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/>
  </bookViews>
  <sheets>
    <sheet name="SST" sheetId="1" r:id="rId1"/>
    <sheet name="Uniformity" sheetId="2" r:id="rId2"/>
    <sheet name="EBASTINE" sheetId="3" r:id="rId3"/>
  </sheets>
  <definedNames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C120" i="3" l="1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C46" i="2"/>
  <c r="D50" i="2" s="1"/>
  <c r="C45" i="2"/>
  <c r="D2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92" i="3" l="1"/>
  <c r="D101" i="3"/>
  <c r="D97" i="3"/>
  <c r="I39" i="3"/>
  <c r="F44" i="3"/>
  <c r="F45" i="3" s="1"/>
  <c r="D102" i="3"/>
  <c r="D49" i="3"/>
  <c r="D45" i="3"/>
  <c r="E40" i="3" s="1"/>
  <c r="B69" i="3"/>
  <c r="D98" i="3"/>
  <c r="F98" i="3"/>
  <c r="G94" i="3" s="1"/>
  <c r="D33" i="2"/>
  <c r="D34" i="2"/>
  <c r="B49" i="2"/>
  <c r="D31" i="2"/>
  <c r="D39" i="2"/>
  <c r="D43" i="2"/>
  <c r="C49" i="2"/>
  <c r="D30" i="2"/>
  <c r="D42" i="2"/>
  <c r="D27" i="2"/>
  <c r="D35" i="2"/>
  <c r="D24" i="2"/>
  <c r="D28" i="2"/>
  <c r="D32" i="2"/>
  <c r="D36" i="2"/>
  <c r="D40" i="2"/>
  <c r="D49" i="2"/>
  <c r="E41" i="3"/>
  <c r="B57" i="3"/>
  <c r="D29" i="2"/>
  <c r="D37" i="2"/>
  <c r="D41" i="2"/>
  <c r="C50" i="2"/>
  <c r="D26" i="2"/>
  <c r="D38" i="2"/>
  <c r="G92" i="3" l="1"/>
  <c r="G41" i="3"/>
  <c r="G39" i="3"/>
  <c r="G40" i="3"/>
  <c r="F46" i="3"/>
  <c r="G38" i="3"/>
  <c r="E39" i="3"/>
  <c r="D46" i="3"/>
  <c r="E38" i="3"/>
  <c r="G91" i="3"/>
  <c r="F99" i="3"/>
  <c r="D99" i="3"/>
  <c r="E93" i="3"/>
  <c r="G93" i="3"/>
  <c r="E91" i="3"/>
  <c r="E92" i="3"/>
  <c r="E94" i="3"/>
  <c r="G42" i="3" l="1"/>
  <c r="D52" i="3"/>
  <c r="E42" i="3"/>
  <c r="D50" i="3"/>
  <c r="G95" i="3"/>
  <c r="E95" i="3"/>
  <c r="D105" i="3"/>
  <c r="D103" i="3"/>
  <c r="G71" i="3" l="1"/>
  <c r="H71" i="3" s="1"/>
  <c r="G67" i="3"/>
  <c r="H67" i="3" s="1"/>
  <c r="G69" i="3"/>
  <c r="H69" i="3" s="1"/>
  <c r="G68" i="3"/>
  <c r="H68" i="3" s="1"/>
  <c r="G64" i="3"/>
  <c r="H64" i="3" s="1"/>
  <c r="G65" i="3"/>
  <c r="H65" i="3" s="1"/>
  <c r="G62" i="3"/>
  <c r="H62" i="3" s="1"/>
  <c r="G66" i="3"/>
  <c r="H66" i="3" s="1"/>
  <c r="D51" i="3"/>
  <c r="G63" i="3"/>
  <c r="H63" i="3" s="1"/>
  <c r="G60" i="3"/>
  <c r="G70" i="3"/>
  <c r="H70" i="3" s="1"/>
  <c r="G61" i="3"/>
  <c r="H61" i="3" s="1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G72" i="3" l="1"/>
  <c r="G73" i="3" s="1"/>
  <c r="H60" i="3"/>
  <c r="G74" i="3"/>
  <c r="E115" i="3"/>
  <c r="E116" i="3" s="1"/>
  <c r="E117" i="3"/>
  <c r="F108" i="3"/>
  <c r="H74" i="3" l="1"/>
  <c r="H72" i="3"/>
  <c r="F117" i="3"/>
  <c r="F115" i="3"/>
  <c r="G76" i="3" l="1"/>
  <c r="H73" i="3"/>
  <c r="G120" i="3"/>
  <c r="F116" i="3"/>
</calcChain>
</file>

<file path=xl/sharedStrings.xml><?xml version="1.0" encoding="utf-8"?>
<sst xmlns="http://schemas.openxmlformats.org/spreadsheetml/2006/main" count="235" uniqueCount="126">
  <si>
    <t>HPLC System Suitability Report</t>
  </si>
  <si>
    <t>Analysis Data</t>
  </si>
  <si>
    <t>Assay</t>
  </si>
  <si>
    <t>Sample(s)</t>
  </si>
  <si>
    <t>Reference Substance:</t>
  </si>
  <si>
    <t>Ebastel 20 mg Tablets</t>
  </si>
  <si>
    <t>% age Purity:</t>
  </si>
  <si>
    <t>NDQD201508172</t>
  </si>
  <si>
    <t>Weight (mg):</t>
  </si>
  <si>
    <t>Ebastine</t>
  </si>
  <si>
    <t>Standard Conc (mg/mL):</t>
  </si>
  <si>
    <t>Ebastine 20 mg</t>
  </si>
  <si>
    <t>2015-08-13 13:43:06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</si>
  <si>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</si>
  <si>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</si>
  <si>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</si>
  <si>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</si>
  <si>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</si>
  <si>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</si>
  <si>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</si>
  <si>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</si>
  <si>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</si>
  <si>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</si>
  <si>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</si>
  <si>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</si>
  <si>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</si>
  <si>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</si>
  <si>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</si>
  <si>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</si>
  <si>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</si>
  <si>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</si>
  <si>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</si>
  <si>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</si>
  <si>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</si>
  <si>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</si>
  <si>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</si>
  <si>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</si>
  <si>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</si>
  <si>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</si>
  <si>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</si>
  <si>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</si>
  <si>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</si>
  <si>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</si>
  <si>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</si>
  <si>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</si>
  <si>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</si>
  <si>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</si>
  <si>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</si>
  <si>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</si>
  <si>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</si>
  <si>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</si>
  <si>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</si>
  <si>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</si>
  <si>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</si>
  <si>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</si>
  <si>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</si>
  <si>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</si>
  <si>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</si>
  <si>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</si>
  <si>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</si>
  <si>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</si>
  <si>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</si>
  <si>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</si>
  <si>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</si>
  <si>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</si>
  <si>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</si>
  <si>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</si>
  <si>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</si>
  <si>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</si>
  <si>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</si>
  <si>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</si>
  <si>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</si>
  <si>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</si>
  <si>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</si>
  <si>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</si>
  <si>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</si>
  <si>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</si>
  <si>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</si>
  <si>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</si>
  <si>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</si>
  <si>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</si>
  <si>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</si>
  <si>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</si>
  <si>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</si>
  <si>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</si>
  <si>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</si>
  <si>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</si>
  <si>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</si>
  <si>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</si>
  <si>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</si>
  <si>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</si>
  <si>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</si>
  <si>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</si>
  <si>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</si>
  <si>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</si>
  <si>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</si>
  <si>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</si>
  <si>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</si>
  <si>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</si>
  <si>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</si>
  <si>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</si>
  <si>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</si>
  <si>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</si>
  <si>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</si>
  <si>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</si>
  <si>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</si>
  <si>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</si>
  <si>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</si>
  <si>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</si>
  <si>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</si>
  <si>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</si>
  <si>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</si>
  <si>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</si>
  <si>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</si>
  <si>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</si>
  <si>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</si>
  <si>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</si>
  <si>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</si>
  <si>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</si>
  <si>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</si>
  <si>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</si>
  <si>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</si>
  <si>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</si>
  <si>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</si>
  <si>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</si>
  <si>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E 28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</si>
</sst>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166" fontId="12" fillId="6" borderId="49" xfId="0" applyNumberFormat="1" applyFont="1" applyFill="1" applyBorder="1" applyAlignment="1">
      <alignment horizontal="center"/>
    </xf>
    <xf numFmtId="166" fontId="12" fillId="6" borderId="50" xfId="0" applyNumberFormat="1" applyFont="1" applyFill="1" applyBorder="1" applyAlignment="1">
      <alignment horizontal="center"/>
    </xf>
    <xf numFmtId="166" fontId="13" fillId="3" borderId="31" xfId="0" applyNumberFormat="1" applyFont="1" applyFill="1" applyBorder="1" applyAlignment="1" applyProtection="1">
      <alignment horizontal="center"/>
      <protection locked="0"/>
    </xf>
    <xf numFmtId="166" fontId="13" fillId="3" borderId="35" xfId="0" applyNumberFormat="1" applyFont="1" applyFill="1" applyBorder="1" applyAlignment="1" applyProtection="1">
      <alignment horizontal="center"/>
      <protection locked="0"/>
    </xf>
    <xf numFmtId="2" fontId="7" fillId="3" borderId="31" xfId="0" applyNumberFormat="1" applyFont="1" applyFill="1" applyBorder="1" applyAlignment="1" applyProtection="1">
      <alignment horizontal="center"/>
      <protection locked="0"/>
    </xf>
    <xf numFmtId="2" fontId="7" fillId="3" borderId="35" xfId="0" applyNumberFormat="1" applyFont="1" applyFill="1" applyBorder="1" applyAlignment="1" applyProtection="1">
      <alignment horizontal="center"/>
      <protection locked="0"/>
    </xf>
    <xf numFmtId="0" fontId="5" fillId="2" borderId="4" xfId="0" applyFont="1" applyFill="1" applyBorder="1" applyAlignment="1">
      <alignment horizontal="center"/>
    </xf>
    <xf numFmtId="2" fontId="5" fillId="4" borderId="5" xfId="0" applyNumberFormat="1" applyFont="1" applyFill="1" applyBorder="1" applyAlignment="1">
      <alignment horizontal="center"/>
    </xf>
    <xf numFmtId="2" fontId="7" fillId="3" borderId="59" xfId="0" applyNumberFormat="1" applyFont="1" applyFill="1" applyBorder="1" applyAlignment="1" applyProtection="1">
      <alignment horizontal="center"/>
      <protection locked="0"/>
    </xf>
    <xf numFmtId="2" fontId="7" fillId="3" borderId="60" xfId="0" applyNumberFormat="1" applyFont="1" applyFill="1" applyBorder="1" applyAlignment="1" applyProtection="1">
      <alignment horizontal="center"/>
      <protection locked="0"/>
    </xf>
    <xf numFmtId="2" fontId="7" fillId="3" borderId="61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topLeftCell="A43" workbookViewId="0">
      <selection activeCell="D14" sqref="D14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77" t="s">
        <v>0</v>
      </c>
      <c r="B15" s="277"/>
      <c r="C15" s="277"/>
      <c r="D15" s="277"/>
      <c r="E15" s="277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 t="s">
        <v>9</v>
      </c>
      <c r="C20" s="10"/>
      <c r="D20" s="10"/>
      <c r="E20" s="10"/>
    </row>
    <row r="21" spans="1:6" ht="16.5" customHeight="1" x14ac:dyDescent="0.3">
      <c r="A21" s="7" t="s">
        <v>10</v>
      </c>
      <c r="B21" s="13" t="s">
        <v>11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332" t="s">
        <v>17</v>
      </c>
    </row>
    <row r="24" spans="1:6" ht="16.5" customHeight="1" x14ac:dyDescent="0.3">
      <c r="A24" s="17">
        <v>1</v>
      </c>
      <c r="B24" s="18">
        <v>263122937</v>
      </c>
      <c r="C24" s="18">
        <v>11987.5</v>
      </c>
      <c r="D24" s="330">
        <v>1</v>
      </c>
      <c r="E24" s="334">
        <v>8.6999999999999993</v>
      </c>
    </row>
    <row r="25" spans="1:6" ht="16.5" customHeight="1" x14ac:dyDescent="0.3">
      <c r="A25" s="17">
        <v>2</v>
      </c>
      <c r="B25" s="18">
        <v>263525169</v>
      </c>
      <c r="C25" s="18">
        <v>11943.9</v>
      </c>
      <c r="D25" s="330">
        <v>1</v>
      </c>
      <c r="E25" s="335">
        <v>8.6999999999999993</v>
      </c>
    </row>
    <row r="26" spans="1:6" ht="16.5" customHeight="1" x14ac:dyDescent="0.3">
      <c r="A26" s="17">
        <v>3</v>
      </c>
      <c r="B26" s="18">
        <v>263267664</v>
      </c>
      <c r="C26" s="18">
        <v>11978.9</v>
      </c>
      <c r="D26" s="330">
        <v>1</v>
      </c>
      <c r="E26" s="335">
        <v>8.6999999999999993</v>
      </c>
    </row>
    <row r="27" spans="1:6" ht="16.5" customHeight="1" x14ac:dyDescent="0.3">
      <c r="A27" s="17">
        <v>4</v>
      </c>
      <c r="B27" s="18">
        <v>263601864</v>
      </c>
      <c r="C27" s="18">
        <v>11962.8</v>
      </c>
      <c r="D27" s="330">
        <v>1</v>
      </c>
      <c r="E27" s="335">
        <v>8.6999999999999993</v>
      </c>
    </row>
    <row r="28" spans="1:6" ht="16.5" customHeight="1" x14ac:dyDescent="0.3">
      <c r="A28" s="17">
        <v>5</v>
      </c>
      <c r="B28" s="18">
        <v>263573215</v>
      </c>
      <c r="C28" s="18">
        <v>11983.9</v>
      </c>
      <c r="D28" s="330">
        <v>1</v>
      </c>
      <c r="E28" s="335">
        <v>8.6999999999999993</v>
      </c>
    </row>
    <row r="29" spans="1:6" ht="16.5" customHeight="1" x14ac:dyDescent="0.3">
      <c r="A29" s="17">
        <v>6</v>
      </c>
      <c r="B29" s="21">
        <v>263657942</v>
      </c>
      <c r="C29" s="21">
        <v>12007.8</v>
      </c>
      <c r="D29" s="331">
        <v>1</v>
      </c>
      <c r="E29" s="336">
        <v>8.6999999999999993</v>
      </c>
    </row>
    <row r="30" spans="1:6" ht="16.5" customHeight="1" x14ac:dyDescent="0.3">
      <c r="A30" s="23" t="s">
        <v>18</v>
      </c>
      <c r="B30" s="24">
        <f>AVERAGE(B24:B29)</f>
        <v>263458131.83333334</v>
      </c>
      <c r="C30" s="25">
        <f>AVERAGE(C24:C29)</f>
        <v>11977.466666666667</v>
      </c>
      <c r="D30" s="26">
        <f>AVERAGE(D24:D29)</f>
        <v>1</v>
      </c>
      <c r="E30" s="333">
        <f>AVERAGE(E24:E29)</f>
        <v>8.7000000000000011</v>
      </c>
    </row>
    <row r="31" spans="1:6" ht="16.5" customHeight="1" x14ac:dyDescent="0.3">
      <c r="A31" s="27" t="s">
        <v>19</v>
      </c>
      <c r="B31" s="28">
        <f>(STDEV(B24:B29)/B30)</f>
        <v>8.0867311789234713E-4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78" t="s">
        <v>26</v>
      </c>
      <c r="C59" s="278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2" t="s">
        <v>31</v>
      </c>
      <c r="B11" s="283"/>
      <c r="C11" s="283"/>
      <c r="D11" s="283"/>
      <c r="E11" s="283"/>
      <c r="F11" s="284"/>
      <c r="G11" s="91"/>
    </row>
    <row r="12" spans="1:7" ht="16.5" customHeight="1" x14ac:dyDescent="0.3">
      <c r="A12" s="281" t="s">
        <v>32</v>
      </c>
      <c r="B12" s="281"/>
      <c r="C12" s="281"/>
      <c r="D12" s="281"/>
      <c r="E12" s="281"/>
      <c r="F12" s="281"/>
      <c r="G12" s="90"/>
    </row>
    <row r="14" spans="1:7" ht="16.5" customHeight="1" x14ac:dyDescent="0.3">
      <c r="A14" s="286" t="s">
        <v>33</v>
      </c>
      <c r="B14" s="286"/>
      <c r="C14" s="60" t="s">
        <v>5</v>
      </c>
    </row>
    <row r="15" spans="1:7" ht="16.5" customHeight="1" x14ac:dyDescent="0.3">
      <c r="A15" s="286" t="s">
        <v>34</v>
      </c>
      <c r="B15" s="286"/>
      <c r="C15" s="60" t="s">
        <v>7</v>
      </c>
    </row>
    <row r="16" spans="1:7" ht="16.5" customHeight="1" x14ac:dyDescent="0.3">
      <c r="A16" s="286" t="s">
        <v>35</v>
      </c>
      <c r="B16" s="286"/>
      <c r="C16" s="60" t="s">
        <v>9</v>
      </c>
    </row>
    <row r="17" spans="1:5" ht="16.5" customHeight="1" x14ac:dyDescent="0.3">
      <c r="A17" s="286" t="s">
        <v>36</v>
      </c>
      <c r="B17" s="286"/>
      <c r="C17" s="60" t="s">
        <v>11</v>
      </c>
    </row>
    <row r="18" spans="1:5" ht="16.5" customHeight="1" x14ac:dyDescent="0.3">
      <c r="A18" s="286" t="s">
        <v>37</v>
      </c>
      <c r="B18" s="286"/>
      <c r="C18" s="97" t="s">
        <v>12</v>
      </c>
    </row>
    <row r="19" spans="1:5" ht="16.5" customHeight="1" x14ac:dyDescent="0.3">
      <c r="A19" s="286" t="s">
        <v>38</v>
      </c>
      <c r="B19" s="286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81" t="s">
        <v>1</v>
      </c>
      <c r="B21" s="281"/>
      <c r="C21" s="59" t="s">
        <v>39</v>
      </c>
      <c r="D21" s="66"/>
    </row>
    <row r="22" spans="1:5" ht="15.75" customHeight="1" x14ac:dyDescent="0.3">
      <c r="A22" s="285"/>
      <c r="B22" s="285"/>
      <c r="C22" s="57"/>
      <c r="D22" s="285"/>
      <c r="E22" s="285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263.85000000000002</v>
      </c>
      <c r="D24" s="87">
        <f t="shared" ref="D24:D43" si="0">(C24-$C$46)/$C$46</f>
        <v>-9.0382769998100989E-3</v>
      </c>
      <c r="E24" s="53"/>
    </row>
    <row r="25" spans="1:5" ht="15.75" customHeight="1" x14ac:dyDescent="0.3">
      <c r="C25" s="95">
        <v>266.54000000000002</v>
      </c>
      <c r="D25" s="88">
        <f t="shared" si="0"/>
        <v>1.0647627381869006E-3</v>
      </c>
      <c r="E25" s="53"/>
    </row>
    <row r="26" spans="1:5" ht="15.75" customHeight="1" x14ac:dyDescent="0.3">
      <c r="C26" s="95">
        <v>263.83999999999997</v>
      </c>
      <c r="D26" s="88">
        <f t="shared" si="0"/>
        <v>-9.075834768353018E-3</v>
      </c>
      <c r="E26" s="53"/>
    </row>
    <row r="27" spans="1:5" ht="15.75" customHeight="1" x14ac:dyDescent="0.3">
      <c r="C27" s="95">
        <v>266.26</v>
      </c>
      <c r="D27" s="88">
        <f t="shared" si="0"/>
        <v>1.3145218990075072E-5</v>
      </c>
      <c r="E27" s="53"/>
    </row>
    <row r="28" spans="1:5" ht="15.75" customHeight="1" x14ac:dyDescent="0.3">
      <c r="C28" s="95">
        <v>269.45</v>
      </c>
      <c r="D28" s="88">
        <f t="shared" si="0"/>
        <v>1.1994073384124065E-2</v>
      </c>
      <c r="E28" s="53"/>
    </row>
    <row r="29" spans="1:5" ht="15.75" customHeight="1" x14ac:dyDescent="0.3">
      <c r="C29" s="95">
        <v>266.74</v>
      </c>
      <c r="D29" s="88">
        <f t="shared" si="0"/>
        <v>1.8159181090416541E-3</v>
      </c>
      <c r="E29" s="53"/>
    </row>
    <row r="30" spans="1:5" ht="15.75" customHeight="1" x14ac:dyDescent="0.3">
      <c r="C30" s="95">
        <v>263</v>
      </c>
      <c r="D30" s="88">
        <f t="shared" si="0"/>
        <v>-1.2230687325943068E-2</v>
      </c>
      <c r="E30" s="53"/>
    </row>
    <row r="31" spans="1:5" ht="15.75" customHeight="1" x14ac:dyDescent="0.3">
      <c r="C31" s="95">
        <v>269.72000000000003</v>
      </c>
      <c r="D31" s="88">
        <f t="shared" si="0"/>
        <v>1.3008133134778185E-2</v>
      </c>
      <c r="E31" s="53"/>
    </row>
    <row r="32" spans="1:5" ht="15.75" customHeight="1" x14ac:dyDescent="0.3">
      <c r="C32" s="95">
        <v>263.45999999999998</v>
      </c>
      <c r="D32" s="88">
        <f t="shared" si="0"/>
        <v>-1.0503029972977114E-2</v>
      </c>
      <c r="E32" s="53"/>
    </row>
    <row r="33" spans="1:7" ht="15.75" customHeight="1" x14ac:dyDescent="0.3">
      <c r="C33" s="95">
        <v>268.88</v>
      </c>
      <c r="D33" s="88">
        <f t="shared" si="0"/>
        <v>9.8532805771879214E-3</v>
      </c>
      <c r="E33" s="53"/>
    </row>
    <row r="34" spans="1:7" ht="15.75" customHeight="1" x14ac:dyDescent="0.3">
      <c r="C34" s="95">
        <v>264.56</v>
      </c>
      <c r="D34" s="88">
        <f t="shared" si="0"/>
        <v>-6.3716754332756491E-3</v>
      </c>
      <c r="E34" s="53"/>
    </row>
    <row r="35" spans="1:7" ht="15.75" customHeight="1" x14ac:dyDescent="0.3">
      <c r="C35" s="95">
        <v>269.07</v>
      </c>
      <c r="D35" s="88">
        <f t="shared" si="0"/>
        <v>1.0566878179499969E-2</v>
      </c>
      <c r="E35" s="53"/>
    </row>
    <row r="36" spans="1:7" ht="15.75" customHeight="1" x14ac:dyDescent="0.3">
      <c r="C36" s="95">
        <v>268.23</v>
      </c>
      <c r="D36" s="88">
        <f t="shared" si="0"/>
        <v>7.4120256219099194E-3</v>
      </c>
      <c r="E36" s="53"/>
    </row>
    <row r="37" spans="1:7" ht="15.75" customHeight="1" x14ac:dyDescent="0.3">
      <c r="C37" s="95">
        <v>266.87</v>
      </c>
      <c r="D37" s="88">
        <f t="shared" si="0"/>
        <v>2.3041691000972547E-3</v>
      </c>
      <c r="E37" s="53"/>
    </row>
    <row r="38" spans="1:7" ht="15.75" customHeight="1" x14ac:dyDescent="0.3">
      <c r="C38" s="95">
        <v>263.48</v>
      </c>
      <c r="D38" s="88">
        <f t="shared" si="0"/>
        <v>-1.042791443589149E-2</v>
      </c>
      <c r="E38" s="53"/>
    </row>
    <row r="39" spans="1:7" ht="15.75" customHeight="1" x14ac:dyDescent="0.3">
      <c r="C39" s="95">
        <v>269.17</v>
      </c>
      <c r="D39" s="88">
        <f t="shared" si="0"/>
        <v>1.0942455864927453E-2</v>
      </c>
      <c r="E39" s="53"/>
    </row>
    <row r="40" spans="1:7" ht="15.75" customHeight="1" x14ac:dyDescent="0.3">
      <c r="C40" s="95">
        <v>268.82</v>
      </c>
      <c r="D40" s="88">
        <f t="shared" si="0"/>
        <v>9.6279339659314737E-3</v>
      </c>
      <c r="E40" s="53"/>
    </row>
    <row r="41" spans="1:7" ht="15.75" customHeight="1" x14ac:dyDescent="0.3">
      <c r="C41" s="95">
        <v>263.86</v>
      </c>
      <c r="D41" s="88">
        <f t="shared" si="0"/>
        <v>-9.0007192312673932E-3</v>
      </c>
      <c r="E41" s="53"/>
    </row>
    <row r="42" spans="1:7" ht="15.75" customHeight="1" x14ac:dyDescent="0.3">
      <c r="C42" s="95">
        <v>262.87</v>
      </c>
      <c r="D42" s="88">
        <f t="shared" si="0"/>
        <v>-1.2718938316998668E-2</v>
      </c>
      <c r="E42" s="53"/>
    </row>
    <row r="43" spans="1:7" ht="16.5" customHeight="1" x14ac:dyDescent="0.3">
      <c r="C43" s="96">
        <v>266.45999999999998</v>
      </c>
      <c r="D43" s="89">
        <f t="shared" si="0"/>
        <v>7.6430058984482856E-4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5325.1299999999992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266.25649999999996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79">
        <f>C46</f>
        <v>266.25649999999996</v>
      </c>
      <c r="C49" s="93">
        <f>-IF(C46&lt;=80,10%,IF(C46&lt;250,7.5%,5%))</f>
        <v>-0.05</v>
      </c>
      <c r="D49" s="81">
        <f>IF(C46&lt;=80,C46*0.9,IF(C46&lt;250,C46*0.925,C46*0.95))</f>
        <v>252.94367499999996</v>
      </c>
    </row>
    <row r="50" spans="1:6" ht="17.25" customHeight="1" x14ac:dyDescent="0.3">
      <c r="B50" s="280"/>
      <c r="C50" s="94">
        <f>IF(C46&lt;=80, 10%, IF(C46&lt;250, 7.5%, 5%))</f>
        <v>0.05</v>
      </c>
      <c r="D50" s="81">
        <f>IF(C46&lt;=80, C46*1.1, IF(C46&lt;250, C46*1.075, C46*1.05))</f>
        <v>279.56932499999999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10" zoomScale="55" zoomScaleNormal="40" zoomScalePageLayoutView="55" workbookViewId="0">
      <selection activeCell="C118" sqref="C118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87" t="s">
        <v>45</v>
      </c>
      <c r="B1" s="287"/>
      <c r="C1" s="287"/>
      <c r="D1" s="287"/>
      <c r="E1" s="287"/>
      <c r="F1" s="287"/>
      <c r="G1" s="287"/>
      <c r="H1" s="287"/>
      <c r="I1" s="287"/>
    </row>
    <row r="2" spans="1:9" ht="18.75" customHeight="1" x14ac:dyDescent="0.25">
      <c r="A2" s="287"/>
      <c r="B2" s="287"/>
      <c r="C2" s="287"/>
      <c r="D2" s="287"/>
      <c r="E2" s="287"/>
      <c r="F2" s="287"/>
      <c r="G2" s="287"/>
      <c r="H2" s="287"/>
      <c r="I2" s="287"/>
    </row>
    <row r="3" spans="1:9" ht="18.75" customHeight="1" x14ac:dyDescent="0.25">
      <c r="A3" s="287"/>
      <c r="B3" s="287"/>
      <c r="C3" s="287"/>
      <c r="D3" s="287"/>
      <c r="E3" s="287"/>
      <c r="F3" s="287"/>
      <c r="G3" s="287"/>
      <c r="H3" s="287"/>
      <c r="I3" s="287"/>
    </row>
    <row r="4" spans="1:9" ht="18.75" customHeight="1" x14ac:dyDescent="0.25">
      <c r="A4" s="287"/>
      <c r="B4" s="287"/>
      <c r="C4" s="287"/>
      <c r="D4" s="287"/>
      <c r="E4" s="287"/>
      <c r="F4" s="287"/>
      <c r="G4" s="287"/>
      <c r="H4" s="287"/>
      <c r="I4" s="287"/>
    </row>
    <row r="5" spans="1:9" ht="18.75" customHeight="1" x14ac:dyDescent="0.25">
      <c r="A5" s="287"/>
      <c r="B5" s="287"/>
      <c r="C5" s="287"/>
      <c r="D5" s="287"/>
      <c r="E5" s="287"/>
      <c r="F5" s="287"/>
      <c r="G5" s="287"/>
      <c r="H5" s="287"/>
      <c r="I5" s="287"/>
    </row>
    <row r="6" spans="1:9" ht="18.75" customHeight="1" x14ac:dyDescent="0.25">
      <c r="A6" s="287"/>
      <c r="B6" s="287"/>
      <c r="C6" s="287"/>
      <c r="D6" s="287"/>
      <c r="E6" s="287"/>
      <c r="F6" s="287"/>
      <c r="G6" s="287"/>
      <c r="H6" s="287"/>
      <c r="I6" s="287"/>
    </row>
    <row r="7" spans="1:9" ht="18.75" customHeight="1" x14ac:dyDescent="0.25">
      <c r="A7" s="287"/>
      <c r="B7" s="287"/>
      <c r="C7" s="287"/>
      <c r="D7" s="287"/>
      <c r="E7" s="287"/>
      <c r="F7" s="287"/>
      <c r="G7" s="287"/>
      <c r="H7" s="287"/>
      <c r="I7" s="287"/>
    </row>
    <row r="8" spans="1:9" x14ac:dyDescent="0.25">
      <c r="A8" s="288" t="s">
        <v>46</v>
      </c>
      <c r="B8" s="288"/>
      <c r="C8" s="288"/>
      <c r="D8" s="288"/>
      <c r="E8" s="288"/>
      <c r="F8" s="288"/>
      <c r="G8" s="288"/>
      <c r="H8" s="288"/>
      <c r="I8" s="288"/>
    </row>
    <row r="9" spans="1:9" x14ac:dyDescent="0.25">
      <c r="A9" s="288"/>
      <c r="B9" s="288"/>
      <c r="C9" s="288"/>
      <c r="D9" s="288"/>
      <c r="E9" s="288"/>
      <c r="F9" s="288"/>
      <c r="G9" s="288"/>
      <c r="H9" s="288"/>
      <c r="I9" s="288"/>
    </row>
    <row r="10" spans="1:9" x14ac:dyDescent="0.25">
      <c r="A10" s="288"/>
      <c r="B10" s="288"/>
      <c r="C10" s="288"/>
      <c r="D10" s="288"/>
      <c r="E10" s="288"/>
      <c r="F10" s="288"/>
      <c r="G10" s="288"/>
      <c r="H10" s="288"/>
      <c r="I10" s="288"/>
    </row>
    <row r="11" spans="1:9" x14ac:dyDescent="0.25">
      <c r="A11" s="288"/>
      <c r="B11" s="288"/>
      <c r="C11" s="288"/>
      <c r="D11" s="288"/>
      <c r="E11" s="288"/>
      <c r="F11" s="288"/>
      <c r="G11" s="288"/>
      <c r="H11" s="288"/>
      <c r="I11" s="288"/>
    </row>
    <row r="12" spans="1:9" x14ac:dyDescent="0.25">
      <c r="A12" s="288"/>
      <c r="B12" s="288"/>
      <c r="C12" s="288"/>
      <c r="D12" s="288"/>
      <c r="E12" s="288"/>
      <c r="F12" s="288"/>
      <c r="G12" s="288"/>
      <c r="H12" s="288"/>
      <c r="I12" s="288"/>
    </row>
    <row r="13" spans="1:9" x14ac:dyDescent="0.25">
      <c r="A13" s="288"/>
      <c r="B13" s="288"/>
      <c r="C13" s="288"/>
      <c r="D13" s="288"/>
      <c r="E13" s="288"/>
      <c r="F13" s="288"/>
      <c r="G13" s="288"/>
      <c r="H13" s="288"/>
      <c r="I13" s="288"/>
    </row>
    <row r="14" spans="1:9" x14ac:dyDescent="0.25">
      <c r="A14" s="288"/>
      <c r="B14" s="288"/>
      <c r="C14" s="288"/>
      <c r="D14" s="288"/>
      <c r="E14" s="288"/>
      <c r="F14" s="288"/>
      <c r="G14" s="288"/>
      <c r="H14" s="288"/>
      <c r="I14" s="288"/>
    </row>
    <row r="15" spans="1:9" ht="19.5" customHeight="1" x14ac:dyDescent="0.3">
      <c r="A15" s="98"/>
    </row>
    <row r="16" spans="1:9" ht="19.5" customHeight="1" x14ac:dyDescent="0.3">
      <c r="A16" s="321" t="s">
        <v>31</v>
      </c>
      <c r="B16" s="322"/>
      <c r="C16" s="322"/>
      <c r="D16" s="322"/>
      <c r="E16" s="322"/>
      <c r="F16" s="322"/>
      <c r="G16" s="322"/>
      <c r="H16" s="323"/>
    </row>
    <row r="17" spans="1:14" ht="20.25" customHeight="1" x14ac:dyDescent="0.25">
      <c r="A17" s="324" t="s">
        <v>47</v>
      </c>
      <c r="B17" s="324"/>
      <c r="C17" s="324"/>
      <c r="D17" s="324"/>
      <c r="E17" s="324"/>
      <c r="F17" s="324"/>
      <c r="G17" s="324"/>
      <c r="H17" s="324"/>
    </row>
    <row r="18" spans="1:14" ht="26.25" customHeight="1" x14ac:dyDescent="0.4">
      <c r="A18" s="100" t="s">
        <v>33</v>
      </c>
      <c r="B18" s="320" t="s">
        <v>5</v>
      </c>
      <c r="C18" s="320"/>
      <c r="D18" s="263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76">
        <v>29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325" t="s">
        <v>9</v>
      </c>
      <c r="C20" s="325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325" t="s">
        <v>11</v>
      </c>
      <c r="C21" s="325"/>
      <c r="D21" s="325"/>
      <c r="E21" s="325"/>
      <c r="F21" s="325"/>
      <c r="G21" s="325"/>
      <c r="H21" s="325"/>
      <c r="I21" s="104"/>
    </row>
    <row r="22" spans="1:14" ht="26.25" customHeight="1" x14ac:dyDescent="0.4">
      <c r="A22" s="100" t="s">
        <v>37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/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320" t="s">
        <v>9</v>
      </c>
      <c r="C26" s="320"/>
    </row>
    <row r="27" spans="1:14" ht="26.25" customHeight="1" x14ac:dyDescent="0.4">
      <c r="A27" s="109" t="s">
        <v>48</v>
      </c>
      <c r="B27" s="318" t="s">
        <v>125</v>
      </c>
      <c r="C27" s="318"/>
    </row>
    <row r="28" spans="1:14" ht="27" customHeight="1" x14ac:dyDescent="0.4">
      <c r="A28" s="109" t="s">
        <v>6</v>
      </c>
      <c r="B28" s="110">
        <v>100</v>
      </c>
    </row>
    <row r="29" spans="1:14" s="14" customFormat="1" ht="27" customHeight="1" x14ac:dyDescent="0.4">
      <c r="A29" s="109" t="s">
        <v>49</v>
      </c>
      <c r="B29" s="111">
        <v>0</v>
      </c>
      <c r="C29" s="295" t="s">
        <v>50</v>
      </c>
      <c r="D29" s="296"/>
      <c r="E29" s="296"/>
      <c r="F29" s="296"/>
      <c r="G29" s="297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100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298" t="s">
        <v>53</v>
      </c>
      <c r="D31" s="299"/>
      <c r="E31" s="299"/>
      <c r="F31" s="299"/>
      <c r="G31" s="299"/>
      <c r="H31" s="300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298" t="s">
        <v>55</v>
      </c>
      <c r="D32" s="299"/>
      <c r="E32" s="299"/>
      <c r="F32" s="299"/>
      <c r="G32" s="299"/>
      <c r="H32" s="300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50</v>
      </c>
      <c r="C36" s="99"/>
      <c r="D36" s="301" t="s">
        <v>59</v>
      </c>
      <c r="E36" s="319"/>
      <c r="F36" s="301" t="s">
        <v>60</v>
      </c>
      <c r="G36" s="302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1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1</v>
      </c>
      <c r="C38" s="131">
        <v>1</v>
      </c>
      <c r="D38" s="132">
        <v>263629853</v>
      </c>
      <c r="E38" s="133">
        <f>IF(ISBLANK(D38),"-",$D$48/$D$45*D38)</f>
        <v>249177554.82041588</v>
      </c>
      <c r="F38" s="132">
        <v>254890006</v>
      </c>
      <c r="G38" s="134">
        <f>IF(ISBLANK(F38),"-",$D$48/$F$45*F38)</f>
        <v>249159341.15347016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263712114</v>
      </c>
      <c r="E39" s="138">
        <f>IF(ISBLANK(D39),"-",$D$48/$D$45*D39)</f>
        <v>249255306.23818526</v>
      </c>
      <c r="F39" s="137">
        <v>254849690</v>
      </c>
      <c r="G39" s="139">
        <f>IF(ISBLANK(F39),"-",$D$48/$F$45*F39)</f>
        <v>249119931.57380253</v>
      </c>
      <c r="I39" s="303">
        <f>ABS((F43/D43*D42)-F42)/D42</f>
        <v>2.6770413441892907E-4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263648957</v>
      </c>
      <c r="E40" s="138">
        <f>IF(ISBLANK(D40),"-",$D$48/$D$45*D40)</f>
        <v>249195611.53119093</v>
      </c>
      <c r="F40" s="137">
        <v>255295983</v>
      </c>
      <c r="G40" s="139">
        <f>IF(ISBLANK(F40),"-",$D$48/$F$45*F40)</f>
        <v>249556190.61583576</v>
      </c>
      <c r="I40" s="303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263663641.33333334</v>
      </c>
      <c r="E42" s="148">
        <f>AVERAGE(E38:E41)</f>
        <v>249209490.86326399</v>
      </c>
      <c r="F42" s="147">
        <f>AVERAGE(F38:F41)</f>
        <v>255011893</v>
      </c>
      <c r="G42" s="149">
        <f>AVERAGE(G38:G41)</f>
        <v>249278487.78103614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21.16</v>
      </c>
      <c r="E43" s="140"/>
      <c r="F43" s="152">
        <v>20.46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21.16</v>
      </c>
      <c r="E44" s="155"/>
      <c r="F44" s="154">
        <f>F43*$B$34</f>
        <v>20.46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50</v>
      </c>
      <c r="C45" s="153" t="s">
        <v>77</v>
      </c>
      <c r="D45" s="157">
        <f>D44*$B$30/100</f>
        <v>21.16</v>
      </c>
      <c r="E45" s="158"/>
      <c r="F45" s="157">
        <f>F44*$B$30/100</f>
        <v>20.46</v>
      </c>
      <c r="H45" s="150"/>
    </row>
    <row r="46" spans="1:14" ht="19.5" customHeight="1" x14ac:dyDescent="0.3">
      <c r="A46" s="289" t="s">
        <v>78</v>
      </c>
      <c r="B46" s="290"/>
      <c r="C46" s="153" t="s">
        <v>79</v>
      </c>
      <c r="D46" s="159">
        <f>D45/$B$45</f>
        <v>0.42320000000000002</v>
      </c>
      <c r="E46" s="160"/>
      <c r="F46" s="161">
        <f>F45/$B$45</f>
        <v>0.40920000000000001</v>
      </c>
      <c r="H46" s="150"/>
    </row>
    <row r="47" spans="1:14" ht="27" customHeight="1" x14ac:dyDescent="0.4">
      <c r="A47" s="291"/>
      <c r="B47" s="292"/>
      <c r="C47" s="162" t="s">
        <v>80</v>
      </c>
      <c r="D47" s="163">
        <v>0.4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20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20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249243989.32215008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6.3919537776301104E-4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Ebastine 20 mg</v>
      </c>
    </row>
    <row r="56" spans="1:12" ht="26.25" customHeight="1" x14ac:dyDescent="0.4">
      <c r="A56" s="177" t="s">
        <v>87</v>
      </c>
      <c r="B56" s="178">
        <v>20</v>
      </c>
      <c r="C56" s="99" t="str">
        <f>B20</f>
        <v>Ebastine</v>
      </c>
      <c r="H56" s="179"/>
    </row>
    <row r="57" spans="1:12" ht="18.75" x14ac:dyDescent="0.3">
      <c r="A57" s="176" t="s">
        <v>88</v>
      </c>
      <c r="B57" s="264">
        <f>Uniformity!C46</f>
        <v>266.25649999999996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50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1</v>
      </c>
      <c r="C60" s="306" t="s">
        <v>94</v>
      </c>
      <c r="D60" s="309">
        <v>267.97000000000003</v>
      </c>
      <c r="E60" s="182">
        <v>1</v>
      </c>
      <c r="F60" s="183">
        <v>249344736</v>
      </c>
      <c r="G60" s="265">
        <f>IF(ISBLANK(F60),"-",(F60/$D$50*$D$47*$B$68)*($B$57/$D$60))</f>
        <v>19.880145037783755</v>
      </c>
      <c r="H60" s="184">
        <f t="shared" ref="H60:H71" si="0">IF(ISBLANK(F60),"-",G60/$B$56)</f>
        <v>0.99400725188918782</v>
      </c>
      <c r="L60" s="112"/>
    </row>
    <row r="61" spans="1:12" s="14" customFormat="1" ht="26.25" customHeight="1" x14ac:dyDescent="0.4">
      <c r="A61" s="124" t="s">
        <v>95</v>
      </c>
      <c r="B61" s="125">
        <v>1</v>
      </c>
      <c r="C61" s="307"/>
      <c r="D61" s="310"/>
      <c r="E61" s="185">
        <v>2</v>
      </c>
      <c r="F61" s="137">
        <v>249459803</v>
      </c>
      <c r="G61" s="266">
        <f>IF(ISBLANK(F61),"-",(F61/$D$50*$D$47*$B$68)*($B$57/$D$60))</f>
        <v>19.889319278578888</v>
      </c>
      <c r="H61" s="186">
        <f t="shared" si="0"/>
        <v>0.99446596392894437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307"/>
      <c r="D62" s="310"/>
      <c r="E62" s="185">
        <v>3</v>
      </c>
      <c r="F62" s="187">
        <v>249298418</v>
      </c>
      <c r="G62" s="266">
        <f>IF(ISBLANK(F62),"-",(F62/$D$50*$D$47*$B$68)*($B$57/$D$60))</f>
        <v>19.876452124219053</v>
      </c>
      <c r="H62" s="186">
        <f t="shared" si="0"/>
        <v>0.99382260621095264</v>
      </c>
      <c r="L62" s="112"/>
    </row>
    <row r="63" spans="1:12" ht="27" customHeight="1" x14ac:dyDescent="0.4">
      <c r="A63" s="124" t="s">
        <v>97</v>
      </c>
      <c r="B63" s="125">
        <v>1</v>
      </c>
      <c r="C63" s="317"/>
      <c r="D63" s="311"/>
      <c r="E63" s="188">
        <v>4</v>
      </c>
      <c r="F63" s="189"/>
      <c r="G63" s="266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306" t="s">
        <v>99</v>
      </c>
      <c r="D64" s="309">
        <v>267.33</v>
      </c>
      <c r="E64" s="182">
        <v>1</v>
      </c>
      <c r="F64" s="183">
        <v>248835593</v>
      </c>
      <c r="G64" s="267">
        <f>IF(ISBLANK(F64),"-",(F64/$D$50*$D$47*$B$68)*($B$57/$D$64))</f>
        <v>19.887048067439054</v>
      </c>
      <c r="H64" s="190">
        <f t="shared" si="0"/>
        <v>0.99435240337195263</v>
      </c>
    </row>
    <row r="65" spans="1:8" ht="26.25" customHeight="1" x14ac:dyDescent="0.4">
      <c r="A65" s="124" t="s">
        <v>100</v>
      </c>
      <c r="B65" s="125">
        <v>1</v>
      </c>
      <c r="C65" s="307"/>
      <c r="D65" s="310"/>
      <c r="E65" s="185">
        <v>2</v>
      </c>
      <c r="F65" s="137">
        <v>249017329</v>
      </c>
      <c r="G65" s="268">
        <f>IF(ISBLANK(F65),"-",(F65/$D$50*$D$47*$B$68)*($B$57/$D$64))</f>
        <v>19.901572487052867</v>
      </c>
      <c r="H65" s="191">
        <f t="shared" si="0"/>
        <v>0.99507862435264338</v>
      </c>
    </row>
    <row r="66" spans="1:8" ht="26.25" customHeight="1" x14ac:dyDescent="0.4">
      <c r="A66" s="124" t="s">
        <v>101</v>
      </c>
      <c r="B66" s="125">
        <v>1</v>
      </c>
      <c r="C66" s="307"/>
      <c r="D66" s="310"/>
      <c r="E66" s="185">
        <v>3</v>
      </c>
      <c r="F66" s="137">
        <v>248927908</v>
      </c>
      <c r="G66" s="268">
        <f>IF(ISBLANK(F66),"-",(F66/$D$50*$D$47*$B$68)*($B$57/$D$64))</f>
        <v>19.894425922110937</v>
      </c>
      <c r="H66" s="191">
        <f t="shared" si="0"/>
        <v>0.99472129610554683</v>
      </c>
    </row>
    <row r="67" spans="1:8" ht="27" customHeight="1" x14ac:dyDescent="0.4">
      <c r="A67" s="124" t="s">
        <v>102</v>
      </c>
      <c r="B67" s="125">
        <v>1</v>
      </c>
      <c r="C67" s="317"/>
      <c r="D67" s="311"/>
      <c r="E67" s="188">
        <v>4</v>
      </c>
      <c r="F67" s="189"/>
      <c r="G67" s="269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4">
      <c r="A68" s="124" t="s">
        <v>103</v>
      </c>
      <c r="B68" s="193">
        <f>(B67/B66)*(B65/B64)*(B63/B62)*(B61/B60)*B59</f>
        <v>50</v>
      </c>
      <c r="C68" s="306" t="s">
        <v>104</v>
      </c>
      <c r="D68" s="309">
        <v>267.75</v>
      </c>
      <c r="E68" s="182">
        <v>1</v>
      </c>
      <c r="F68" s="183">
        <v>246833989</v>
      </c>
      <c r="G68" s="267">
        <f>IF(ISBLANK(F68),"-",(F68/$D$50*$D$47*$B$68)*($B$57/$D$68))</f>
        <v>19.696134573579176</v>
      </c>
      <c r="H68" s="186">
        <f t="shared" si="0"/>
        <v>0.9848067286789588</v>
      </c>
    </row>
    <row r="69" spans="1:8" ht="27" customHeight="1" x14ac:dyDescent="0.4">
      <c r="A69" s="172" t="s">
        <v>105</v>
      </c>
      <c r="B69" s="194">
        <f>(D47*B68)/B56*B57</f>
        <v>266.25649999999996</v>
      </c>
      <c r="C69" s="307"/>
      <c r="D69" s="310"/>
      <c r="E69" s="185">
        <v>2</v>
      </c>
      <c r="F69" s="137">
        <v>246988784</v>
      </c>
      <c r="G69" s="268">
        <f>IF(ISBLANK(F69),"-",(F69/$D$50*$D$47*$B$68)*($B$57/$D$68))</f>
        <v>19.708486450902349</v>
      </c>
      <c r="H69" s="186">
        <f t="shared" si="0"/>
        <v>0.98542432254511747</v>
      </c>
    </row>
    <row r="70" spans="1:8" ht="26.25" customHeight="1" x14ac:dyDescent="0.4">
      <c r="A70" s="312" t="s">
        <v>78</v>
      </c>
      <c r="B70" s="313"/>
      <c r="C70" s="307"/>
      <c r="D70" s="310"/>
      <c r="E70" s="185">
        <v>3</v>
      </c>
      <c r="F70" s="137">
        <v>247005846</v>
      </c>
      <c r="G70" s="268">
        <f>IF(ISBLANK(F70),"-",(F70/$D$50*$D$47*$B$68)*($B$57/$D$68))</f>
        <v>19.70984791432744</v>
      </c>
      <c r="H70" s="186">
        <f t="shared" si="0"/>
        <v>0.98549239571637204</v>
      </c>
    </row>
    <row r="71" spans="1:8" ht="27" customHeight="1" x14ac:dyDescent="0.4">
      <c r="A71" s="314"/>
      <c r="B71" s="315"/>
      <c r="C71" s="308"/>
      <c r="D71" s="311"/>
      <c r="E71" s="188">
        <v>4</v>
      </c>
      <c r="F71" s="189"/>
      <c r="G71" s="269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">
      <c r="A72" s="196"/>
      <c r="B72" s="196"/>
      <c r="C72" s="196"/>
      <c r="D72" s="196"/>
      <c r="E72" s="196"/>
      <c r="F72" s="198" t="s">
        <v>71</v>
      </c>
      <c r="G72" s="274">
        <f>AVERAGE(G60:G71)</f>
        <v>19.827047983999279</v>
      </c>
      <c r="H72" s="199">
        <f>AVERAGE(H60:H71)</f>
        <v>0.9913523991999641</v>
      </c>
    </row>
    <row r="73" spans="1:8" ht="26.25" customHeight="1" x14ac:dyDescent="0.4">
      <c r="C73" s="196"/>
      <c r="D73" s="196"/>
      <c r="E73" s="196"/>
      <c r="F73" s="200" t="s">
        <v>84</v>
      </c>
      <c r="G73" s="270">
        <f>STDEV(G60:G71)/G72</f>
        <v>4.6418557083422775E-3</v>
      </c>
      <c r="H73" s="270">
        <f>STDEV(H60:H71)/H72</f>
        <v>4.6418557083422636E-3</v>
      </c>
    </row>
    <row r="74" spans="1:8" ht="27" customHeight="1" x14ac:dyDescent="0.4">
      <c r="A74" s="196"/>
      <c r="B74" s="196"/>
      <c r="C74" s="197"/>
      <c r="D74" s="197"/>
      <c r="E74" s="201"/>
      <c r="F74" s="202" t="s">
        <v>20</v>
      </c>
      <c r="G74" s="203">
        <f>COUNT(G60:G71)</f>
        <v>9</v>
      </c>
      <c r="H74" s="203">
        <f>COUNT(H60:H71)</f>
        <v>9</v>
      </c>
    </row>
    <row r="76" spans="1:8" ht="26.25" customHeight="1" x14ac:dyDescent="0.4">
      <c r="A76" s="108" t="s">
        <v>106</v>
      </c>
      <c r="B76" s="204" t="s">
        <v>107</v>
      </c>
      <c r="C76" s="293" t="str">
        <f>B20</f>
        <v>Ebastine</v>
      </c>
      <c r="D76" s="293"/>
      <c r="E76" s="205" t="s">
        <v>108</v>
      </c>
      <c r="F76" s="205"/>
      <c r="G76" s="206">
        <f>H72</f>
        <v>0.9913523991999641</v>
      </c>
      <c r="H76" s="207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16" t="str">
        <f>B26</f>
        <v>Ebastine</v>
      </c>
      <c r="C79" s="316"/>
    </row>
    <row r="80" spans="1:8" ht="26.25" customHeight="1" x14ac:dyDescent="0.4">
      <c r="A80" s="109" t="s">
        <v>48</v>
      </c>
      <c r="B80" s="316" t="str">
        <f>B27</f>
        <v>E 28 1</v>
      </c>
      <c r="C80" s="316"/>
    </row>
    <row r="81" spans="1:12" ht="27" customHeight="1" x14ac:dyDescent="0.4">
      <c r="A81" s="109" t="s">
        <v>6</v>
      </c>
      <c r="B81" s="208">
        <f>B28</f>
        <v>100</v>
      </c>
    </row>
    <row r="82" spans="1:12" s="14" customFormat="1" ht="27" customHeight="1" x14ac:dyDescent="0.4">
      <c r="A82" s="109" t="s">
        <v>49</v>
      </c>
      <c r="B82" s="111">
        <v>0</v>
      </c>
      <c r="C82" s="295" t="s">
        <v>50</v>
      </c>
      <c r="D82" s="296"/>
      <c r="E82" s="296"/>
      <c r="F82" s="296"/>
      <c r="G82" s="297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100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298" t="s">
        <v>111</v>
      </c>
      <c r="D84" s="299"/>
      <c r="E84" s="299"/>
      <c r="F84" s="299"/>
      <c r="G84" s="299"/>
      <c r="H84" s="300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298" t="s">
        <v>112</v>
      </c>
      <c r="D85" s="299"/>
      <c r="E85" s="299"/>
      <c r="F85" s="299"/>
      <c r="G85" s="299"/>
      <c r="H85" s="300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25</v>
      </c>
      <c r="D89" s="209" t="s">
        <v>59</v>
      </c>
      <c r="E89" s="210"/>
      <c r="F89" s="301" t="s">
        <v>60</v>
      </c>
      <c r="G89" s="302"/>
    </row>
    <row r="90" spans="1:12" ht="27" customHeight="1" x14ac:dyDescent="0.4">
      <c r="A90" s="124" t="s">
        <v>61</v>
      </c>
      <c r="B90" s="125">
        <v>2</v>
      </c>
      <c r="C90" s="211" t="s">
        <v>62</v>
      </c>
      <c r="D90" s="127" t="s">
        <v>63</v>
      </c>
      <c r="E90" s="128" t="s">
        <v>64</v>
      </c>
      <c r="F90" s="127" t="s">
        <v>63</v>
      </c>
      <c r="G90" s="212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100</v>
      </c>
      <c r="C91" s="213">
        <v>1</v>
      </c>
      <c r="D91" s="132">
        <v>0.81120000000000003</v>
      </c>
      <c r="E91" s="133">
        <f>IF(ISBLANK(D91),"-",$D$101/$D$98*D91)</f>
        <v>0.74972273567467651</v>
      </c>
      <c r="F91" s="132"/>
      <c r="G91" s="134" t="str">
        <f>IF(ISBLANK(F91),"-",$D$101/$F$98*F91)</f>
        <v>-</v>
      </c>
      <c r="I91" s="135"/>
    </row>
    <row r="92" spans="1:12" ht="26.25" customHeight="1" x14ac:dyDescent="0.4">
      <c r="A92" s="124" t="s">
        <v>67</v>
      </c>
      <c r="B92" s="125">
        <v>1</v>
      </c>
      <c r="C92" s="197">
        <v>2</v>
      </c>
      <c r="D92" s="137">
        <v>0.8075</v>
      </c>
      <c r="E92" s="138">
        <f>IF(ISBLANK(D92),"-",$D$101/$D$98*D92)</f>
        <v>0.74630314232902029</v>
      </c>
      <c r="F92" s="137">
        <v>0.75739999999999996</v>
      </c>
      <c r="G92" s="139">
        <f>IF(ISBLANK(F92),"-",$D$101/$F$98*F92)</f>
        <v>0.75800640512409923</v>
      </c>
      <c r="I92" s="303">
        <f>ABS((F96/D96*D95)-F95)/D95</f>
        <v>9.2682799375133091E-3</v>
      </c>
    </row>
    <row r="93" spans="1:12" ht="26.25" customHeight="1" x14ac:dyDescent="0.4">
      <c r="A93" s="124" t="s">
        <v>68</v>
      </c>
      <c r="B93" s="125">
        <v>1</v>
      </c>
      <c r="C93" s="197">
        <v>3</v>
      </c>
      <c r="D93" s="137">
        <v>0.79369999999999996</v>
      </c>
      <c r="E93" s="138">
        <f>IF(ISBLANK(D93),"-",$D$101/$D$98*D93)</f>
        <v>0.73354898336414043</v>
      </c>
      <c r="F93" s="137">
        <v>0.74270000000000003</v>
      </c>
      <c r="G93" s="139">
        <f>IF(ISBLANK(F93),"-",$D$101/$F$98*F93)</f>
        <v>0.74329463570856691</v>
      </c>
      <c r="I93" s="303"/>
    </row>
    <row r="94" spans="1:12" ht="27" customHeight="1" x14ac:dyDescent="0.4">
      <c r="A94" s="124" t="s">
        <v>69</v>
      </c>
      <c r="B94" s="125">
        <v>1</v>
      </c>
      <c r="C94" s="214">
        <v>4</v>
      </c>
      <c r="D94" s="142"/>
      <c r="E94" s="143" t="str">
        <f>IF(ISBLANK(D94),"-",$D$101/$D$98*D94)</f>
        <v>-</v>
      </c>
      <c r="F94" s="215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16" t="s">
        <v>71</v>
      </c>
      <c r="D95" s="326">
        <f>AVERAGE(D91:D94)</f>
        <v>0.80413333333333326</v>
      </c>
      <c r="E95" s="148">
        <f>AVERAGE(E91:E94)</f>
        <v>0.74319162045594567</v>
      </c>
      <c r="F95" s="327">
        <f>AVERAGE(F91:F94)</f>
        <v>0.75004999999999999</v>
      </c>
      <c r="G95" s="217">
        <f>AVERAGE(G91:G94)</f>
        <v>0.75065052041633307</v>
      </c>
    </row>
    <row r="96" spans="1:12" ht="26.25" customHeight="1" x14ac:dyDescent="0.4">
      <c r="A96" s="124" t="s">
        <v>72</v>
      </c>
      <c r="B96" s="110">
        <v>1</v>
      </c>
      <c r="C96" s="218" t="s">
        <v>113</v>
      </c>
      <c r="D96" s="219">
        <v>27.05</v>
      </c>
      <c r="E96" s="140"/>
      <c r="F96" s="152">
        <v>24.98</v>
      </c>
    </row>
    <row r="97" spans="1:10" ht="26.25" customHeight="1" x14ac:dyDescent="0.4">
      <c r="A97" s="124" t="s">
        <v>74</v>
      </c>
      <c r="B97" s="110">
        <v>1</v>
      </c>
      <c r="C97" s="220" t="s">
        <v>114</v>
      </c>
      <c r="D97" s="221">
        <f>D96*$B$87</f>
        <v>27.05</v>
      </c>
      <c r="E97" s="155"/>
      <c r="F97" s="154">
        <f>F96*$B$87</f>
        <v>24.98</v>
      </c>
    </row>
    <row r="98" spans="1:10" ht="19.5" customHeight="1" x14ac:dyDescent="0.3">
      <c r="A98" s="124" t="s">
        <v>76</v>
      </c>
      <c r="B98" s="222">
        <f>(B97/B96)*(B95/B94)*(B93/B92)*(B91/B90)*B89</f>
        <v>1250</v>
      </c>
      <c r="C98" s="220" t="s">
        <v>115</v>
      </c>
      <c r="D98" s="223">
        <f>D97*$B$83/100</f>
        <v>27.05</v>
      </c>
      <c r="E98" s="158"/>
      <c r="F98" s="157">
        <f>F97*$B$83/100</f>
        <v>24.98</v>
      </c>
    </row>
    <row r="99" spans="1:10" ht="19.5" customHeight="1" x14ac:dyDescent="0.3">
      <c r="A99" s="289" t="s">
        <v>78</v>
      </c>
      <c r="B99" s="304"/>
      <c r="C99" s="220" t="s">
        <v>116</v>
      </c>
      <c r="D99" s="224">
        <f>D98/$B$98</f>
        <v>2.164E-2</v>
      </c>
      <c r="E99" s="158"/>
      <c r="F99" s="161">
        <f>F98/$B$98</f>
        <v>1.9984000000000002E-2</v>
      </c>
      <c r="G99" s="225"/>
      <c r="H99" s="150"/>
    </row>
    <row r="100" spans="1:10" ht="19.5" customHeight="1" x14ac:dyDescent="0.3">
      <c r="A100" s="291"/>
      <c r="B100" s="305"/>
      <c r="C100" s="220" t="s">
        <v>80</v>
      </c>
      <c r="D100" s="226">
        <f>$B$56/$B$116</f>
        <v>0.02</v>
      </c>
      <c r="F100" s="166"/>
      <c r="G100" s="227"/>
      <c r="H100" s="150"/>
    </row>
    <row r="101" spans="1:10" ht="18.75" x14ac:dyDescent="0.3">
      <c r="C101" s="220" t="s">
        <v>81</v>
      </c>
      <c r="D101" s="221">
        <f>D100*$B$98</f>
        <v>25</v>
      </c>
      <c r="F101" s="166"/>
      <c r="G101" s="225"/>
      <c r="H101" s="150"/>
    </row>
    <row r="102" spans="1:10" ht="19.5" customHeight="1" x14ac:dyDescent="0.3">
      <c r="C102" s="228" t="s">
        <v>82</v>
      </c>
      <c r="D102" s="229">
        <f>D101/B34</f>
        <v>25</v>
      </c>
      <c r="F102" s="170"/>
      <c r="G102" s="225"/>
      <c r="H102" s="150"/>
      <c r="J102" s="230"/>
    </row>
    <row r="103" spans="1:10" ht="18.75" x14ac:dyDescent="0.3">
      <c r="C103" s="231" t="s">
        <v>117</v>
      </c>
      <c r="D103" s="232">
        <f>AVERAGE(E91:E94,G91:G94)</f>
        <v>0.74617518044010056</v>
      </c>
      <c r="F103" s="170"/>
      <c r="G103" s="233"/>
      <c r="H103" s="150"/>
      <c r="J103" s="234"/>
    </row>
    <row r="104" spans="1:10" ht="18.75" x14ac:dyDescent="0.3">
      <c r="C104" s="200" t="s">
        <v>84</v>
      </c>
      <c r="D104" s="235">
        <f>STDEV(E91:E94,G91:G94)/D103</f>
        <v>1.1992401952007091E-2</v>
      </c>
      <c r="F104" s="170"/>
      <c r="G104" s="225"/>
      <c r="H104" s="150"/>
      <c r="J104" s="234"/>
    </row>
    <row r="105" spans="1:10" ht="19.5" customHeight="1" x14ac:dyDescent="0.3">
      <c r="C105" s="202" t="s">
        <v>20</v>
      </c>
      <c r="D105" s="236">
        <f>COUNT(E91:E94,G91:G94)</f>
        <v>5</v>
      </c>
      <c r="F105" s="170"/>
      <c r="G105" s="225"/>
      <c r="H105" s="150"/>
      <c r="J105" s="234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118</v>
      </c>
      <c r="B107" s="123">
        <v>1000</v>
      </c>
      <c r="C107" s="237" t="s">
        <v>119</v>
      </c>
      <c r="D107" s="238" t="s">
        <v>63</v>
      </c>
      <c r="E107" s="239" t="s">
        <v>120</v>
      </c>
      <c r="F107" s="240" t="s">
        <v>121</v>
      </c>
    </row>
    <row r="108" spans="1:10" ht="26.25" customHeight="1" x14ac:dyDescent="0.4">
      <c r="A108" s="124" t="s">
        <v>122</v>
      </c>
      <c r="B108" s="125">
        <v>1</v>
      </c>
      <c r="C108" s="241">
        <v>1</v>
      </c>
      <c r="D108" s="328">
        <v>0.70040000000000002</v>
      </c>
      <c r="E108" s="271">
        <f t="shared" ref="E108:E113" si="1">IF(ISBLANK(D108),"-",D108/$D$103*$D$100*$B$116)</f>
        <v>18.773071481334934</v>
      </c>
      <c r="F108" s="242">
        <f t="shared" ref="F108:F113" si="2">IF(ISBLANK(D108), "-", E108/$B$56)</f>
        <v>0.93865357406674677</v>
      </c>
    </row>
    <row r="109" spans="1:10" ht="26.25" customHeight="1" x14ac:dyDescent="0.4">
      <c r="A109" s="124" t="s">
        <v>95</v>
      </c>
      <c r="B109" s="125">
        <v>1</v>
      </c>
      <c r="C109" s="241">
        <v>2</v>
      </c>
      <c r="D109" s="328">
        <v>0.72950000000000004</v>
      </c>
      <c r="E109" s="272">
        <f t="shared" si="1"/>
        <v>19.553049179945511</v>
      </c>
      <c r="F109" s="243">
        <f t="shared" si="2"/>
        <v>0.97765245899727549</v>
      </c>
    </row>
    <row r="110" spans="1:10" ht="26.25" customHeight="1" x14ac:dyDescent="0.4">
      <c r="A110" s="124" t="s">
        <v>96</v>
      </c>
      <c r="B110" s="125">
        <v>1</v>
      </c>
      <c r="C110" s="241">
        <v>3</v>
      </c>
      <c r="D110" s="328">
        <v>0.72309999999999997</v>
      </c>
      <c r="E110" s="272">
        <f t="shared" si="1"/>
        <v>19.381507692965865</v>
      </c>
      <c r="F110" s="243">
        <f t="shared" si="2"/>
        <v>0.96907538464829324</v>
      </c>
    </row>
    <row r="111" spans="1:10" ht="26.25" customHeight="1" x14ac:dyDescent="0.4">
      <c r="A111" s="124" t="s">
        <v>97</v>
      </c>
      <c r="B111" s="125">
        <v>1</v>
      </c>
      <c r="C111" s="241">
        <v>4</v>
      </c>
      <c r="D111" s="328">
        <v>0.68630000000000002</v>
      </c>
      <c r="E111" s="272">
        <f t="shared" si="1"/>
        <v>18.395144142832905</v>
      </c>
      <c r="F111" s="243">
        <f t="shared" si="2"/>
        <v>0.91975720714164522</v>
      </c>
    </row>
    <row r="112" spans="1:10" ht="26.25" customHeight="1" x14ac:dyDescent="0.4">
      <c r="A112" s="124" t="s">
        <v>98</v>
      </c>
      <c r="B112" s="125">
        <v>1</v>
      </c>
      <c r="C112" s="241">
        <v>5</v>
      </c>
      <c r="D112" s="328">
        <v>0.69289999999999996</v>
      </c>
      <c r="E112" s="272">
        <f t="shared" si="1"/>
        <v>18.572046301280661</v>
      </c>
      <c r="F112" s="243">
        <f t="shared" si="2"/>
        <v>0.92860231506403301</v>
      </c>
    </row>
    <row r="113" spans="1:10" ht="26.25" customHeight="1" x14ac:dyDescent="0.4">
      <c r="A113" s="124" t="s">
        <v>100</v>
      </c>
      <c r="B113" s="125">
        <v>1</v>
      </c>
      <c r="C113" s="244">
        <v>6</v>
      </c>
      <c r="D113" s="329">
        <v>0.71130000000000004</v>
      </c>
      <c r="E113" s="273">
        <f t="shared" si="1"/>
        <v>19.065228076347143</v>
      </c>
      <c r="F113" s="245">
        <f t="shared" si="2"/>
        <v>0.95326140381735713</v>
      </c>
    </row>
    <row r="114" spans="1:10" ht="26.25" customHeight="1" x14ac:dyDescent="0.4">
      <c r="A114" s="124" t="s">
        <v>101</v>
      </c>
      <c r="B114" s="125">
        <v>1</v>
      </c>
      <c r="C114" s="241"/>
      <c r="D114" s="197"/>
      <c r="E114" s="98"/>
      <c r="F114" s="246"/>
    </row>
    <row r="115" spans="1:10" ht="26.25" customHeight="1" x14ac:dyDescent="0.4">
      <c r="A115" s="124" t="s">
        <v>102</v>
      </c>
      <c r="B115" s="125">
        <v>1</v>
      </c>
      <c r="C115" s="241"/>
      <c r="D115" s="247" t="s">
        <v>71</v>
      </c>
      <c r="E115" s="275">
        <f>AVERAGE(E108:E113)</f>
        <v>18.956674479117837</v>
      </c>
      <c r="F115" s="248">
        <f>AVERAGE(F108:F113)</f>
        <v>0.94783372395589183</v>
      </c>
    </row>
    <row r="116" spans="1:10" ht="27" customHeight="1" x14ac:dyDescent="0.4">
      <c r="A116" s="124" t="s">
        <v>103</v>
      </c>
      <c r="B116" s="156">
        <f>(B115/B114)*(B113/B112)*(B111/B110)*(B109/B108)*B107</f>
        <v>1000</v>
      </c>
      <c r="C116" s="249"/>
      <c r="D116" s="216" t="s">
        <v>84</v>
      </c>
      <c r="E116" s="250">
        <f>STDEV(E108:E113)/E115</f>
        <v>2.4115107386324816E-2</v>
      </c>
      <c r="F116" s="250">
        <f>STDEV(F108:F113)/F115</f>
        <v>2.4115107386324813E-2</v>
      </c>
      <c r="I116" s="98"/>
    </row>
    <row r="117" spans="1:10" ht="27" customHeight="1" x14ac:dyDescent="0.4">
      <c r="A117" s="289" t="s">
        <v>78</v>
      </c>
      <c r="B117" s="290"/>
      <c r="C117" s="251"/>
      <c r="D117" s="252" t="s">
        <v>20</v>
      </c>
      <c r="E117" s="253">
        <f>COUNT(E108:E113)</f>
        <v>6</v>
      </c>
      <c r="F117" s="253">
        <f>COUNT(F108:F113)</f>
        <v>6</v>
      </c>
      <c r="I117" s="98"/>
      <c r="J117" s="234"/>
    </row>
    <row r="118" spans="1:10" ht="19.5" customHeight="1" x14ac:dyDescent="0.3">
      <c r="A118" s="291"/>
      <c r="B118" s="292"/>
      <c r="C118" s="98"/>
      <c r="D118" s="98"/>
      <c r="E118" s="98"/>
      <c r="F118" s="197"/>
      <c r="G118" s="98"/>
      <c r="H118" s="98"/>
      <c r="I118" s="98"/>
    </row>
    <row r="119" spans="1:10" ht="18.75" x14ac:dyDescent="0.3">
      <c r="A119" s="262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 x14ac:dyDescent="0.4">
      <c r="A120" s="108" t="s">
        <v>106</v>
      </c>
      <c r="B120" s="204" t="s">
        <v>123</v>
      </c>
      <c r="C120" s="293" t="str">
        <f>B20</f>
        <v>Ebastine</v>
      </c>
      <c r="D120" s="293"/>
      <c r="E120" s="205" t="s">
        <v>124</v>
      </c>
      <c r="F120" s="205"/>
      <c r="G120" s="206">
        <f>F115</f>
        <v>0.94783372395589183</v>
      </c>
      <c r="H120" s="98"/>
      <c r="I120" s="98"/>
    </row>
    <row r="121" spans="1:10" ht="19.5" customHeight="1" x14ac:dyDescent="0.3">
      <c r="A121" s="254"/>
      <c r="B121" s="254"/>
      <c r="C121" s="255"/>
      <c r="D121" s="255"/>
      <c r="E121" s="255"/>
      <c r="F121" s="255"/>
      <c r="G121" s="255"/>
      <c r="H121" s="255"/>
    </row>
    <row r="122" spans="1:10" ht="18.75" x14ac:dyDescent="0.3">
      <c r="B122" s="294" t="s">
        <v>26</v>
      </c>
      <c r="C122" s="294"/>
      <c r="E122" s="211" t="s">
        <v>27</v>
      </c>
      <c r="F122" s="256"/>
      <c r="G122" s="294" t="s">
        <v>28</v>
      </c>
      <c r="H122" s="294"/>
    </row>
    <row r="123" spans="1:10" ht="69.95" customHeight="1" x14ac:dyDescent="0.3">
      <c r="A123" s="257" t="s">
        <v>29</v>
      </c>
      <c r="B123" s="258"/>
      <c r="C123" s="258"/>
      <c r="E123" s="258"/>
      <c r="F123" s="98"/>
      <c r="G123" s="259"/>
      <c r="H123" s="259"/>
    </row>
    <row r="124" spans="1:10" ht="69.95" customHeight="1" x14ac:dyDescent="0.3">
      <c r="A124" s="257" t="s">
        <v>30</v>
      </c>
      <c r="B124" s="260"/>
      <c r="C124" s="260"/>
      <c r="E124" s="260"/>
      <c r="F124" s="98"/>
      <c r="G124" s="261"/>
      <c r="H124" s="261"/>
    </row>
    <row r="125" spans="1:10" ht="18.75" x14ac:dyDescent="0.3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.75" x14ac:dyDescent="0.3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.75" x14ac:dyDescent="0.3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.75" x14ac:dyDescent="0.3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.75" x14ac:dyDescent="0.3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.75" x14ac:dyDescent="0.3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.75" x14ac:dyDescent="0.3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.75" x14ac:dyDescent="0.3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.75" x14ac:dyDescent="0.3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Uniformity</vt:lpstr>
      <vt:lpstr>EBASTINE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Mutua</cp:lastModifiedBy>
  <dcterms:created xsi:type="dcterms:W3CDTF">2005-07-05T10:19:27Z</dcterms:created>
  <dcterms:modified xsi:type="dcterms:W3CDTF">2015-12-14T06:36:44Z</dcterms:modified>
</cp:coreProperties>
</file>