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activeTab="6"/>
  </bookViews>
  <sheets>
    <sheet name="SST (EM)" sheetId="23" r:id="rId1"/>
    <sheet name="SST (TDF)" sheetId="22" r:id="rId2"/>
    <sheet name="SST (EFV)" sheetId="1" r:id="rId3"/>
    <sheet name="Uniformity" sheetId="8" r:id="rId4"/>
    <sheet name="Efavirenz 5" sheetId="13" r:id="rId5"/>
    <sheet name="Emtricitabine 5" sheetId="14" r:id="rId6"/>
    <sheet name="TENOFOVIR 2" sheetId="15" r:id="rId7"/>
    <sheet name="EFAVIRENZ 2" sheetId="24" r:id="rId8"/>
    <sheet name="EMCITRABINE 2" sheetId="25" r:id="rId9"/>
    <sheet name="TENOFOVIR DISOPROXIL FUMERATE 2" sheetId="26" r:id="rId10"/>
  </sheets>
  <externalReferences>
    <externalReference r:id="rId11"/>
  </externalReferences>
  <definedNames>
    <definedName name="_xlnm.Print_Area" localSheetId="7">'EFAVIRENZ 2'!$A$1:$AA$250</definedName>
    <definedName name="_xlnm.Print_Area" localSheetId="3">Uniformity!$A$1:$I$54</definedName>
  </definedNames>
  <calcPr calcId="145621"/>
</workbook>
</file>

<file path=xl/calcChain.xml><?xml version="1.0" encoding="utf-8"?>
<calcChain xmlns="http://schemas.openxmlformats.org/spreadsheetml/2006/main">
  <c r="H63" i="13" l="1"/>
  <c r="H71" i="15"/>
  <c r="F51" i="22"/>
  <c r="F30" i="22"/>
  <c r="F51" i="1"/>
  <c r="F30" i="1"/>
  <c r="B21" i="26" l="1"/>
  <c r="B19" i="26"/>
  <c r="B18" i="26"/>
  <c r="B21" i="25"/>
  <c r="B19" i="25"/>
  <c r="B18" i="25"/>
  <c r="B20" i="24"/>
  <c r="B21" i="24"/>
  <c r="B19" i="24"/>
  <c r="B18" i="24"/>
  <c r="B57" i="26" l="1"/>
  <c r="C43" i="26"/>
  <c r="C41" i="26"/>
  <c r="C42" i="26" s="1"/>
  <c r="C27" i="26"/>
  <c r="D37" i="26"/>
  <c r="B26" i="26"/>
  <c r="B57" i="25"/>
  <c r="C43" i="25"/>
  <c r="C41" i="25"/>
  <c r="C42" i="25" s="1"/>
  <c r="C27" i="25"/>
  <c r="B26" i="25"/>
  <c r="B57" i="24"/>
  <c r="C43" i="24"/>
  <c r="C41" i="24"/>
  <c r="C42" i="24" s="1"/>
  <c r="C27" i="24"/>
  <c r="D36" i="24"/>
  <c r="B26" i="24"/>
  <c r="D36" i="25" l="1"/>
  <c r="D37" i="24"/>
  <c r="D31" i="24"/>
  <c r="D39" i="24"/>
  <c r="D31" i="25"/>
  <c r="D39" i="25"/>
  <c r="D31" i="26"/>
  <c r="D39" i="26"/>
  <c r="D34" i="24"/>
  <c r="D34" i="25"/>
  <c r="D34" i="26"/>
  <c r="D36" i="26"/>
  <c r="D32" i="24"/>
  <c r="D32" i="25"/>
  <c r="D37" i="25"/>
  <c r="D32" i="26"/>
  <c r="D30" i="24"/>
  <c r="D33" i="24"/>
  <c r="D35" i="24"/>
  <c r="D38" i="24"/>
  <c r="D30" i="25"/>
  <c r="D33" i="25"/>
  <c r="D35" i="25"/>
  <c r="D38" i="25"/>
  <c r="D30" i="26"/>
  <c r="D33" i="26"/>
  <c r="D35" i="26"/>
  <c r="D38" i="26"/>
  <c r="D43" i="26" l="1"/>
  <c r="D41" i="26"/>
  <c r="G33" i="26"/>
  <c r="D43" i="25"/>
  <c r="D41" i="25"/>
  <c r="G33" i="25"/>
  <c r="D41" i="24"/>
  <c r="D43" i="24"/>
  <c r="G33" i="24"/>
  <c r="G34" i="24" l="1"/>
  <c r="D42" i="24"/>
  <c r="G31" i="24"/>
  <c r="G34" i="26"/>
  <c r="G31" i="26"/>
  <c r="D42" i="26"/>
  <c r="G34" i="25"/>
  <c r="G35" i="25" s="1"/>
  <c r="G31" i="25"/>
  <c r="D42" i="25"/>
  <c r="G35" i="24" l="1"/>
  <c r="G35" i="26"/>
  <c r="B18" i="23" l="1"/>
  <c r="B39" i="23" s="1"/>
  <c r="B53" i="23"/>
  <c r="E51" i="23"/>
  <c r="D51" i="23"/>
  <c r="C51" i="23"/>
  <c r="B51" i="23"/>
  <c r="B52" i="23" s="1"/>
  <c r="B32" i="23"/>
  <c r="E30" i="23"/>
  <c r="D30" i="23"/>
  <c r="C30" i="23"/>
  <c r="B30" i="23"/>
  <c r="B31" i="23" s="1"/>
  <c r="B17" i="23"/>
  <c r="B18" i="22"/>
  <c r="B39" i="22" s="1"/>
  <c r="B53" i="22"/>
  <c r="E51" i="22"/>
  <c r="D51" i="22"/>
  <c r="C51" i="22"/>
  <c r="B51" i="22"/>
  <c r="B52" i="22" s="1"/>
  <c r="B40" i="22"/>
  <c r="B32" i="22"/>
  <c r="E30" i="22"/>
  <c r="D30" i="22"/>
  <c r="C30" i="22"/>
  <c r="B30" i="22"/>
  <c r="B31" i="22" s="1"/>
  <c r="B17" i="22"/>
  <c r="B40" i="1"/>
  <c r="B39" i="1"/>
  <c r="B18" i="1"/>
  <c r="B17" i="1"/>
  <c r="H67" i="13"/>
  <c r="H71" i="13"/>
  <c r="H63" i="15"/>
  <c r="H67" i="15"/>
  <c r="H63" i="14"/>
  <c r="H67" i="14"/>
  <c r="H71" i="14"/>
  <c r="B87" i="14" l="1"/>
  <c r="B98" i="14"/>
  <c r="B69" i="13" l="1"/>
  <c r="B69" i="15"/>
  <c r="B45" i="15"/>
  <c r="B34" i="15"/>
  <c r="B30" i="15"/>
  <c r="C120" i="15"/>
  <c r="B116" i="15"/>
  <c r="D100" i="15"/>
  <c r="B98" i="15"/>
  <c r="F95" i="15"/>
  <c r="D95" i="15"/>
  <c r="B87" i="15"/>
  <c r="D97" i="15" s="1"/>
  <c r="B81" i="15"/>
  <c r="B83" i="15" s="1"/>
  <c r="B80" i="15"/>
  <c r="B79" i="15"/>
  <c r="C76" i="15"/>
  <c r="B68" i="15"/>
  <c r="C56" i="15"/>
  <c r="B55" i="15"/>
  <c r="D48" i="15"/>
  <c r="F42" i="15"/>
  <c r="D42" i="15"/>
  <c r="D44" i="15"/>
  <c r="C120" i="14"/>
  <c r="B116" i="14"/>
  <c r="D100" i="14" s="1"/>
  <c r="F95" i="14"/>
  <c r="D95" i="14"/>
  <c r="D97" i="14"/>
  <c r="B81" i="14"/>
  <c r="B83" i="14" s="1"/>
  <c r="B80" i="14"/>
  <c r="B79" i="14"/>
  <c r="C76" i="14"/>
  <c r="B68" i="14"/>
  <c r="B69" i="14" s="1"/>
  <c r="C56" i="14"/>
  <c r="B55" i="14"/>
  <c r="B45" i="14"/>
  <c r="D48" i="14" s="1"/>
  <c r="F42" i="14"/>
  <c r="D42" i="14"/>
  <c r="B34" i="14"/>
  <c r="D44" i="14" s="1"/>
  <c r="B30" i="14"/>
  <c r="C120" i="13"/>
  <c r="B116" i="13"/>
  <c r="D100" i="13" s="1"/>
  <c r="B98" i="13"/>
  <c r="F95" i="13"/>
  <c r="D95" i="13"/>
  <c r="B87" i="13"/>
  <c r="F97" i="13" s="1"/>
  <c r="B81" i="13"/>
  <c r="B83" i="13" s="1"/>
  <c r="B79" i="13"/>
  <c r="C76" i="13"/>
  <c r="B68" i="13"/>
  <c r="C56" i="13"/>
  <c r="B55" i="13"/>
  <c r="B45" i="13"/>
  <c r="D48" i="13" s="1"/>
  <c r="D44" i="13"/>
  <c r="F42" i="13"/>
  <c r="D42" i="13"/>
  <c r="B34" i="13"/>
  <c r="F44" i="13" s="1"/>
  <c r="B30" i="13"/>
  <c r="C50" i="8"/>
  <c r="C46" i="8"/>
  <c r="C49" i="8" s="1"/>
  <c r="C45" i="8"/>
  <c r="D41" i="8"/>
  <c r="D39" i="8"/>
  <c r="D35" i="8"/>
  <c r="D34" i="8"/>
  <c r="D30" i="8"/>
  <c r="D29" i="8"/>
  <c r="D25" i="8"/>
  <c r="C19" i="8"/>
  <c r="B53" i="1"/>
  <c r="E51" i="1"/>
  <c r="D51" i="1"/>
  <c r="C51" i="1"/>
  <c r="B51" i="1"/>
  <c r="B52" i="1" s="1"/>
  <c r="B32" i="1"/>
  <c r="E30" i="1"/>
  <c r="D30" i="1"/>
  <c r="C30" i="1"/>
  <c r="B30" i="1"/>
  <c r="B31" i="1" s="1"/>
  <c r="D45" i="14" l="1"/>
  <c r="E40" i="14" s="1"/>
  <c r="I92" i="14"/>
  <c r="D101" i="13"/>
  <c r="D102" i="13" s="1"/>
  <c r="F98" i="13"/>
  <c r="F99" i="13" s="1"/>
  <c r="D97" i="13"/>
  <c r="D98" i="13" s="1"/>
  <c r="D45" i="13"/>
  <c r="D46" i="13" s="1"/>
  <c r="F45" i="13"/>
  <c r="G41" i="13" s="1"/>
  <c r="I92" i="13"/>
  <c r="D101" i="14"/>
  <c r="D102" i="14" s="1"/>
  <c r="F97" i="14"/>
  <c r="F98" i="14" s="1"/>
  <c r="D101" i="15"/>
  <c r="D102" i="15" s="1"/>
  <c r="F97" i="15"/>
  <c r="F98" i="15" s="1"/>
  <c r="F99" i="15" s="1"/>
  <c r="I92" i="15"/>
  <c r="G40" i="13"/>
  <c r="D49" i="13"/>
  <c r="I39" i="13"/>
  <c r="I39" i="14"/>
  <c r="I39" i="15"/>
  <c r="D49" i="15"/>
  <c r="F44" i="15"/>
  <c r="F45" i="15" s="1"/>
  <c r="D98" i="15"/>
  <c r="D99" i="15" s="1"/>
  <c r="D45" i="15"/>
  <c r="E39" i="15" s="1"/>
  <c r="D26" i="8"/>
  <c r="D31" i="8"/>
  <c r="D37" i="8"/>
  <c r="D42" i="8"/>
  <c r="B49" i="8"/>
  <c r="D27" i="8"/>
  <c r="D33" i="8"/>
  <c r="D38" i="8"/>
  <c r="D43" i="8"/>
  <c r="E40" i="13"/>
  <c r="E38" i="13"/>
  <c r="D46" i="14"/>
  <c r="B57" i="14"/>
  <c r="B57" i="15"/>
  <c r="B57" i="13"/>
  <c r="D49" i="8"/>
  <c r="D40" i="8"/>
  <c r="D36" i="8"/>
  <c r="D32" i="8"/>
  <c r="D28" i="8"/>
  <c r="D24" i="8"/>
  <c r="D50" i="8"/>
  <c r="E41" i="13"/>
  <c r="E39" i="14"/>
  <c r="G94" i="13"/>
  <c r="F44" i="14"/>
  <c r="F45" i="14" s="1"/>
  <c r="G38" i="14" s="1"/>
  <c r="E41" i="14"/>
  <c r="D49" i="14"/>
  <c r="D98" i="14"/>
  <c r="D99" i="14" s="1"/>
  <c r="G94" i="15"/>
  <c r="E94" i="15"/>
  <c r="E38" i="14" l="1"/>
  <c r="G91" i="13"/>
  <c r="G91" i="14"/>
  <c r="G92" i="13"/>
  <c r="E92" i="13"/>
  <c r="E94" i="13"/>
  <c r="G93" i="13"/>
  <c r="G39" i="13"/>
  <c r="E91" i="13"/>
  <c r="F46" i="13"/>
  <c r="E39" i="13"/>
  <c r="E42" i="13" s="1"/>
  <c r="G38" i="13"/>
  <c r="E42" i="14"/>
  <c r="E92" i="14"/>
  <c r="E93" i="14"/>
  <c r="E92" i="15"/>
  <c r="G93" i="15"/>
  <c r="E91" i="15"/>
  <c r="G92" i="15"/>
  <c r="G91" i="15"/>
  <c r="E93" i="15"/>
  <c r="G42" i="13"/>
  <c r="G40" i="15"/>
  <c r="F46" i="15"/>
  <c r="E40" i="15"/>
  <c r="D46" i="15"/>
  <c r="E41" i="15"/>
  <c r="E38" i="15"/>
  <c r="G38" i="15"/>
  <c r="G39" i="15"/>
  <c r="G41" i="15"/>
  <c r="F46" i="14"/>
  <c r="G39" i="14"/>
  <c r="G41" i="14"/>
  <c r="F99" i="14"/>
  <c r="G93" i="14"/>
  <c r="G92" i="14"/>
  <c r="G40" i="14"/>
  <c r="G94" i="14"/>
  <c r="E94" i="14"/>
  <c r="D99" i="13"/>
  <c r="E93" i="13"/>
  <c r="E91" i="14"/>
  <c r="G95" i="15" l="1"/>
  <c r="E95" i="15"/>
  <c r="G95" i="13"/>
  <c r="E95" i="13"/>
  <c r="G95" i="14"/>
  <c r="E95" i="14"/>
  <c r="D50" i="13"/>
  <c r="D52" i="13"/>
  <c r="G42" i="14"/>
  <c r="G42" i="15"/>
  <c r="E42" i="15"/>
  <c r="D105" i="15"/>
  <c r="D103" i="15"/>
  <c r="E113" i="15" s="1"/>
  <c r="F113" i="15" s="1"/>
  <c r="D52" i="14"/>
  <c r="D50" i="15"/>
  <c r="G66" i="15" s="1"/>
  <c r="H66" i="15" s="1"/>
  <c r="D52" i="15"/>
  <c r="D103" i="14"/>
  <c r="D105" i="14"/>
  <c r="D103" i="13"/>
  <c r="D105" i="13"/>
  <c r="D50" i="14"/>
  <c r="G67" i="13"/>
  <c r="G63" i="13"/>
  <c r="G71" i="13"/>
  <c r="G70" i="13" l="1"/>
  <c r="H70" i="13" s="1"/>
  <c r="G68" i="13"/>
  <c r="H68" i="13" s="1"/>
  <c r="G64" i="13"/>
  <c r="H64" i="13" s="1"/>
  <c r="G60" i="13"/>
  <c r="G69" i="13"/>
  <c r="H69" i="13" s="1"/>
  <c r="G62" i="13"/>
  <c r="G65" i="13"/>
  <c r="H65" i="13" s="1"/>
  <c r="D51" i="13"/>
  <c r="G66" i="13"/>
  <c r="H66" i="13" s="1"/>
  <c r="G61" i="13"/>
  <c r="E108" i="15"/>
  <c r="F108" i="15" s="1"/>
  <c r="D104" i="15"/>
  <c r="E109" i="15"/>
  <c r="F109" i="15" s="1"/>
  <c r="E111" i="15"/>
  <c r="F111" i="15" s="1"/>
  <c r="E110" i="15"/>
  <c r="E112" i="15"/>
  <c r="F112" i="15" s="1"/>
  <c r="G71" i="15"/>
  <c r="G61" i="15"/>
  <c r="H61" i="15" s="1"/>
  <c r="G68" i="15"/>
  <c r="G65" i="15"/>
  <c r="H65" i="15" s="1"/>
  <c r="G60" i="15"/>
  <c r="H60" i="15" s="1"/>
  <c r="G62" i="15"/>
  <c r="H62" i="15" s="1"/>
  <c r="G67" i="15"/>
  <c r="G64" i="15"/>
  <c r="H64" i="15" s="1"/>
  <c r="G70" i="15"/>
  <c r="G69" i="15"/>
  <c r="G63" i="15"/>
  <c r="D51" i="15"/>
  <c r="E112" i="13"/>
  <c r="F112" i="13" s="1"/>
  <c r="E110" i="13"/>
  <c r="F110" i="13" s="1"/>
  <c r="E108" i="13"/>
  <c r="F108" i="13" s="1"/>
  <c r="E113" i="13"/>
  <c r="F113" i="13" s="1"/>
  <c r="E111" i="13"/>
  <c r="F111" i="13" s="1"/>
  <c r="E109" i="13"/>
  <c r="F109" i="13" s="1"/>
  <c r="D104" i="13"/>
  <c r="D51" i="14"/>
  <c r="G68" i="14"/>
  <c r="G65" i="14"/>
  <c r="H65" i="14" s="1"/>
  <c r="G61" i="14"/>
  <c r="H61" i="14" s="1"/>
  <c r="G71" i="14"/>
  <c r="G64" i="14"/>
  <c r="H64" i="14" s="1"/>
  <c r="G60" i="14"/>
  <c r="H60" i="14" s="1"/>
  <c r="G70" i="14"/>
  <c r="G67" i="14"/>
  <c r="G63" i="14"/>
  <c r="G69" i="14"/>
  <c r="G66" i="14"/>
  <c r="H66" i="14" s="1"/>
  <c r="G62" i="14"/>
  <c r="H62" i="14" s="1"/>
  <c r="E113" i="14"/>
  <c r="F113" i="14" s="1"/>
  <c r="E111" i="14"/>
  <c r="F111" i="14" s="1"/>
  <c r="E109" i="14"/>
  <c r="F109" i="14" s="1"/>
  <c r="D104" i="14"/>
  <c r="E108" i="14"/>
  <c r="F108" i="14" s="1"/>
  <c r="E112" i="14"/>
  <c r="F112" i="14" s="1"/>
  <c r="E110" i="14"/>
  <c r="F110" i="14" s="1"/>
  <c r="H72" i="13" l="1"/>
  <c r="H73" i="13" s="1"/>
  <c r="H72" i="15"/>
  <c r="G76" i="15" s="1"/>
  <c r="H72" i="14"/>
  <c r="H73" i="14" s="1"/>
  <c r="F115" i="13"/>
  <c r="F115" i="14"/>
  <c r="G120" i="14" s="1"/>
  <c r="H74" i="13"/>
  <c r="F110" i="15"/>
  <c r="F117" i="15" s="1"/>
  <c r="H74" i="15"/>
  <c r="F117" i="14"/>
  <c r="F117" i="13"/>
  <c r="H74" i="14"/>
  <c r="F115" i="15" l="1"/>
  <c r="G76" i="13"/>
  <c r="G120" i="15"/>
  <c r="H73" i="15"/>
  <c r="G76" i="14"/>
  <c r="F116" i="14"/>
  <c r="F116" i="13"/>
  <c r="G120" i="13"/>
  <c r="F116" i="15" l="1"/>
</calcChain>
</file>

<file path=xl/sharedStrings.xml><?xml version="1.0" encoding="utf-8"?>
<sst xmlns="http://schemas.openxmlformats.org/spreadsheetml/2006/main" count="744" uniqueCount="147">
  <si>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</si>
  <si>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</si>
  <si>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</si>
  <si>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</si>
  <si>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</si>
  <si>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</si>
  <si>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</si>
  <si>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</si>
  <si>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</si>
  <si>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</si>
  <si>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</si>
  <si>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</si>
  <si>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</si>
  <si>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</si>
  <si>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</si>
  <si>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</si>
  <si>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</si>
  <si>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</si>
  <si>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</si>
  <si>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</si>
  <si>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</si>
  <si>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</si>
  <si>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</si>
  <si>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</si>
  <si>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</si>
  <si>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</si>
  <si>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</si>
  <si>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</si>
  <si>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</si>
  <si>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</si>
  <si>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</si>
  <si>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</si>
  <si>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</si>
  <si>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</si>
  <si>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</si>
  <si>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</si>
  <si>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</si>
  <si>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</si>
  <si>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</si>
  <si>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</si>
  <si>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</si>
  <si>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</si>
  <si>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</si>
  <si>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</si>
  <si>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</si>
  <si>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</si>
  <si>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</si>
  <si>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</si>
  <si>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</si>
  <si>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</si>
  <si>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</si>
  <si>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</si>
  <si>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</si>
  <si>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</si>
  <si>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</si>
  <si>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</si>
  <si>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</si>
  <si>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</si>
  <si>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</si>
  <si>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</si>
  <si>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</si>
  <si>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</si>
  <si>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</si>
  <si>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</si>
  <si>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</si>
  <si>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</si>
  <si>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</si>
  <si>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</si>
  <si>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</si>
  <si>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</si>
  <si>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</si>
  <si>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Content as % of the average content</t>
  </si>
  <si>
    <t>Average tablet:</t>
  </si>
  <si>
    <t xml:space="preserve">The content of </t>
  </si>
  <si>
    <t xml:space="preserve">in the sample as a percentage of the stated  label claim is </t>
  </si>
  <si>
    <t>Calculation of acceptance value (AV)</t>
  </si>
  <si>
    <t>Average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</si>
  <si>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</si>
  <si>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</si>
  <si>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</si>
  <si>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</si>
  <si>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</si>
  <si>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</si>
  <si>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</si>
  <si>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</si>
  <si>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</si>
  <si>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</si>
  <si>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</si>
  <si>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</si>
  <si>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</si>
  <si>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</si>
  <si>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</si>
  <si>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</si>
  <si>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</si>
  <si>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</si>
  <si>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</si>
  <si>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</si>
  <si>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</si>
  <si>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Uniformity of Weight Test Report</t>
  </si>
  <si>
    <t>AVIRODAY - EM TABLETS</t>
  </si>
  <si>
    <t>NDQD201508173</t>
  </si>
  <si>
    <t>Efavirenz, Tenofovir Disproxil Fumarate, Emtritabine</t>
  </si>
  <si>
    <t xml:space="preserve">Efavirenz 600 mg, Emtricitabine 200mg, and Tenofovir Disoproxil Fumarate 300 mg Tablets  </t>
  </si>
  <si>
    <t>2015-08-18 11:25:23</t>
  </si>
  <si>
    <t>Uniformity of weight</t>
  </si>
  <si>
    <t>Tablet weight (mg)</t>
  </si>
  <si>
    <t>% Deviation</t>
  </si>
  <si>
    <t>Total</t>
  </si>
  <si>
    <t>% Deviation from mean</t>
  </si>
  <si>
    <t>Each Tablet contains</t>
  </si>
  <si>
    <t>Average Tablet Content Weight (mg):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</si>
  <si>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</si>
  <si>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</si>
  <si>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</si>
  <si>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</si>
  <si>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</si>
  <si>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</si>
  <si>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</si>
  <si>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</si>
  <si>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</si>
  <si>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</si>
  <si>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</si>
  <si>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t>Assay Smp B</t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</si>
  <si>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</si>
  <si>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</si>
  <si>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</si>
  <si>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</si>
  <si>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</si>
  <si>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</si>
  <si>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</si>
  <si>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</si>
  <si>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Capsule No.</t>
  </si>
  <si>
    <t>AVIRODAY-EM</t>
  </si>
  <si>
    <t>EFAVIRENZ, EMCITRABINE AND TENOFOVIR DISOPROXIL FUMERATE 600MG/200MG/300MG</t>
  </si>
  <si>
    <t>TENOFOVIR DISOPROXIL FUMERATE</t>
  </si>
  <si>
    <t>EMCITRABINE</t>
  </si>
  <si>
    <t>EFAVIRENZ</t>
  </si>
  <si>
    <t xml:space="preserve"> </t>
  </si>
  <si>
    <t>Determination of weight variation of the Sample</t>
  </si>
  <si>
    <t>Each Tablet/Capsule/vial contains</t>
  </si>
  <si>
    <t>Please enter the percentage amount determined from the Assay test</t>
  </si>
  <si>
    <t>Tablet/Capsule/Vial No.</t>
  </si>
  <si>
    <t>Weight:</t>
  </si>
  <si>
    <t>T11-5</t>
  </si>
  <si>
    <t>Peak Resolution (USP)</t>
  </si>
  <si>
    <t>E15-3</t>
  </si>
  <si>
    <t>E11-3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</si>
</sst>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\ &quot;mg&quot;"/>
    <numFmt numFmtId="167" formatCode="0.000"/>
    <numFmt numFmtId="168" formatCode="0.0000"/>
    <numFmt numFmtId="169" formatCode="[$-409]d/mmm/yy;@"/>
    <numFmt numFmtId="170" formatCode="dd\-mmm\-yyyy"/>
    <numFmt numFmtId="171" formatCode="0.0\ &quot;mg&quot;"/>
    <numFmt numFmtId="172" formatCode="dd\-mmm\-yy"/>
    <numFmt numFmtId="173" formatCode="0.00\ &quot;%&quot;"/>
    <numFmt numFmtId="174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b/>
      <sz val="14"/>
      <color rgb="FF000000"/>
      <name val="Calibri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74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1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1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9" fontId="6" fillId="2" borderId="0" xfId="0" applyNumberFormat="1" applyFont="1" applyFill="1"/>
    <xf numFmtId="168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55" xfId="0" applyNumberFormat="1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right" vertical="center"/>
    </xf>
    <xf numFmtId="168" fontId="6" fillId="2" borderId="55" xfId="0" applyNumberFormat="1" applyFont="1" applyFill="1" applyBorder="1" applyAlignment="1">
      <alignment horizontal="center" vertical="center"/>
    </xf>
    <xf numFmtId="164" fontId="5" fillId="2" borderId="55" xfId="0" applyNumberFormat="1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 wrapText="1"/>
    </xf>
    <xf numFmtId="164" fontId="5" fillId="2" borderId="55" xfId="0" applyNumberFormat="1" applyFont="1" applyFill="1" applyBorder="1" applyAlignment="1">
      <alignment horizontal="center" wrapText="1"/>
    </xf>
    <xf numFmtId="10" fontId="6" fillId="2" borderId="36" xfId="0" applyNumberFormat="1" applyFont="1" applyFill="1" applyBorder="1" applyAlignment="1">
      <alignment horizontal="center"/>
    </xf>
    <xf numFmtId="10" fontId="6" fillId="2" borderId="56" xfId="0" applyNumberFormat="1" applyFont="1" applyFill="1" applyBorder="1" applyAlignment="1">
      <alignment horizontal="center"/>
    </xf>
    <xf numFmtId="10" fontId="6" fillId="2" borderId="35" xfId="0" applyNumberFormat="1" applyFont="1" applyFill="1" applyBorder="1" applyAlignment="1">
      <alignment horizontal="center"/>
    </xf>
    <xf numFmtId="0" fontId="4" fillId="2" borderId="0" xfId="0" applyFont="1" applyFill="1"/>
    <xf numFmtId="0" fontId="20" fillId="2" borderId="0" xfId="0" applyFont="1" applyFill="1" applyAlignment="1">
      <alignment wrapText="1"/>
    </xf>
    <xf numFmtId="0" fontId="5" fillId="2" borderId="55" xfId="0" applyFont="1" applyFill="1" applyBorder="1" applyAlignment="1">
      <alignment horizontal="center" vertical="center"/>
    </xf>
    <xf numFmtId="165" fontId="5" fillId="2" borderId="31" xfId="0" applyNumberFormat="1" applyFont="1" applyFill="1" applyBorder="1" applyAlignment="1">
      <alignment horizontal="center"/>
    </xf>
    <xf numFmtId="165" fontId="5" fillId="2" borderId="33" xfId="0" applyNumberFormat="1" applyFont="1" applyFill="1" applyBorder="1" applyAlignment="1">
      <alignment horizontal="center"/>
    </xf>
    <xf numFmtId="2" fontId="6" fillId="3" borderId="56" xfId="0" applyNumberFormat="1" applyFont="1" applyFill="1" applyBorder="1" applyProtection="1">
      <protection locked="0"/>
    </xf>
    <xf numFmtId="2" fontId="6" fillId="3" borderId="35" xfId="0" applyNumberFormat="1" applyFont="1" applyFill="1" applyBorder="1" applyProtection="1">
      <protection locked="0"/>
    </xf>
    <xf numFmtId="169" fontId="6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70" fontId="10" fillId="3" borderId="0" xfId="0" applyNumberFormat="1" applyFont="1" applyFill="1" applyAlignment="1" applyProtection="1">
      <alignment horizontal="center"/>
      <protection locked="0"/>
    </xf>
    <xf numFmtId="15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21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5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6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8" fillId="2" borderId="13" xfId="0" applyFont="1" applyFill="1" applyBorder="1" applyAlignment="1">
      <alignment horizontal="right"/>
    </xf>
    <xf numFmtId="0" fontId="11" fillId="3" borderId="21" xfId="0" applyFont="1" applyFill="1" applyBorder="1" applyAlignment="1" applyProtection="1">
      <alignment horizontal="center"/>
      <protection locked="0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1" fillId="3" borderId="20" xfId="0" applyFont="1" applyFill="1" applyBorder="1" applyAlignment="1" applyProtection="1">
      <alignment horizontal="center"/>
      <protection locked="0"/>
    </xf>
    <xf numFmtId="167" fontId="8" fillId="2" borderId="17" xfId="0" applyNumberFormat="1" applyFont="1" applyFill="1" applyBorder="1" applyAlignment="1">
      <alignment horizontal="center"/>
    </xf>
    <xf numFmtId="167" fontId="8" fillId="2" borderId="18" xfId="0" applyNumberFormat="1" applyFont="1" applyFill="1" applyBorder="1" applyAlignment="1">
      <alignment horizontal="center"/>
    </xf>
    <xf numFmtId="0" fontId="12" fillId="2" borderId="36" xfId="0" applyFont="1" applyFill="1" applyBorder="1"/>
    <xf numFmtId="0" fontId="8" fillId="2" borderId="21" xfId="0" applyFont="1" applyFill="1" applyBorder="1" applyAlignment="1">
      <alignment horizontal="center"/>
    </xf>
    <xf numFmtId="0" fontId="11" fillId="3" borderId="13" xfId="0" applyFont="1" applyFill="1" applyBorder="1" applyAlignment="1" applyProtection="1">
      <alignment horizontal="center"/>
      <protection locked="0"/>
    </xf>
    <xf numFmtId="167" fontId="8" fillId="2" borderId="22" xfId="0" applyNumberFormat="1" applyFont="1" applyFill="1" applyBorder="1" applyAlignment="1">
      <alignment horizontal="center"/>
    </xf>
    <xf numFmtId="167" fontId="8" fillId="2" borderId="14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67" fontId="8" fillId="2" borderId="25" xfId="0" applyNumberFormat="1" applyFont="1" applyFill="1" applyBorder="1" applyAlignment="1">
      <alignment horizontal="center"/>
    </xf>
    <xf numFmtId="167" fontId="8" fillId="2" borderId="26" xfId="0" applyNumberFormat="1" applyFont="1" applyFill="1" applyBorder="1" applyAlignment="1">
      <alignment horizontal="center"/>
    </xf>
    <xf numFmtId="0" fontId="8" fillId="2" borderId="35" xfId="0" applyFont="1" applyFill="1" applyBorder="1"/>
    <xf numFmtId="0" fontId="8" fillId="2" borderId="21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7" fontId="9" fillId="6" borderId="28" xfId="0" applyNumberFormat="1" applyFont="1" applyFill="1" applyBorder="1" applyAlignment="1">
      <alignment horizontal="center"/>
    </xf>
    <xf numFmtId="167" fontId="9" fillId="6" borderId="2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0" fontId="11" fillId="3" borderId="31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1" xfId="0" applyFont="1" applyFill="1" applyBorder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8" fontId="8" fillId="6" borderId="32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68" fontId="8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168" fontId="11" fillId="3" borderId="32" xfId="0" applyNumberFormat="1" applyFont="1" applyFill="1" applyBorder="1" applyAlignment="1" applyProtection="1">
      <alignment horizontal="center"/>
      <protection locked="0"/>
    </xf>
    <xf numFmtId="168" fontId="8" fillId="2" borderId="0" xfId="0" applyNumberFormat="1" applyFont="1" applyFill="1"/>
    <xf numFmtId="0" fontId="8" fillId="2" borderId="20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5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7" fontId="9" fillId="7" borderId="36" xfId="0" applyNumberFormat="1" applyFont="1" applyFill="1" applyBorder="1" applyAlignment="1">
      <alignment horizontal="center"/>
    </xf>
    <xf numFmtId="167" fontId="8" fillId="2" borderId="0" xfId="0" applyNumberFormat="1" applyFont="1" applyFill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8" fillId="7" borderId="3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1" fillId="3" borderId="12" xfId="0" applyFont="1" applyFill="1" applyBorder="1" applyAlignment="1" applyProtection="1">
      <alignment horizontal="center"/>
      <protection locked="0"/>
    </xf>
    <xf numFmtId="0" fontId="8" fillId="2" borderId="56" xfId="0" applyFont="1" applyFill="1" applyBorder="1" applyAlignment="1">
      <alignment horizontal="center"/>
    </xf>
    <xf numFmtId="1" fontId="11" fillId="3" borderId="13" xfId="0" applyNumberFormat="1" applyFont="1" applyFill="1" applyBorder="1" applyAlignment="1" applyProtection="1">
      <alignment horizontal="center"/>
      <protection locked="0"/>
    </xf>
    <xf numFmtId="0" fontId="8" fillId="2" borderId="35" xfId="0" applyFont="1" applyFill="1" applyBorder="1" applyAlignment="1">
      <alignment horizontal="center"/>
    </xf>
    <xf numFmtId="0" fontId="11" fillId="3" borderId="37" xfId="0" applyFont="1" applyFill="1" applyBorder="1" applyAlignment="1" applyProtection="1">
      <alignment horizontal="center"/>
      <protection locked="0"/>
    </xf>
    <xf numFmtId="0" fontId="10" fillId="2" borderId="21" xfId="0" applyFont="1" applyFill="1" applyBorder="1" applyAlignment="1">
      <alignment horizontal="center"/>
    </xf>
    <xf numFmtId="2" fontId="10" fillId="2" borderId="40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57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58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9" fillId="2" borderId="43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44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7" fontId="11" fillId="3" borderId="24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59" xfId="0" applyNumberFormat="1" applyFont="1" applyFill="1" applyBorder="1" applyAlignment="1">
      <alignment horizontal="center"/>
    </xf>
    <xf numFmtId="1" fontId="9" fillId="6" borderId="45" xfId="0" applyNumberFormat="1" applyFont="1" applyFill="1" applyBorder="1" applyAlignment="1">
      <alignment horizontal="center"/>
    </xf>
    <xf numFmtId="167" fontId="9" fillId="6" borderId="35" xfId="0" applyNumberFormat="1" applyFont="1" applyFill="1" applyBorder="1" applyAlignment="1">
      <alignment horizontal="center"/>
    </xf>
    <xf numFmtId="0" fontId="8" fillId="2" borderId="60" xfId="0" applyFont="1" applyFill="1" applyBorder="1" applyAlignment="1">
      <alignment horizontal="right"/>
    </xf>
    <xf numFmtId="0" fontId="11" fillId="3" borderId="46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168" fontId="8" fillId="6" borderId="41" xfId="0" applyNumberFormat="1" applyFont="1" applyFill="1" applyBorder="1" applyAlignment="1">
      <alignment horizontal="center"/>
    </xf>
    <xf numFmtId="0" fontId="2" fillId="2" borderId="0" xfId="0" applyFont="1" applyFill="1"/>
    <xf numFmtId="168" fontId="8" fillId="7" borderId="4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47" xfId="0" applyFont="1" applyFill="1" applyBorder="1" applyAlignment="1">
      <alignment horizontal="right"/>
    </xf>
    <xf numFmtId="2" fontId="8" fillId="7" borderId="18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1" xfId="0" applyFont="1" applyFill="1" applyBorder="1" applyAlignment="1">
      <alignment horizontal="right"/>
    </xf>
    <xf numFmtId="167" fontId="9" fillId="7" borderId="3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2" xfId="0" applyNumberFormat="1" applyFont="1" applyFill="1" applyBorder="1" applyAlignment="1">
      <alignment horizontal="center"/>
    </xf>
    <xf numFmtId="0" fontId="9" fillId="7" borderId="33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 wrapText="1"/>
    </xf>
    <xf numFmtId="0" fontId="8" fillId="2" borderId="13" xfId="0" applyFont="1" applyFill="1" applyBorder="1" applyAlignment="1">
      <alignment horizontal="center"/>
    </xf>
    <xf numFmtId="1" fontId="11" fillId="3" borderId="22" xfId="0" applyNumberFormat="1" applyFont="1" applyFill="1" applyBorder="1" applyAlignment="1" applyProtection="1">
      <alignment horizontal="center"/>
      <protection locked="0"/>
    </xf>
    <xf numFmtId="10" fontId="8" fillId="2" borderId="18" xfId="0" applyNumberFormat="1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1" fontId="11" fillId="3" borderId="25" xfId="0" applyNumberFormat="1" applyFont="1" applyFill="1" applyBorder="1" applyAlignment="1" applyProtection="1">
      <alignment horizontal="center"/>
      <protection locked="0"/>
    </xf>
    <xf numFmtId="10" fontId="8" fillId="2" borderId="26" xfId="0" applyNumberFormat="1" applyFont="1" applyFill="1" applyBorder="1" applyAlignment="1">
      <alignment horizontal="center"/>
    </xf>
    <xf numFmtId="2" fontId="8" fillId="2" borderId="21" xfId="0" applyNumberFormat="1" applyFont="1" applyFill="1" applyBorder="1" applyAlignment="1">
      <alignment horizontal="center"/>
    </xf>
    <xf numFmtId="167" fontId="9" fillId="2" borderId="0" xfId="0" applyNumberFormat="1" applyFont="1" applyFill="1" applyAlignment="1">
      <alignment horizontal="center"/>
    </xf>
    <xf numFmtId="167" fontId="8" fillId="2" borderId="2" xfId="0" applyNumberFormat="1" applyFont="1" applyFill="1" applyBorder="1" applyAlignment="1">
      <alignment horizontal="right"/>
    </xf>
    <xf numFmtId="10" fontId="11" fillId="7" borderId="41" xfId="0" applyNumberFormat="1" applyFont="1" applyFill="1" applyBorder="1" applyAlignment="1">
      <alignment horizontal="center"/>
    </xf>
    <xf numFmtId="0" fontId="8" fillId="2" borderId="13" xfId="0" applyFont="1" applyFill="1" applyBorder="1"/>
    <xf numFmtId="0" fontId="8" fillId="2" borderId="6" xfId="0" applyFont="1" applyFill="1" applyBorder="1"/>
    <xf numFmtId="10" fontId="11" fillId="6" borderId="41" xfId="0" applyNumberFormat="1" applyFont="1" applyFill="1" applyBorder="1" applyAlignment="1">
      <alignment horizontal="center"/>
    </xf>
    <xf numFmtId="0" fontId="8" fillId="2" borderId="37" xfId="0" applyFont="1" applyFill="1" applyBorder="1"/>
    <xf numFmtId="0" fontId="8" fillId="2" borderId="48" xfId="0" applyFont="1" applyFill="1" applyBorder="1" applyAlignment="1">
      <alignment horizontal="center"/>
    </xf>
    <xf numFmtId="0" fontId="8" fillId="2" borderId="49" xfId="0" applyFont="1" applyFill="1" applyBorder="1" applyAlignment="1">
      <alignment horizontal="right"/>
    </xf>
    <xf numFmtId="0" fontId="11" fillId="7" borderId="33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4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68" fontId="9" fillId="2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Protection="1">
      <protection locked="0"/>
    </xf>
    <xf numFmtId="168" fontId="8" fillId="2" borderId="12" xfId="0" applyNumberFormat="1" applyFont="1" applyFill="1" applyBorder="1" applyAlignment="1">
      <alignment horizontal="center"/>
    </xf>
    <xf numFmtId="168" fontId="8" fillId="2" borderId="13" xfId="0" applyNumberFormat="1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22" xfId="0" applyNumberFormat="1" applyFont="1" applyFill="1" applyBorder="1" applyAlignment="1">
      <alignment horizontal="center"/>
    </xf>
    <xf numFmtId="168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70" fontId="10" fillId="3" borderId="0" xfId="0" applyNumberFormat="1" applyFont="1" applyFill="1" applyAlignment="1" applyProtection="1">
      <alignment horizontal="center"/>
      <protection locked="0"/>
    </xf>
    <xf numFmtId="15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21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5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6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8" fillId="2" borderId="13" xfId="0" applyFont="1" applyFill="1" applyBorder="1" applyAlignment="1">
      <alignment horizontal="right"/>
    </xf>
    <xf numFmtId="0" fontId="11" fillId="3" borderId="21" xfId="0" applyFont="1" applyFill="1" applyBorder="1" applyAlignment="1" applyProtection="1">
      <alignment horizontal="center"/>
      <protection locked="0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1" fillId="3" borderId="20" xfId="0" applyFont="1" applyFill="1" applyBorder="1" applyAlignment="1" applyProtection="1">
      <alignment horizontal="center"/>
      <protection locked="0"/>
    </xf>
    <xf numFmtId="167" fontId="8" fillId="2" borderId="17" xfId="0" applyNumberFormat="1" applyFont="1" applyFill="1" applyBorder="1" applyAlignment="1">
      <alignment horizontal="center"/>
    </xf>
    <xf numFmtId="167" fontId="8" fillId="2" borderId="18" xfId="0" applyNumberFormat="1" applyFont="1" applyFill="1" applyBorder="1" applyAlignment="1">
      <alignment horizontal="center"/>
    </xf>
    <xf numFmtId="0" fontId="12" fillId="2" borderId="36" xfId="0" applyFont="1" applyFill="1" applyBorder="1"/>
    <xf numFmtId="0" fontId="8" fillId="2" borderId="21" xfId="0" applyFont="1" applyFill="1" applyBorder="1" applyAlignment="1">
      <alignment horizontal="center"/>
    </xf>
    <xf numFmtId="0" fontId="11" fillId="3" borderId="13" xfId="0" applyFont="1" applyFill="1" applyBorder="1" applyAlignment="1" applyProtection="1">
      <alignment horizontal="center"/>
      <protection locked="0"/>
    </xf>
    <xf numFmtId="167" fontId="8" fillId="2" borderId="22" xfId="0" applyNumberFormat="1" applyFont="1" applyFill="1" applyBorder="1" applyAlignment="1">
      <alignment horizontal="center"/>
    </xf>
    <xf numFmtId="167" fontId="8" fillId="2" borderId="14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67" fontId="8" fillId="2" borderId="25" xfId="0" applyNumberFormat="1" applyFont="1" applyFill="1" applyBorder="1" applyAlignment="1">
      <alignment horizontal="center"/>
    </xf>
    <xf numFmtId="167" fontId="8" fillId="2" borderId="26" xfId="0" applyNumberFormat="1" applyFont="1" applyFill="1" applyBorder="1" applyAlignment="1">
      <alignment horizontal="center"/>
    </xf>
    <xf numFmtId="0" fontId="8" fillId="2" borderId="35" xfId="0" applyFont="1" applyFill="1" applyBorder="1"/>
    <xf numFmtId="0" fontId="8" fillId="2" borderId="21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7" fontId="9" fillId="6" borderId="28" xfId="0" applyNumberFormat="1" applyFont="1" applyFill="1" applyBorder="1" applyAlignment="1">
      <alignment horizontal="center"/>
    </xf>
    <xf numFmtId="167" fontId="9" fillId="6" borderId="2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0" fontId="11" fillId="3" borderId="31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1" xfId="0" applyFont="1" applyFill="1" applyBorder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8" fontId="8" fillId="6" borderId="32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68" fontId="8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168" fontId="11" fillId="3" borderId="32" xfId="0" applyNumberFormat="1" applyFont="1" applyFill="1" applyBorder="1" applyAlignment="1" applyProtection="1">
      <alignment horizontal="center"/>
      <protection locked="0"/>
    </xf>
    <xf numFmtId="168" fontId="8" fillId="2" borderId="0" xfId="0" applyNumberFormat="1" applyFont="1" applyFill="1"/>
    <xf numFmtId="0" fontId="8" fillId="2" borderId="20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5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7" fontId="9" fillId="7" borderId="36" xfId="0" applyNumberFormat="1" applyFont="1" applyFill="1" applyBorder="1" applyAlignment="1">
      <alignment horizontal="center"/>
    </xf>
    <xf numFmtId="167" fontId="8" fillId="2" borderId="0" xfId="0" applyNumberFormat="1" applyFont="1" applyFill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8" fillId="7" borderId="3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1" fillId="3" borderId="12" xfId="0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56" xfId="0" applyFont="1" applyFill="1" applyBorder="1" applyAlignment="1">
      <alignment horizontal="center"/>
    </xf>
    <xf numFmtId="1" fontId="11" fillId="3" borderId="13" xfId="0" applyNumberFormat="1" applyFont="1" applyFill="1" applyBorder="1" applyAlignment="1" applyProtection="1">
      <alignment horizontal="center"/>
      <protection locked="0"/>
    </xf>
    <xf numFmtId="0" fontId="8" fillId="2" borderId="35" xfId="0" applyFont="1" applyFill="1" applyBorder="1" applyAlignment="1">
      <alignment horizontal="center"/>
    </xf>
    <xf numFmtId="0" fontId="11" fillId="3" borderId="37" xfId="0" applyFont="1" applyFill="1" applyBorder="1" applyAlignment="1" applyProtection="1">
      <alignment horizontal="center"/>
      <protection locked="0"/>
    </xf>
    <xf numFmtId="0" fontId="10" fillId="2" borderId="21" xfId="0" applyFont="1" applyFill="1" applyBorder="1" applyAlignment="1">
      <alignment horizontal="center"/>
    </xf>
    <xf numFmtId="2" fontId="10" fillId="2" borderId="40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57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58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9" fillId="2" borderId="43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44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7" fontId="11" fillId="3" borderId="24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59" xfId="0" applyNumberFormat="1" applyFont="1" applyFill="1" applyBorder="1" applyAlignment="1">
      <alignment horizontal="center"/>
    </xf>
    <xf numFmtId="1" fontId="9" fillId="6" borderId="45" xfId="0" applyNumberFormat="1" applyFont="1" applyFill="1" applyBorder="1" applyAlignment="1">
      <alignment horizontal="center"/>
    </xf>
    <xf numFmtId="167" fontId="9" fillId="6" borderId="35" xfId="0" applyNumberFormat="1" applyFont="1" applyFill="1" applyBorder="1" applyAlignment="1">
      <alignment horizontal="center"/>
    </xf>
    <xf numFmtId="0" fontId="8" fillId="2" borderId="60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168" fontId="8" fillId="6" borderId="41" xfId="0" applyNumberFormat="1" applyFont="1" applyFill="1" applyBorder="1" applyAlignment="1">
      <alignment horizontal="center"/>
    </xf>
    <xf numFmtId="0" fontId="2" fillId="2" borderId="0" xfId="0" applyFont="1" applyFill="1"/>
    <xf numFmtId="168" fontId="8" fillId="7" borderId="4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47" xfId="0" applyFont="1" applyFill="1" applyBorder="1" applyAlignment="1">
      <alignment horizontal="right"/>
    </xf>
    <xf numFmtId="2" fontId="8" fillId="7" borderId="18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1" xfId="0" applyFont="1" applyFill="1" applyBorder="1" applyAlignment="1">
      <alignment horizontal="right"/>
    </xf>
    <xf numFmtId="167" fontId="9" fillId="7" borderId="3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2" xfId="0" applyNumberFormat="1" applyFont="1" applyFill="1" applyBorder="1" applyAlignment="1">
      <alignment horizontal="center"/>
    </xf>
    <xf numFmtId="0" fontId="9" fillId="7" borderId="33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 wrapText="1"/>
    </xf>
    <xf numFmtId="0" fontId="8" fillId="2" borderId="13" xfId="0" applyFont="1" applyFill="1" applyBorder="1" applyAlignment="1">
      <alignment horizontal="center"/>
    </xf>
    <xf numFmtId="1" fontId="11" fillId="3" borderId="22" xfId="0" applyNumberFormat="1" applyFont="1" applyFill="1" applyBorder="1" applyAlignment="1" applyProtection="1">
      <alignment horizontal="center"/>
      <protection locked="0"/>
    </xf>
    <xf numFmtId="10" fontId="8" fillId="2" borderId="18" xfId="0" applyNumberFormat="1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1" fontId="11" fillId="3" borderId="25" xfId="0" applyNumberFormat="1" applyFont="1" applyFill="1" applyBorder="1" applyAlignment="1" applyProtection="1">
      <alignment horizontal="center"/>
      <protection locked="0"/>
    </xf>
    <xf numFmtId="10" fontId="8" fillId="2" borderId="26" xfId="0" applyNumberFormat="1" applyFont="1" applyFill="1" applyBorder="1" applyAlignment="1">
      <alignment horizontal="center"/>
    </xf>
    <xf numFmtId="2" fontId="8" fillId="2" borderId="21" xfId="0" applyNumberFormat="1" applyFont="1" applyFill="1" applyBorder="1" applyAlignment="1">
      <alignment horizontal="center"/>
    </xf>
    <xf numFmtId="167" fontId="9" fillId="2" borderId="0" xfId="0" applyNumberFormat="1" applyFont="1" applyFill="1" applyAlignment="1">
      <alignment horizontal="center"/>
    </xf>
    <xf numFmtId="167" fontId="8" fillId="2" borderId="2" xfId="0" applyNumberFormat="1" applyFont="1" applyFill="1" applyBorder="1" applyAlignment="1">
      <alignment horizontal="right"/>
    </xf>
    <xf numFmtId="10" fontId="11" fillId="7" borderId="41" xfId="0" applyNumberFormat="1" applyFont="1" applyFill="1" applyBorder="1" applyAlignment="1">
      <alignment horizontal="center"/>
    </xf>
    <xf numFmtId="0" fontId="8" fillId="2" borderId="13" xfId="0" applyFont="1" applyFill="1" applyBorder="1"/>
    <xf numFmtId="0" fontId="8" fillId="2" borderId="6" xfId="0" applyFont="1" applyFill="1" applyBorder="1"/>
    <xf numFmtId="10" fontId="11" fillId="6" borderId="41" xfId="0" applyNumberFormat="1" applyFont="1" applyFill="1" applyBorder="1" applyAlignment="1">
      <alignment horizontal="center"/>
    </xf>
    <xf numFmtId="0" fontId="8" fillId="2" borderId="37" xfId="0" applyFont="1" applyFill="1" applyBorder="1"/>
    <xf numFmtId="0" fontId="8" fillId="2" borderId="48" xfId="0" applyFont="1" applyFill="1" applyBorder="1" applyAlignment="1">
      <alignment horizontal="center"/>
    </xf>
    <xf numFmtId="0" fontId="8" fillId="2" borderId="49" xfId="0" applyFont="1" applyFill="1" applyBorder="1" applyAlignment="1">
      <alignment horizontal="right"/>
    </xf>
    <xf numFmtId="0" fontId="11" fillId="7" borderId="33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4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68" fontId="9" fillId="2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Protection="1">
      <protection locked="0"/>
    </xf>
    <xf numFmtId="168" fontId="8" fillId="2" borderId="12" xfId="0" applyNumberFormat="1" applyFont="1" applyFill="1" applyBorder="1" applyAlignment="1">
      <alignment horizontal="center"/>
    </xf>
    <xf numFmtId="168" fontId="8" fillId="2" borderId="13" xfId="0" applyNumberFormat="1" applyFont="1" applyFill="1" applyBorder="1" applyAlignment="1">
      <alignment horizontal="center"/>
    </xf>
    <xf numFmtId="168" fontId="8" fillId="2" borderId="36" xfId="0" applyNumberFormat="1" applyFont="1" applyFill="1" applyBorder="1" applyAlignment="1">
      <alignment horizontal="center"/>
    </xf>
    <xf numFmtId="168" fontId="8" fillId="2" borderId="56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22" xfId="0" applyNumberFormat="1" applyFont="1" applyFill="1" applyBorder="1" applyAlignment="1">
      <alignment horizontal="center"/>
    </xf>
    <xf numFmtId="168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70" fontId="10" fillId="3" borderId="0" xfId="0" applyNumberFormat="1" applyFont="1" applyFill="1" applyAlignment="1" applyProtection="1">
      <alignment horizontal="center"/>
      <protection locked="0"/>
    </xf>
    <xf numFmtId="15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21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5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6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8" fillId="2" borderId="13" xfId="0" applyFont="1" applyFill="1" applyBorder="1" applyAlignment="1">
      <alignment horizontal="right"/>
    </xf>
    <xf numFmtId="0" fontId="11" fillId="3" borderId="21" xfId="0" applyFont="1" applyFill="1" applyBorder="1" applyAlignment="1" applyProtection="1">
      <alignment horizontal="center"/>
      <protection locked="0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1" fillId="3" borderId="20" xfId="0" applyFont="1" applyFill="1" applyBorder="1" applyAlignment="1" applyProtection="1">
      <alignment horizontal="center"/>
      <protection locked="0"/>
    </xf>
    <xf numFmtId="167" fontId="8" fillId="2" borderId="17" xfId="0" applyNumberFormat="1" applyFont="1" applyFill="1" applyBorder="1" applyAlignment="1">
      <alignment horizontal="center"/>
    </xf>
    <xf numFmtId="167" fontId="8" fillId="2" borderId="18" xfId="0" applyNumberFormat="1" applyFont="1" applyFill="1" applyBorder="1" applyAlignment="1">
      <alignment horizontal="center"/>
    </xf>
    <xf numFmtId="0" fontId="12" fillId="2" borderId="36" xfId="0" applyFont="1" applyFill="1" applyBorder="1"/>
    <xf numFmtId="0" fontId="8" fillId="2" borderId="21" xfId="0" applyFont="1" applyFill="1" applyBorder="1" applyAlignment="1">
      <alignment horizontal="center"/>
    </xf>
    <xf numFmtId="0" fontId="11" fillId="3" borderId="13" xfId="0" applyFont="1" applyFill="1" applyBorder="1" applyAlignment="1" applyProtection="1">
      <alignment horizontal="center"/>
      <protection locked="0"/>
    </xf>
    <xf numFmtId="167" fontId="8" fillId="2" borderId="22" xfId="0" applyNumberFormat="1" applyFont="1" applyFill="1" applyBorder="1" applyAlignment="1">
      <alignment horizontal="center"/>
    </xf>
    <xf numFmtId="167" fontId="8" fillId="2" borderId="14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67" fontId="8" fillId="2" borderId="25" xfId="0" applyNumberFormat="1" applyFont="1" applyFill="1" applyBorder="1" applyAlignment="1">
      <alignment horizontal="center"/>
    </xf>
    <xf numFmtId="167" fontId="8" fillId="2" borderId="26" xfId="0" applyNumberFormat="1" applyFont="1" applyFill="1" applyBorder="1" applyAlignment="1">
      <alignment horizontal="center"/>
    </xf>
    <xf numFmtId="0" fontId="8" fillId="2" borderId="35" xfId="0" applyFont="1" applyFill="1" applyBorder="1"/>
    <xf numFmtId="0" fontId="8" fillId="2" borderId="21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7" fontId="9" fillId="6" borderId="28" xfId="0" applyNumberFormat="1" applyFont="1" applyFill="1" applyBorder="1" applyAlignment="1">
      <alignment horizontal="center"/>
    </xf>
    <xf numFmtId="167" fontId="9" fillId="6" borderId="2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0" fontId="11" fillId="3" borderId="31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1" xfId="0" applyFont="1" applyFill="1" applyBorder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8" fontId="8" fillId="6" borderId="32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68" fontId="8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168" fontId="11" fillId="3" borderId="32" xfId="0" applyNumberFormat="1" applyFont="1" applyFill="1" applyBorder="1" applyAlignment="1" applyProtection="1">
      <alignment horizontal="center"/>
      <protection locked="0"/>
    </xf>
    <xf numFmtId="168" fontId="8" fillId="2" borderId="0" xfId="0" applyNumberFormat="1" applyFont="1" applyFill="1"/>
    <xf numFmtId="0" fontId="8" fillId="2" borderId="20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5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7" fontId="9" fillId="7" borderId="36" xfId="0" applyNumberFormat="1" applyFont="1" applyFill="1" applyBorder="1" applyAlignment="1">
      <alignment horizontal="center"/>
    </xf>
    <xf numFmtId="167" fontId="8" fillId="2" borderId="0" xfId="0" applyNumberFormat="1" applyFont="1" applyFill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8" fillId="7" borderId="3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1" fillId="3" borderId="12" xfId="0" applyFont="1" applyFill="1" applyBorder="1" applyAlignment="1" applyProtection="1">
      <alignment horizontal="center"/>
      <protection locked="0"/>
    </xf>
    <xf numFmtId="0" fontId="8" fillId="2" borderId="56" xfId="0" applyFont="1" applyFill="1" applyBorder="1" applyAlignment="1">
      <alignment horizontal="center"/>
    </xf>
    <xf numFmtId="1" fontId="11" fillId="3" borderId="13" xfId="0" applyNumberFormat="1" applyFont="1" applyFill="1" applyBorder="1" applyAlignment="1" applyProtection="1">
      <alignment horizontal="center"/>
      <protection locked="0"/>
    </xf>
    <xf numFmtId="0" fontId="8" fillId="2" borderId="35" xfId="0" applyFont="1" applyFill="1" applyBorder="1" applyAlignment="1">
      <alignment horizontal="center"/>
    </xf>
    <xf numFmtId="0" fontId="11" fillId="3" borderId="37" xfId="0" applyFont="1" applyFill="1" applyBorder="1" applyAlignment="1" applyProtection="1">
      <alignment horizontal="center"/>
      <protection locked="0"/>
    </xf>
    <xf numFmtId="0" fontId="10" fillId="2" borderId="21" xfId="0" applyFont="1" applyFill="1" applyBorder="1" applyAlignment="1">
      <alignment horizontal="center"/>
    </xf>
    <xf numFmtId="2" fontId="10" fillId="2" borderId="40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57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58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9" fillId="2" borderId="43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44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7" fontId="11" fillId="3" borderId="24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59" xfId="0" applyNumberFormat="1" applyFont="1" applyFill="1" applyBorder="1" applyAlignment="1">
      <alignment horizontal="center"/>
    </xf>
    <xf numFmtId="1" fontId="9" fillId="6" borderId="45" xfId="0" applyNumberFormat="1" applyFont="1" applyFill="1" applyBorder="1" applyAlignment="1">
      <alignment horizontal="center"/>
    </xf>
    <xf numFmtId="167" fontId="9" fillId="6" borderId="35" xfId="0" applyNumberFormat="1" applyFont="1" applyFill="1" applyBorder="1" applyAlignment="1">
      <alignment horizontal="center"/>
    </xf>
    <xf numFmtId="0" fontId="8" fillId="2" borderId="60" xfId="0" applyFont="1" applyFill="1" applyBorder="1" applyAlignment="1">
      <alignment horizontal="right"/>
    </xf>
    <xf numFmtId="0" fontId="11" fillId="3" borderId="46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168" fontId="8" fillId="6" borderId="41" xfId="0" applyNumberFormat="1" applyFont="1" applyFill="1" applyBorder="1" applyAlignment="1">
      <alignment horizontal="center"/>
    </xf>
    <xf numFmtId="0" fontId="2" fillId="2" borderId="0" xfId="0" applyFont="1" applyFill="1"/>
    <xf numFmtId="168" fontId="8" fillId="7" borderId="4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47" xfId="0" applyFont="1" applyFill="1" applyBorder="1" applyAlignment="1">
      <alignment horizontal="right"/>
    </xf>
    <xf numFmtId="2" fontId="8" fillId="7" borderId="18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1" xfId="0" applyFont="1" applyFill="1" applyBorder="1" applyAlignment="1">
      <alignment horizontal="right"/>
    </xf>
    <xf numFmtId="167" fontId="9" fillId="7" borderId="3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2" xfId="0" applyNumberFormat="1" applyFont="1" applyFill="1" applyBorder="1" applyAlignment="1">
      <alignment horizontal="center"/>
    </xf>
    <xf numFmtId="0" fontId="9" fillId="7" borderId="33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 wrapText="1"/>
    </xf>
    <xf numFmtId="0" fontId="8" fillId="2" borderId="13" xfId="0" applyFont="1" applyFill="1" applyBorder="1" applyAlignment="1">
      <alignment horizontal="center"/>
    </xf>
    <xf numFmtId="1" fontId="11" fillId="3" borderId="22" xfId="0" applyNumberFormat="1" applyFont="1" applyFill="1" applyBorder="1" applyAlignment="1" applyProtection="1">
      <alignment horizontal="center"/>
      <protection locked="0"/>
    </xf>
    <xf numFmtId="10" fontId="8" fillId="2" borderId="18" xfId="0" applyNumberFormat="1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1" fontId="11" fillId="3" borderId="25" xfId="0" applyNumberFormat="1" applyFont="1" applyFill="1" applyBorder="1" applyAlignment="1" applyProtection="1">
      <alignment horizontal="center"/>
      <protection locked="0"/>
    </xf>
    <xf numFmtId="10" fontId="8" fillId="2" borderId="26" xfId="0" applyNumberFormat="1" applyFont="1" applyFill="1" applyBorder="1" applyAlignment="1">
      <alignment horizontal="center"/>
    </xf>
    <xf numFmtId="2" fontId="8" fillId="2" borderId="21" xfId="0" applyNumberFormat="1" applyFont="1" applyFill="1" applyBorder="1" applyAlignment="1">
      <alignment horizontal="center"/>
    </xf>
    <xf numFmtId="167" fontId="9" fillId="2" borderId="0" xfId="0" applyNumberFormat="1" applyFont="1" applyFill="1" applyAlignment="1">
      <alignment horizontal="center"/>
    </xf>
    <xf numFmtId="167" fontId="8" fillId="2" borderId="2" xfId="0" applyNumberFormat="1" applyFont="1" applyFill="1" applyBorder="1" applyAlignment="1">
      <alignment horizontal="right"/>
    </xf>
    <xf numFmtId="10" fontId="11" fillId="7" borderId="41" xfId="0" applyNumberFormat="1" applyFont="1" applyFill="1" applyBorder="1" applyAlignment="1">
      <alignment horizontal="center"/>
    </xf>
    <xf numFmtId="0" fontId="8" fillId="2" borderId="13" xfId="0" applyFont="1" applyFill="1" applyBorder="1"/>
    <xf numFmtId="0" fontId="8" fillId="2" borderId="6" xfId="0" applyFont="1" applyFill="1" applyBorder="1"/>
    <xf numFmtId="10" fontId="11" fillId="6" borderId="41" xfId="0" applyNumberFormat="1" applyFont="1" applyFill="1" applyBorder="1" applyAlignment="1">
      <alignment horizontal="center"/>
    </xf>
    <xf numFmtId="0" fontId="8" fillId="2" borderId="37" xfId="0" applyFont="1" applyFill="1" applyBorder="1"/>
    <xf numFmtId="0" fontId="8" fillId="2" borderId="48" xfId="0" applyFont="1" applyFill="1" applyBorder="1" applyAlignment="1">
      <alignment horizontal="center"/>
    </xf>
    <xf numFmtId="0" fontId="8" fillId="2" borderId="49" xfId="0" applyFont="1" applyFill="1" applyBorder="1" applyAlignment="1">
      <alignment horizontal="right"/>
    </xf>
    <xf numFmtId="0" fontId="11" fillId="7" borderId="33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4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68" fontId="9" fillId="2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Protection="1">
      <protection locked="0"/>
    </xf>
    <xf numFmtId="168" fontId="8" fillId="2" borderId="12" xfId="0" applyNumberFormat="1" applyFont="1" applyFill="1" applyBorder="1" applyAlignment="1">
      <alignment horizontal="center"/>
    </xf>
    <xf numFmtId="168" fontId="8" fillId="2" borderId="13" xfId="0" applyNumberFormat="1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22" xfId="0" applyNumberFormat="1" applyFont="1" applyFill="1" applyBorder="1" applyAlignment="1">
      <alignment horizontal="center"/>
    </xf>
    <xf numFmtId="168" fontId="8" fillId="2" borderId="25" xfId="0" applyNumberFormat="1" applyFont="1" applyFill="1" applyBorder="1" applyAlignment="1">
      <alignment horizontal="center"/>
    </xf>
    <xf numFmtId="10" fontId="11" fillId="6" borderId="61" xfId="0" applyNumberFormat="1" applyFont="1" applyFill="1" applyBorder="1" applyAlignment="1">
      <alignment horizontal="center"/>
    </xf>
    <xf numFmtId="0" fontId="11" fillId="3" borderId="31" xfId="0" applyFont="1" applyFill="1" applyBorder="1" applyAlignment="1" applyProtection="1">
      <alignment horizontal="center"/>
      <protection locked="0"/>
    </xf>
    <xf numFmtId="0" fontId="5" fillId="2" borderId="54" xfId="0" applyFont="1" applyFill="1" applyBorder="1" applyAlignment="1">
      <alignment horizontal="center"/>
    </xf>
    <xf numFmtId="10" fontId="8" fillId="2" borderId="62" xfId="0" applyNumberFormat="1" applyFont="1" applyFill="1" applyBorder="1" applyAlignment="1">
      <alignment horizontal="center" vertical="center"/>
    </xf>
    <xf numFmtId="10" fontId="8" fillId="2" borderId="63" xfId="0" applyNumberFormat="1" applyFont="1" applyFill="1" applyBorder="1" applyAlignment="1">
      <alignment horizontal="center" vertical="center"/>
    </xf>
    <xf numFmtId="0" fontId="9" fillId="2" borderId="64" xfId="0" applyFont="1" applyFill="1" applyBorder="1" applyAlignment="1">
      <alignment horizontal="center"/>
    </xf>
    <xf numFmtId="168" fontId="8" fillId="2" borderId="37" xfId="0" applyNumberFormat="1" applyFont="1" applyFill="1" applyBorder="1" applyAlignment="1">
      <alignment horizontal="center"/>
    </xf>
    <xf numFmtId="10" fontId="8" fillId="2" borderId="65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25" fillId="2" borderId="0" xfId="1" applyFill="1"/>
    <xf numFmtId="0" fontId="8" fillId="2" borderId="0" xfId="1" applyFont="1" applyFill="1"/>
    <xf numFmtId="0" fontId="3" fillId="2" borderId="0" xfId="1" applyFont="1" applyFill="1"/>
    <xf numFmtId="0" fontId="9" fillId="2" borderId="0" xfId="1" applyFont="1" applyFill="1"/>
    <xf numFmtId="0" fontId="9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Alignment="1" applyProtection="1">
      <alignment horizontal="left"/>
      <protection locked="0"/>
    </xf>
    <xf numFmtId="0" fontId="10" fillId="2" borderId="0" xfId="1" applyFont="1" applyFill="1" applyAlignment="1" applyProtection="1">
      <alignment horizontal="right"/>
      <protection locked="0"/>
    </xf>
    <xf numFmtId="0" fontId="10" fillId="3" borderId="0" xfId="1" applyFont="1" applyFill="1" applyProtection="1">
      <protection locked="0"/>
    </xf>
    <xf numFmtId="0" fontId="8" fillId="3" borderId="0" xfId="1" applyFont="1" applyFill="1" applyProtection="1">
      <protection locked="0"/>
    </xf>
    <xf numFmtId="172" fontId="10" fillId="3" borderId="0" xfId="1" applyNumberFormat="1" applyFont="1" applyFill="1" applyAlignment="1" applyProtection="1">
      <alignment horizontal="left"/>
      <protection locked="0"/>
    </xf>
    <xf numFmtId="0" fontId="10" fillId="2" borderId="0" xfId="1" applyFont="1" applyFill="1"/>
    <xf numFmtId="172" fontId="8" fillId="2" borderId="0" xfId="1" applyNumberFormat="1" applyFont="1" applyFill="1" applyAlignment="1">
      <alignment horizontal="left"/>
    </xf>
    <xf numFmtId="0" fontId="9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2" fontId="11" fillId="3" borderId="0" xfId="1" applyNumberFormat="1" applyFont="1" applyFill="1" applyAlignment="1" applyProtection="1">
      <alignment horizontal="center"/>
      <protection locked="0"/>
    </xf>
    <xf numFmtId="0" fontId="4" fillId="2" borderId="0" xfId="1" applyFont="1" applyFill="1"/>
    <xf numFmtId="0" fontId="6" fillId="2" borderId="0" xfId="1" applyFont="1" applyFill="1"/>
    <xf numFmtId="0" fontId="8" fillId="2" borderId="0" xfId="1" applyFont="1" applyFill="1" applyAlignment="1">
      <alignment horizontal="right"/>
    </xf>
    <xf numFmtId="0" fontId="9" fillId="2" borderId="12" xfId="1" applyFont="1" applyFill="1" applyBorder="1" applyAlignment="1">
      <alignment horizontal="center"/>
    </xf>
    <xf numFmtId="0" fontId="9" fillId="7" borderId="31" xfId="1" applyFont="1" applyFill="1" applyBorder="1" applyAlignment="1">
      <alignment horizontal="center"/>
    </xf>
    <xf numFmtId="0" fontId="9" fillId="7" borderId="15" xfId="1" applyFont="1" applyFill="1" applyBorder="1" applyAlignment="1">
      <alignment horizontal="center" wrapText="1"/>
    </xf>
    <xf numFmtId="0" fontId="3" fillId="2" borderId="0" xfId="1" applyFont="1" applyFill="1" applyAlignment="1">
      <alignment horizontal="left"/>
    </xf>
    <xf numFmtId="0" fontId="8" fillId="2" borderId="20" xfId="1" applyFont="1" applyFill="1" applyBorder="1" applyAlignment="1">
      <alignment horizontal="center"/>
    </xf>
    <xf numFmtId="0" fontId="10" fillId="3" borderId="66" xfId="1" applyFont="1" applyFill="1" applyBorder="1" applyAlignment="1" applyProtection="1">
      <alignment horizontal="center" wrapText="1"/>
      <protection locked="0"/>
    </xf>
    <xf numFmtId="173" fontId="8" fillId="2" borderId="15" xfId="1" applyNumberFormat="1" applyFont="1" applyFill="1" applyBorder="1" applyAlignment="1">
      <alignment horizontal="center"/>
    </xf>
    <xf numFmtId="0" fontId="8" fillId="2" borderId="13" xfId="1" applyFont="1" applyFill="1" applyBorder="1" applyAlignment="1">
      <alignment horizontal="center"/>
    </xf>
    <xf numFmtId="0" fontId="10" fillId="3" borderId="56" xfId="1" applyFont="1" applyFill="1" applyBorder="1" applyAlignment="1" applyProtection="1">
      <alignment horizontal="center" wrapText="1"/>
      <protection locked="0"/>
    </xf>
    <xf numFmtId="173" fontId="8" fillId="2" borderId="21" xfId="1" applyNumberFormat="1" applyFont="1" applyFill="1" applyBorder="1" applyAlignment="1">
      <alignment horizontal="center"/>
    </xf>
    <xf numFmtId="0" fontId="8" fillId="2" borderId="16" xfId="1" applyFont="1" applyFill="1" applyBorder="1" applyAlignment="1">
      <alignment horizontal="right"/>
    </xf>
    <xf numFmtId="2" fontId="8" fillId="2" borderId="41" xfId="1" applyNumberFormat="1" applyFont="1" applyFill="1" applyBorder="1" applyAlignment="1">
      <alignment horizontal="center"/>
    </xf>
    <xf numFmtId="0" fontId="10" fillId="3" borderId="41" xfId="1" applyFont="1" applyFill="1" applyBorder="1" applyAlignment="1" applyProtection="1">
      <alignment horizontal="center"/>
      <protection locked="0"/>
    </xf>
    <xf numFmtId="0" fontId="8" fillId="2" borderId="27" xfId="1" applyFont="1" applyFill="1" applyBorder="1" applyAlignment="1">
      <alignment horizontal="right"/>
    </xf>
    <xf numFmtId="174" fontId="9" fillId="6" borderId="42" xfId="1" applyNumberFormat="1" applyFont="1" applyFill="1" applyBorder="1" applyAlignment="1">
      <alignment horizontal="center"/>
    </xf>
    <xf numFmtId="0" fontId="14" fillId="2" borderId="0" xfId="1" applyFont="1" applyFill="1" applyAlignment="1">
      <alignment vertical="center" wrapText="1"/>
    </xf>
    <xf numFmtId="0" fontId="8" fillId="2" borderId="37" xfId="1" applyFont="1" applyFill="1" applyBorder="1" applyAlignment="1">
      <alignment horizontal="center"/>
    </xf>
    <xf numFmtId="0" fontId="10" fillId="3" borderId="35" xfId="1" applyFont="1" applyFill="1" applyBorder="1" applyAlignment="1" applyProtection="1">
      <alignment horizontal="center" wrapText="1"/>
      <protection locked="0"/>
    </xf>
    <xf numFmtId="173" fontId="8" fillId="2" borderId="40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0" fontId="6" fillId="2" borderId="21" xfId="1" applyFont="1" applyFill="1" applyBorder="1"/>
    <xf numFmtId="0" fontId="8" fillId="2" borderId="13" xfId="1" applyFont="1" applyFill="1" applyBorder="1" applyAlignment="1">
      <alignment horizontal="right"/>
    </xf>
    <xf numFmtId="2" fontId="9" fillId="5" borderId="41" xfId="1" applyNumberFormat="1" applyFont="1" applyFill="1" applyBorder="1" applyAlignment="1">
      <alignment horizontal="center"/>
    </xf>
    <xf numFmtId="173" fontId="9" fillId="5" borderId="41" xfId="1" applyNumberFormat="1" applyFont="1" applyFill="1" applyBorder="1" applyAlignment="1">
      <alignment horizontal="center"/>
    </xf>
    <xf numFmtId="10" fontId="9" fillId="6" borderId="41" xfId="1" applyNumberFormat="1" applyFont="1" applyFill="1" applyBorder="1" applyAlignment="1">
      <alignment horizontal="center"/>
    </xf>
    <xf numFmtId="0" fontId="8" fillId="2" borderId="37" xfId="1" applyFont="1" applyFill="1" applyBorder="1" applyAlignment="1">
      <alignment horizontal="right"/>
    </xf>
    <xf numFmtId="1" fontId="9" fillId="5" borderId="42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10" fontId="9" fillId="2" borderId="0" xfId="1" applyNumberFormat="1" applyFont="1" applyFill="1" applyAlignment="1">
      <alignment horizontal="center"/>
    </xf>
    <xf numFmtId="0" fontId="6" fillId="2" borderId="0" xfId="1" applyFont="1" applyFill="1" applyAlignment="1">
      <alignment horizontal="center"/>
    </xf>
    <xf numFmtId="0" fontId="14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/>
    <xf numFmtId="0" fontId="9" fillId="2" borderId="10" xfId="1" applyFont="1" applyFill="1" applyBorder="1" applyAlignment="1">
      <alignment horizontal="center"/>
    </xf>
    <xf numFmtId="0" fontId="8" fillId="2" borderId="10" xfId="1" applyFont="1" applyFill="1" applyBorder="1" applyAlignment="1">
      <alignment horizontal="center"/>
    </xf>
    <xf numFmtId="0" fontId="9" fillId="2" borderId="0" xfId="1" applyFont="1" applyFill="1" applyAlignment="1">
      <alignment horizontal="right"/>
    </xf>
    <xf numFmtId="0" fontId="8" fillId="2" borderId="7" xfId="1" applyFont="1" applyFill="1" applyBorder="1"/>
    <xf numFmtId="0" fontId="9" fillId="2" borderId="11" xfId="1" applyFont="1" applyFill="1" applyBorder="1"/>
    <xf numFmtId="0" fontId="8" fillId="2" borderId="11" xfId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8" fontId="5" fillId="2" borderId="36" xfId="0" applyNumberFormat="1" applyFont="1" applyFill="1" applyBorder="1" applyAlignment="1">
      <alignment horizontal="center" vertical="center"/>
    </xf>
    <xf numFmtId="168" fontId="5" fillId="2" borderId="3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0" fillId="2" borderId="50" xfId="0" applyFont="1" applyFill="1" applyBorder="1" applyAlignment="1">
      <alignment horizontal="center" wrapText="1"/>
    </xf>
    <xf numFmtId="0" fontId="20" fillId="2" borderId="51" xfId="0" applyFont="1" applyFill="1" applyBorder="1" applyAlignment="1">
      <alignment horizontal="center" wrapText="1"/>
    </xf>
    <xf numFmtId="0" fontId="20" fillId="2" borderId="52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4" fillId="2" borderId="50" xfId="0" applyFont="1" applyFill="1" applyBorder="1" applyAlignment="1">
      <alignment horizontal="justify" vertical="center" wrapText="1"/>
    </xf>
    <xf numFmtId="0" fontId="14" fillId="2" borderId="51" xfId="0" applyFont="1" applyFill="1" applyBorder="1" applyAlignment="1">
      <alignment horizontal="justify" vertical="center" wrapText="1"/>
    </xf>
    <xf numFmtId="0" fontId="14" fillId="2" borderId="52" xfId="0" applyFont="1" applyFill="1" applyBorder="1" applyAlignment="1">
      <alignment horizontal="justify" vertical="center" wrapText="1"/>
    </xf>
    <xf numFmtId="0" fontId="14" fillId="2" borderId="50" xfId="0" applyFont="1" applyFill="1" applyBorder="1" applyAlignment="1">
      <alignment horizontal="left" vertical="center" wrapText="1"/>
    </xf>
    <xf numFmtId="0" fontId="14" fillId="2" borderId="51" xfId="0" applyFont="1" applyFill="1" applyBorder="1" applyAlignment="1">
      <alignment horizontal="left" vertical="center" wrapText="1"/>
    </xf>
    <xf numFmtId="0" fontId="14" fillId="2" borderId="52" xfId="0" applyFont="1" applyFill="1" applyBorder="1" applyAlignment="1">
      <alignment horizontal="left" vertical="center" wrapText="1"/>
    </xf>
    <xf numFmtId="0" fontId="9" fillId="2" borderId="43" xfId="0" applyFont="1" applyFill="1" applyBorder="1" applyAlignment="1">
      <alignment horizontal="center"/>
    </xf>
    <xf numFmtId="0" fontId="9" fillId="2" borderId="53" xfId="0" applyFont="1" applyFill="1" applyBorder="1" applyAlignment="1">
      <alignment horizontal="center"/>
    </xf>
    <xf numFmtId="10" fontId="21" fillId="2" borderId="56" xfId="0" applyNumberFormat="1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37" xfId="0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 applyProtection="1">
      <alignment horizontal="center" vertical="center"/>
      <protection locked="0"/>
    </xf>
    <xf numFmtId="2" fontId="11" fillId="3" borderId="56" xfId="0" applyNumberFormat="1" applyFont="1" applyFill="1" applyBorder="1" applyAlignment="1" applyProtection="1">
      <alignment horizontal="center" vertical="center"/>
      <protection locked="0"/>
    </xf>
    <xf numFmtId="2" fontId="11" fillId="3" borderId="35" xfId="0" applyNumberFormat="1" applyFont="1" applyFill="1" applyBorder="1" applyAlignment="1" applyProtection="1">
      <alignment horizontal="center" vertical="center"/>
      <protection locked="0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14" fillId="2" borderId="40" xfId="0" applyFont="1" applyFill="1" applyBorder="1" applyAlignment="1">
      <alignment horizontal="center" vertical="center" wrapText="1"/>
    </xf>
    <xf numFmtId="0" fontId="11" fillId="3" borderId="0" xfId="0" applyFont="1" applyFill="1" applyAlignment="1" applyProtection="1">
      <alignment horizontal="left"/>
      <protection locked="0"/>
    </xf>
    <xf numFmtId="0" fontId="9" fillId="2" borderId="9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/>
      <protection locked="0"/>
    </xf>
    <xf numFmtId="0" fontId="9" fillId="2" borderId="30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 wrapText="1"/>
      <protection locked="0"/>
    </xf>
    <xf numFmtId="0" fontId="14" fillId="2" borderId="50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14" fillId="2" borderId="52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9" fillId="2" borderId="43" xfId="1" applyFont="1" applyFill="1" applyBorder="1" applyAlignment="1">
      <alignment horizontal="center"/>
    </xf>
    <xf numFmtId="0" fontId="9" fillId="2" borderId="53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16" fillId="2" borderId="0" xfId="1" applyFont="1" applyFill="1" applyAlignment="1">
      <alignment horizontal="center" vertical="center"/>
    </xf>
    <xf numFmtId="0" fontId="17" fillId="2" borderId="0" xfId="1" applyFont="1" applyFill="1" applyAlignment="1">
      <alignment horizontal="center" vertical="center"/>
    </xf>
    <xf numFmtId="0" fontId="14" fillId="2" borderId="50" xfId="1" applyFont="1" applyFill="1" applyBorder="1" applyAlignment="1">
      <alignment horizontal="center"/>
    </xf>
    <xf numFmtId="0" fontId="14" fillId="2" borderId="51" xfId="1" applyFont="1" applyFill="1" applyBorder="1" applyAlignment="1">
      <alignment horizontal="center"/>
    </xf>
    <xf numFmtId="0" fontId="11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Alignment="1" applyProtection="1">
      <alignment horizontal="left"/>
      <protection locked="0"/>
    </xf>
    <xf numFmtId="0" fontId="14" fillId="2" borderId="50" xfId="1" applyFont="1" applyFill="1" applyBorder="1" applyAlignment="1">
      <alignment horizontal="left"/>
    </xf>
    <xf numFmtId="0" fontId="14" fillId="2" borderId="51" xfId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45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utua/2016/MAY/NDQD20150926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EFAVIRENZ"/>
      <sheetName val="EMCITRABINE"/>
      <sheetName val="TENOFOVIR DISOPROXIL FUMERATE"/>
      <sheetName val="EFAVIRENZ 1"/>
      <sheetName val="EMCITRABINE 1"/>
      <sheetName val="TENOFOVIR DISOPROXIL FUMERATE 1"/>
      <sheetName val="EFAVIRENZ 2"/>
      <sheetName val="EMCITRABINE 2"/>
      <sheetName val="TENOFOVIR DISOPROXIL FUMERATE 2"/>
    </sheetNames>
    <sheetDataSet>
      <sheetData sheetId="0" refreshError="1"/>
      <sheetData sheetId="1">
        <row r="46">
          <cell r="C46">
            <v>1484.4985000000004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0" workbookViewId="0">
      <selection activeCell="B80" sqref="B80"/>
    </sheetView>
  </sheetViews>
  <sheetFormatPr defaultRowHeight="13.5" x14ac:dyDescent="0.25"/>
  <cols>
    <col min="1" max="1" width="27.5703125" style="572" customWidth="1"/>
    <col min="2" max="2" width="20.42578125" style="572" customWidth="1"/>
    <col min="3" max="3" width="31.85546875" style="572" customWidth="1"/>
    <col min="4" max="4" width="25.85546875" style="572" customWidth="1"/>
    <col min="5" max="5" width="25.7109375" style="572" customWidth="1"/>
    <col min="6" max="6" width="23.140625" style="572" customWidth="1"/>
    <col min="7" max="7" width="28.42578125" style="572" customWidth="1"/>
    <col min="8" max="8" width="21.5703125" style="572" customWidth="1"/>
    <col min="9" max="9" width="9.140625" style="572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88" t="s">
        <v>0</v>
      </c>
      <c r="B15" s="688"/>
      <c r="C15" s="688"/>
      <c r="D15" s="688"/>
      <c r="E15" s="688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Uniformity!C14</f>
        <v>AVIRODAY - EM TABLETS</v>
      </c>
      <c r="D17" s="9"/>
      <c r="E17" s="72"/>
    </row>
    <row r="18" spans="1:5" ht="16.5" customHeight="1" x14ac:dyDescent="0.3">
      <c r="A18" s="75" t="s">
        <v>4</v>
      </c>
      <c r="B18" s="8" t="str">
        <f>'Emtricitabine 5'!B26:C26</f>
        <v>EMCITRABINE</v>
      </c>
      <c r="C18" s="72"/>
      <c r="D18" s="72"/>
      <c r="E18" s="72"/>
    </row>
    <row r="19" spans="1:5" ht="16.5" customHeight="1" x14ac:dyDescent="0.3">
      <c r="A19" s="75" t="s">
        <v>5</v>
      </c>
      <c r="B19" s="12">
        <v>99.3</v>
      </c>
      <c r="C19" s="72"/>
      <c r="D19" s="72"/>
      <c r="E19" s="72"/>
    </row>
    <row r="20" spans="1:5" ht="16.5" customHeight="1" x14ac:dyDescent="0.3">
      <c r="A20" s="8" t="s">
        <v>6</v>
      </c>
      <c r="B20" s="12">
        <v>12.6</v>
      </c>
      <c r="C20" s="72"/>
      <c r="D20" s="72"/>
      <c r="E20" s="72"/>
    </row>
    <row r="21" spans="1:5" ht="16.5" customHeight="1" x14ac:dyDescent="0.3">
      <c r="A21" s="8" t="s">
        <v>7</v>
      </c>
      <c r="B21" s="13">
        <v>0.02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</row>
    <row r="24" spans="1:5" ht="16.5" customHeight="1" x14ac:dyDescent="0.3">
      <c r="A24" s="17">
        <v>1</v>
      </c>
      <c r="B24" s="18">
        <v>17746334</v>
      </c>
      <c r="C24" s="18">
        <v>6217.4</v>
      </c>
      <c r="D24" s="19">
        <v>1</v>
      </c>
      <c r="E24" s="20">
        <v>3.2</v>
      </c>
    </row>
    <row r="25" spans="1:5" ht="16.5" customHeight="1" x14ac:dyDescent="0.3">
      <c r="A25" s="17">
        <v>2</v>
      </c>
      <c r="B25" s="18">
        <v>17588607</v>
      </c>
      <c r="C25" s="18">
        <v>6140.2</v>
      </c>
      <c r="D25" s="19">
        <v>1</v>
      </c>
      <c r="E25" s="19">
        <v>3.2</v>
      </c>
    </row>
    <row r="26" spans="1:5" ht="16.5" customHeight="1" x14ac:dyDescent="0.3">
      <c r="A26" s="17">
        <v>3</v>
      </c>
      <c r="B26" s="18">
        <v>17655868</v>
      </c>
      <c r="C26" s="18">
        <v>6114.9</v>
      </c>
      <c r="D26" s="19">
        <v>1</v>
      </c>
      <c r="E26" s="19">
        <v>3.2</v>
      </c>
    </row>
    <row r="27" spans="1:5" ht="16.5" customHeight="1" x14ac:dyDescent="0.3">
      <c r="A27" s="17">
        <v>4</v>
      </c>
      <c r="B27" s="18">
        <v>17737748</v>
      </c>
      <c r="C27" s="18">
        <v>6120.8</v>
      </c>
      <c r="D27" s="19">
        <v>1</v>
      </c>
      <c r="E27" s="19">
        <v>3.2</v>
      </c>
    </row>
    <row r="28" spans="1:5" ht="16.5" customHeight="1" x14ac:dyDescent="0.3">
      <c r="A28" s="17">
        <v>5</v>
      </c>
      <c r="B28" s="18">
        <v>17740242</v>
      </c>
      <c r="C28" s="18">
        <v>6195.7</v>
      </c>
      <c r="D28" s="19">
        <v>1</v>
      </c>
      <c r="E28" s="19">
        <v>3.2</v>
      </c>
    </row>
    <row r="29" spans="1:5" ht="16.5" customHeight="1" x14ac:dyDescent="0.3">
      <c r="A29" s="17">
        <v>6</v>
      </c>
      <c r="B29" s="21">
        <v>17640577</v>
      </c>
      <c r="C29" s="21">
        <v>6083.7</v>
      </c>
      <c r="D29" s="22">
        <v>1</v>
      </c>
      <c r="E29" s="22">
        <v>3.2</v>
      </c>
    </row>
    <row r="30" spans="1:5" ht="16.5" customHeight="1" x14ac:dyDescent="0.3">
      <c r="A30" s="23" t="s">
        <v>13</v>
      </c>
      <c r="B30" s="24">
        <f>AVERAGE(B24:B29)</f>
        <v>17684896</v>
      </c>
      <c r="C30" s="25">
        <f>AVERAGE(C24:C29)</f>
        <v>6145.45</v>
      </c>
      <c r="D30" s="26">
        <f>AVERAGE(D24:D29)</f>
        <v>1</v>
      </c>
      <c r="E30" s="26">
        <f>AVERAGE(E24:E29)</f>
        <v>3.1999999999999997</v>
      </c>
    </row>
    <row r="31" spans="1:5" ht="16.5" customHeight="1" x14ac:dyDescent="0.3">
      <c r="A31" s="27" t="s">
        <v>14</v>
      </c>
      <c r="B31" s="28">
        <f>(STDEV(B24:B29)/B30)</f>
        <v>3.725954211758017E-3</v>
      </c>
      <c r="C31" s="29"/>
      <c r="D31" s="29"/>
      <c r="E31" s="30"/>
    </row>
    <row r="32" spans="1:5" s="572" customFormat="1" ht="16.5" customHeight="1" x14ac:dyDescent="0.3">
      <c r="A32" s="31" t="s">
        <v>15</v>
      </c>
      <c r="B32" s="32">
        <f>COUNT(B24:B29)</f>
        <v>6</v>
      </c>
      <c r="C32" s="33"/>
      <c r="D32" s="73"/>
      <c r="E32" s="35"/>
    </row>
    <row r="33" spans="1:5" s="572" customFormat="1" ht="15.75" customHeight="1" x14ac:dyDescent="0.25">
      <c r="A33" s="72"/>
      <c r="B33" s="72"/>
      <c r="C33" s="72"/>
      <c r="D33" s="72"/>
      <c r="E33" s="72"/>
    </row>
    <row r="34" spans="1:5" s="572" customFormat="1" ht="16.5" customHeight="1" x14ac:dyDescent="0.3">
      <c r="A34" s="75" t="s">
        <v>16</v>
      </c>
      <c r="B34" s="40" t="s">
        <v>17</v>
      </c>
      <c r="C34" s="39"/>
      <c r="D34" s="39"/>
      <c r="E34" s="39"/>
    </row>
    <row r="35" spans="1:5" ht="16.5" customHeight="1" x14ac:dyDescent="0.3">
      <c r="A35" s="75"/>
      <c r="B35" s="40" t="s">
        <v>18</v>
      </c>
      <c r="C35" s="39"/>
      <c r="D35" s="39"/>
      <c r="E35" s="39"/>
    </row>
    <row r="36" spans="1:5" ht="16.5" customHeight="1" x14ac:dyDescent="0.3">
      <c r="A36" s="75"/>
      <c r="B36" s="40" t="s">
        <v>19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20</v>
      </c>
    </row>
    <row r="39" spans="1:5" ht="16.5" customHeight="1" x14ac:dyDescent="0.3">
      <c r="A39" s="75" t="s">
        <v>4</v>
      </c>
      <c r="B39" s="8" t="str">
        <f>B18</f>
        <v>EMCITRABINE</v>
      </c>
      <c r="C39" s="72"/>
      <c r="D39" s="72"/>
      <c r="E39" s="72"/>
    </row>
    <row r="40" spans="1:5" ht="16.5" customHeight="1" x14ac:dyDescent="0.3">
      <c r="A40" s="75" t="s">
        <v>5</v>
      </c>
      <c r="B40" s="12">
        <v>99.8</v>
      </c>
      <c r="C40" s="72"/>
      <c r="D40" s="72"/>
      <c r="E40" s="72"/>
    </row>
    <row r="41" spans="1:5" ht="16.5" customHeight="1" x14ac:dyDescent="0.3">
      <c r="A41" s="8" t="s">
        <v>6</v>
      </c>
      <c r="B41" s="12">
        <v>10.62</v>
      </c>
      <c r="C41" s="72"/>
      <c r="D41" s="72"/>
      <c r="E41" s="72"/>
    </row>
    <row r="42" spans="1:5" ht="16.5" customHeight="1" x14ac:dyDescent="0.3">
      <c r="A42" s="8" t="s">
        <v>7</v>
      </c>
      <c r="B42" s="13">
        <v>0.02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</row>
    <row r="45" spans="1:5" ht="16.5" customHeight="1" x14ac:dyDescent="0.3">
      <c r="A45" s="17">
        <v>1</v>
      </c>
      <c r="B45" s="18">
        <v>6183543</v>
      </c>
      <c r="C45" s="18">
        <v>27493.8</v>
      </c>
      <c r="D45" s="19">
        <v>1.1000000000000001</v>
      </c>
      <c r="E45" s="20">
        <v>6.5</v>
      </c>
    </row>
    <row r="46" spans="1:5" ht="16.5" customHeight="1" x14ac:dyDescent="0.3">
      <c r="A46" s="17">
        <v>2</v>
      </c>
      <c r="B46" s="18">
        <v>6110911</v>
      </c>
      <c r="C46" s="18">
        <v>27155.4</v>
      </c>
      <c r="D46" s="19">
        <v>1.1000000000000001</v>
      </c>
      <c r="E46" s="19">
        <v>6.4</v>
      </c>
    </row>
    <row r="47" spans="1:5" ht="16.5" customHeight="1" x14ac:dyDescent="0.3">
      <c r="A47" s="17">
        <v>3</v>
      </c>
      <c r="B47" s="18">
        <v>6179030</v>
      </c>
      <c r="C47" s="18">
        <v>25312.7</v>
      </c>
      <c r="D47" s="19">
        <v>1.1000000000000001</v>
      </c>
      <c r="E47" s="19">
        <v>6.4</v>
      </c>
    </row>
    <row r="48" spans="1:5" ht="16.5" customHeight="1" x14ac:dyDescent="0.3">
      <c r="A48" s="17">
        <v>4</v>
      </c>
      <c r="B48" s="18">
        <v>6180119</v>
      </c>
      <c r="C48" s="18">
        <v>25173.5</v>
      </c>
      <c r="D48" s="19">
        <v>1.2</v>
      </c>
      <c r="E48" s="19">
        <v>6.4</v>
      </c>
    </row>
    <row r="49" spans="1:7" ht="16.5" customHeight="1" x14ac:dyDescent="0.3">
      <c r="A49" s="17">
        <v>5</v>
      </c>
      <c r="B49" s="18">
        <v>6171291</v>
      </c>
      <c r="C49" s="18">
        <v>25544.7</v>
      </c>
      <c r="D49" s="19">
        <v>1.1000000000000001</v>
      </c>
      <c r="E49" s="19">
        <v>6.4</v>
      </c>
    </row>
    <row r="50" spans="1:7" ht="16.5" customHeight="1" x14ac:dyDescent="0.3">
      <c r="A50" s="17">
        <v>6</v>
      </c>
      <c r="B50" s="21">
        <v>6172895</v>
      </c>
      <c r="C50" s="21">
        <v>25921.200000000001</v>
      </c>
      <c r="D50" s="22">
        <v>1.1000000000000001</v>
      </c>
      <c r="E50" s="22">
        <v>6.4</v>
      </c>
    </row>
    <row r="51" spans="1:7" ht="16.5" customHeight="1" x14ac:dyDescent="0.3">
      <c r="A51" s="23" t="s">
        <v>13</v>
      </c>
      <c r="B51" s="24">
        <f>AVERAGE(B45:B50)</f>
        <v>6166298.166666667</v>
      </c>
      <c r="C51" s="25">
        <f>AVERAGE(C45:C50)</f>
        <v>26100.216666666664</v>
      </c>
      <c r="D51" s="26">
        <f>AVERAGE(D45:D50)</f>
        <v>1.1166666666666665</v>
      </c>
      <c r="E51" s="26">
        <f>AVERAGE(E45:E50)</f>
        <v>6.416666666666667</v>
      </c>
    </row>
    <row r="52" spans="1:7" ht="16.5" customHeight="1" x14ac:dyDescent="0.3">
      <c r="A52" s="27" t="s">
        <v>14</v>
      </c>
      <c r="B52" s="28">
        <f>(STDEV(B45:B50)/B51)</f>
        <v>4.4629293924149339E-3</v>
      </c>
      <c r="C52" s="29"/>
      <c r="D52" s="29"/>
      <c r="E52" s="30"/>
    </row>
    <row r="53" spans="1:7" s="572" customFormat="1" ht="16.5" customHeight="1" x14ac:dyDescent="0.3">
      <c r="A53" s="31" t="s">
        <v>15</v>
      </c>
      <c r="B53" s="32">
        <f>COUNT(B45:B50)</f>
        <v>6</v>
      </c>
      <c r="C53" s="33"/>
      <c r="D53" s="73"/>
      <c r="E53" s="35"/>
    </row>
    <row r="54" spans="1:7" s="572" customFormat="1" ht="15.75" customHeight="1" x14ac:dyDescent="0.25">
      <c r="A54" s="72"/>
      <c r="B54" s="72"/>
      <c r="C54" s="72"/>
      <c r="D54" s="72"/>
      <c r="E54" s="72"/>
    </row>
    <row r="55" spans="1:7" s="572" customFormat="1" ht="16.5" customHeight="1" x14ac:dyDescent="0.3">
      <c r="A55" s="75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75"/>
      <c r="B56" s="40" t="s">
        <v>18</v>
      </c>
      <c r="C56" s="39"/>
      <c r="D56" s="39"/>
      <c r="E56" s="39"/>
    </row>
    <row r="57" spans="1:7" ht="16.5" customHeight="1" x14ac:dyDescent="0.3">
      <c r="A57" s="75"/>
      <c r="B57" s="40" t="s">
        <v>19</v>
      </c>
      <c r="C57" s="39"/>
      <c r="D57" s="39"/>
      <c r="E57" s="39"/>
    </row>
    <row r="58" spans="1:7" ht="14.25" customHeight="1" thickBot="1" x14ac:dyDescent="0.3">
      <c r="A58" s="41"/>
      <c r="B58" s="501"/>
      <c r="D58" s="43"/>
      <c r="F58" s="44"/>
      <c r="G58" s="44"/>
    </row>
    <row r="59" spans="1:7" ht="15" customHeight="1" x14ac:dyDescent="0.3">
      <c r="B59" s="689" t="s">
        <v>21</v>
      </c>
      <c r="C59" s="689"/>
      <c r="E59" s="631" t="s">
        <v>22</v>
      </c>
      <c r="F59" s="46"/>
      <c r="G59" s="631" t="s">
        <v>23</v>
      </c>
    </row>
    <row r="60" spans="1:7" ht="15" customHeight="1" x14ac:dyDescent="0.3">
      <c r="A60" s="47" t="s">
        <v>24</v>
      </c>
      <c r="B60" s="49"/>
      <c r="C60" s="49"/>
      <c r="E60" s="49"/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19" zoomScale="60" zoomScaleNormal="70" workbookViewId="0">
      <selection activeCell="G31" sqref="G31"/>
    </sheetView>
  </sheetViews>
  <sheetFormatPr defaultRowHeight="12.75" x14ac:dyDescent="0.2"/>
  <cols>
    <col min="1" max="1" width="38.42578125" style="632" customWidth="1"/>
    <col min="2" max="2" width="35.7109375" style="632" customWidth="1"/>
    <col min="3" max="3" width="23.28515625" style="632" customWidth="1"/>
    <col min="4" max="4" width="25.42578125" style="632" customWidth="1"/>
    <col min="5" max="5" width="22.7109375" style="632" customWidth="1"/>
    <col min="6" max="6" width="29.42578125" style="632" customWidth="1"/>
    <col min="7" max="7" width="33.42578125" style="632" customWidth="1"/>
    <col min="8" max="16384" width="9.140625" style="632"/>
  </cols>
  <sheetData>
    <row r="1" spans="1:7" ht="14.25" customHeight="1" x14ac:dyDescent="0.2">
      <c r="A1" s="740" t="s">
        <v>26</v>
      </c>
      <c r="B1" s="740"/>
      <c r="C1" s="740"/>
      <c r="D1" s="740"/>
      <c r="E1" s="740"/>
      <c r="F1" s="740"/>
      <c r="G1" s="740"/>
    </row>
    <row r="2" spans="1:7" ht="14.25" customHeight="1" x14ac:dyDescent="0.2">
      <c r="A2" s="740"/>
      <c r="B2" s="740"/>
      <c r="C2" s="740"/>
      <c r="D2" s="740"/>
      <c r="E2" s="740"/>
      <c r="F2" s="740"/>
      <c r="G2" s="740"/>
    </row>
    <row r="3" spans="1:7" ht="14.25" customHeight="1" x14ac:dyDescent="0.2">
      <c r="A3" s="740"/>
      <c r="B3" s="740"/>
      <c r="C3" s="740"/>
      <c r="D3" s="740"/>
      <c r="E3" s="740"/>
      <c r="F3" s="740"/>
      <c r="G3" s="740"/>
    </row>
    <row r="4" spans="1:7" ht="14.25" customHeight="1" x14ac:dyDescent="0.2">
      <c r="A4" s="740"/>
      <c r="B4" s="740"/>
      <c r="C4" s="740"/>
      <c r="D4" s="740"/>
      <c r="E4" s="740"/>
      <c r="F4" s="740"/>
      <c r="G4" s="740"/>
    </row>
    <row r="5" spans="1:7" ht="14.25" customHeight="1" x14ac:dyDescent="0.2">
      <c r="A5" s="740"/>
      <c r="B5" s="740"/>
      <c r="C5" s="740"/>
      <c r="D5" s="740"/>
      <c r="E5" s="740"/>
      <c r="F5" s="740"/>
      <c r="G5" s="740"/>
    </row>
    <row r="6" spans="1:7" ht="14.25" customHeight="1" x14ac:dyDescent="0.2">
      <c r="A6" s="740"/>
      <c r="B6" s="740"/>
      <c r="C6" s="740"/>
      <c r="D6" s="740"/>
      <c r="E6" s="740"/>
      <c r="F6" s="740"/>
      <c r="G6" s="740"/>
    </row>
    <row r="7" spans="1:7" ht="14.25" customHeight="1" x14ac:dyDescent="0.2">
      <c r="A7" s="740"/>
      <c r="B7" s="740"/>
      <c r="C7" s="740"/>
      <c r="D7" s="740"/>
      <c r="E7" s="740"/>
      <c r="F7" s="740"/>
      <c r="G7" s="740"/>
    </row>
    <row r="8" spans="1:7" ht="14.25" customHeight="1" x14ac:dyDescent="0.2">
      <c r="A8" s="741" t="s">
        <v>27</v>
      </c>
      <c r="B8" s="741"/>
      <c r="C8" s="741"/>
      <c r="D8" s="741"/>
      <c r="E8" s="741"/>
      <c r="F8" s="741"/>
      <c r="G8" s="741"/>
    </row>
    <row r="9" spans="1:7" ht="14.25" customHeight="1" x14ac:dyDescent="0.2">
      <c r="A9" s="741"/>
      <c r="B9" s="741"/>
      <c r="C9" s="741"/>
      <c r="D9" s="741"/>
      <c r="E9" s="741"/>
      <c r="F9" s="741"/>
      <c r="G9" s="741"/>
    </row>
    <row r="10" spans="1:7" ht="14.25" customHeight="1" x14ac:dyDescent="0.2">
      <c r="A10" s="741"/>
      <c r="B10" s="741"/>
      <c r="C10" s="741"/>
      <c r="D10" s="741"/>
      <c r="E10" s="741"/>
      <c r="F10" s="741"/>
      <c r="G10" s="741"/>
    </row>
    <row r="11" spans="1:7" ht="14.25" customHeight="1" x14ac:dyDescent="0.2">
      <c r="A11" s="741"/>
      <c r="B11" s="741"/>
      <c r="C11" s="741"/>
      <c r="D11" s="741"/>
      <c r="E11" s="741"/>
      <c r="F11" s="741"/>
      <c r="G11" s="741"/>
    </row>
    <row r="12" spans="1:7" ht="14.25" customHeight="1" x14ac:dyDescent="0.2">
      <c r="A12" s="741"/>
      <c r="B12" s="741"/>
      <c r="C12" s="741"/>
      <c r="D12" s="741"/>
      <c r="E12" s="741"/>
      <c r="F12" s="741"/>
      <c r="G12" s="741"/>
    </row>
    <row r="13" spans="1:7" ht="14.25" customHeight="1" x14ac:dyDescent="0.2">
      <c r="A13" s="741"/>
      <c r="B13" s="741"/>
      <c r="C13" s="741"/>
      <c r="D13" s="741"/>
      <c r="E13" s="741"/>
      <c r="F13" s="741"/>
      <c r="G13" s="741"/>
    </row>
    <row r="14" spans="1:7" ht="14.25" customHeight="1" x14ac:dyDescent="0.2">
      <c r="A14" s="741"/>
      <c r="B14" s="741"/>
      <c r="C14" s="741"/>
      <c r="D14" s="741"/>
      <c r="E14" s="741"/>
      <c r="F14" s="741"/>
      <c r="G14" s="741"/>
    </row>
    <row r="15" spans="1:7" ht="19.5" customHeight="1" thickBot="1" x14ac:dyDescent="0.35">
      <c r="A15" s="633"/>
      <c r="B15" s="633"/>
      <c r="C15" s="633"/>
      <c r="D15" s="633"/>
      <c r="E15" s="633"/>
      <c r="F15" s="633"/>
      <c r="G15" s="633"/>
    </row>
    <row r="16" spans="1:7" ht="19.5" customHeight="1" thickBot="1" x14ac:dyDescent="0.35">
      <c r="A16" s="742" t="s">
        <v>28</v>
      </c>
      <c r="B16" s="743"/>
      <c r="C16" s="743"/>
      <c r="D16" s="743"/>
      <c r="E16" s="743"/>
      <c r="F16" s="743"/>
      <c r="G16" s="743"/>
    </row>
    <row r="17" spans="1:7" ht="18.75" customHeight="1" x14ac:dyDescent="0.3">
      <c r="A17" s="634" t="s">
        <v>29</v>
      </c>
      <c r="B17" s="634"/>
      <c r="C17" s="633"/>
      <c r="D17" s="633"/>
      <c r="E17" s="633"/>
      <c r="F17" s="633"/>
      <c r="G17" s="633"/>
    </row>
    <row r="18" spans="1:7" ht="26.25" customHeight="1" x14ac:dyDescent="0.4">
      <c r="A18" s="635" t="s">
        <v>30</v>
      </c>
      <c r="B18" s="744" t="str">
        <f>'EMCITRABINE 2'!B18:C18</f>
        <v>AVIRODAY-EM</v>
      </c>
      <c r="C18" s="744"/>
      <c r="D18" s="636"/>
      <c r="E18" s="636"/>
      <c r="F18" s="633"/>
      <c r="G18" s="633"/>
    </row>
    <row r="19" spans="1:7" ht="26.25" customHeight="1" x14ac:dyDescent="0.4">
      <c r="A19" s="635" t="s">
        <v>31</v>
      </c>
      <c r="B19" s="637" t="str">
        <f>'EMCITRABINE 2'!B19</f>
        <v>NDQD201508173</v>
      </c>
      <c r="C19" s="638">
        <v>18</v>
      </c>
      <c r="D19" s="633"/>
      <c r="E19" s="633"/>
      <c r="F19" s="633"/>
      <c r="G19" s="633"/>
    </row>
    <row r="20" spans="1:7" ht="26.25" customHeight="1" x14ac:dyDescent="0.4">
      <c r="A20" s="635" t="s">
        <v>32</v>
      </c>
      <c r="B20" s="745" t="s">
        <v>134</v>
      </c>
      <c r="C20" s="745"/>
      <c r="D20" s="633"/>
      <c r="E20" s="633"/>
      <c r="F20" s="633"/>
      <c r="G20" s="633"/>
    </row>
    <row r="21" spans="1:7" ht="26.25" customHeight="1" x14ac:dyDescent="0.4">
      <c r="A21" s="635" t="s">
        <v>33</v>
      </c>
      <c r="B21" s="639" t="str">
        <f>'EMCITRABINE 2'!B21</f>
        <v>EFAVIRENZ, EMCITRABINE AND TENOFOVIR DISOPROXIL FUMERATE 600MG/200MG/300MG</v>
      </c>
      <c r="C21" s="639"/>
      <c r="D21" s="640"/>
      <c r="E21" s="640"/>
      <c r="F21" s="640"/>
      <c r="G21" s="640"/>
    </row>
    <row r="22" spans="1:7" ht="26.25" customHeight="1" x14ac:dyDescent="0.4">
      <c r="A22" s="635" t="s">
        <v>34</v>
      </c>
      <c r="B22" s="641"/>
      <c r="C22" s="642"/>
      <c r="D22" s="633"/>
      <c r="E22" s="633"/>
      <c r="F22" s="633"/>
      <c r="G22" s="633"/>
    </row>
    <row r="23" spans="1:7" ht="26.25" customHeight="1" x14ac:dyDescent="0.4">
      <c r="A23" s="635" t="s">
        <v>35</v>
      </c>
      <c r="B23" s="641"/>
      <c r="C23" s="642"/>
      <c r="D23" s="633"/>
      <c r="E23" s="633"/>
      <c r="F23" s="633"/>
      <c r="G23" s="633"/>
    </row>
    <row r="24" spans="1:7" ht="18.75" customHeight="1" x14ac:dyDescent="0.3">
      <c r="A24" s="635"/>
      <c r="B24" s="643"/>
      <c r="C24" s="633"/>
      <c r="D24" s="633"/>
      <c r="E24" s="633"/>
      <c r="F24" s="633"/>
      <c r="G24" s="633"/>
    </row>
    <row r="25" spans="1:7" ht="18.75" customHeight="1" x14ac:dyDescent="0.3">
      <c r="A25" s="634" t="s">
        <v>1</v>
      </c>
      <c r="B25" s="644" t="s">
        <v>138</v>
      </c>
      <c r="C25" s="633"/>
      <c r="D25" s="633"/>
      <c r="E25" s="633"/>
      <c r="F25" s="633"/>
      <c r="G25" s="633"/>
    </row>
    <row r="26" spans="1:7" ht="19.5" customHeight="1" thickBot="1" x14ac:dyDescent="0.35">
      <c r="A26" s="633" t="s">
        <v>70</v>
      </c>
      <c r="B26" s="645" t="str">
        <f>B21</f>
        <v>EFAVIRENZ, EMCITRABINE AND TENOFOVIR DISOPROXIL FUMERATE 600MG/200MG/300MG</v>
      </c>
      <c r="C26" s="633"/>
      <c r="D26" s="633"/>
      <c r="E26" s="633"/>
      <c r="F26" s="633"/>
      <c r="G26" s="633"/>
    </row>
    <row r="27" spans="1:7" ht="27" customHeight="1" thickBot="1" x14ac:dyDescent="0.45">
      <c r="A27" s="645" t="s">
        <v>139</v>
      </c>
      <c r="B27" s="646">
        <v>300</v>
      </c>
      <c r="C27" s="633" t="str">
        <f>B20</f>
        <v>TENOFOVIR DISOPROXIL FUMERATE</v>
      </c>
      <c r="D27" s="746" t="s">
        <v>140</v>
      </c>
      <c r="E27" s="747"/>
      <c r="F27" s="747"/>
      <c r="G27" s="747"/>
    </row>
    <row r="28" spans="1:7" ht="17.25" customHeight="1" thickBot="1" x14ac:dyDescent="0.35">
      <c r="A28" s="647"/>
      <c r="B28" s="647"/>
      <c r="C28" s="647"/>
      <c r="D28" s="648"/>
      <c r="E28" s="648"/>
      <c r="F28" s="648"/>
      <c r="G28" s="648"/>
    </row>
    <row r="29" spans="1:7" ht="38.25" customHeight="1" thickBot="1" x14ac:dyDescent="0.35">
      <c r="A29" s="649"/>
      <c r="B29" s="650" t="s">
        <v>141</v>
      </c>
      <c r="C29" s="651" t="s">
        <v>142</v>
      </c>
      <c r="D29" s="652" t="s">
        <v>71</v>
      </c>
      <c r="F29" s="653"/>
      <c r="G29" s="633"/>
    </row>
    <row r="30" spans="1:7" ht="26.25" customHeight="1" x14ac:dyDescent="0.4">
      <c r="A30" s="649"/>
      <c r="B30" s="654">
        <v>1</v>
      </c>
      <c r="C30" s="655">
        <v>1601.19</v>
      </c>
      <c r="D30" s="656">
        <f t="shared" ref="D30:D39" si="0">IF(ISBLANK(C30),"-",C30/$C$41*$B$27)</f>
        <v>302.52362811454361</v>
      </c>
      <c r="F30" s="737" t="s">
        <v>75</v>
      </c>
      <c r="G30" s="738"/>
    </row>
    <row r="31" spans="1:7" ht="26.25" customHeight="1" x14ac:dyDescent="0.4">
      <c r="A31" s="649"/>
      <c r="B31" s="657">
        <v>2</v>
      </c>
      <c r="C31" s="658">
        <v>1570.51</v>
      </c>
      <c r="D31" s="659">
        <f t="shared" si="0"/>
        <v>296.72704875134855</v>
      </c>
      <c r="F31" s="660" t="s">
        <v>76</v>
      </c>
      <c r="G31" s="661">
        <f>D41</f>
        <v>300.00000000000006</v>
      </c>
    </row>
    <row r="32" spans="1:7" ht="26.25" customHeight="1" x14ac:dyDescent="0.4">
      <c r="A32" s="649"/>
      <c r="B32" s="657">
        <v>3</v>
      </c>
      <c r="C32" s="658">
        <v>1584.92</v>
      </c>
      <c r="D32" s="659">
        <f t="shared" si="0"/>
        <v>299.44962725928991</v>
      </c>
      <c r="F32" s="660" t="s">
        <v>77</v>
      </c>
      <c r="G32" s="662">
        <v>2.4</v>
      </c>
    </row>
    <row r="33" spans="1:7" ht="26.25" customHeight="1" x14ac:dyDescent="0.4">
      <c r="A33" s="649"/>
      <c r="B33" s="657">
        <v>4</v>
      </c>
      <c r="C33" s="658">
        <v>1589.7</v>
      </c>
      <c r="D33" s="659">
        <f t="shared" si="0"/>
        <v>300.35274490453344</v>
      </c>
      <c r="F33" s="660" t="s">
        <v>78</v>
      </c>
      <c r="G33" s="661">
        <f>STDEV(D30:D39)</f>
        <v>1.8338975780688855</v>
      </c>
    </row>
    <row r="34" spans="1:7" ht="26.25" customHeight="1" x14ac:dyDescent="0.4">
      <c r="A34" s="649"/>
      <c r="B34" s="657">
        <v>5</v>
      </c>
      <c r="C34" s="658">
        <v>1585.55</v>
      </c>
      <c r="D34" s="659">
        <f t="shared" si="0"/>
        <v>299.56865740918602</v>
      </c>
      <c r="F34" s="660" t="s">
        <v>79</v>
      </c>
      <c r="G34" s="661">
        <f>IF(OR(D41&lt;98.5,D41&gt;101.5),(IF(D41&lt;98.5,98.5,101.5)),G31)</f>
        <v>101.5</v>
      </c>
    </row>
    <row r="35" spans="1:7" ht="27" customHeight="1" thickBot="1" x14ac:dyDescent="0.45">
      <c r="A35" s="649"/>
      <c r="B35" s="657">
        <v>6</v>
      </c>
      <c r="C35" s="658">
        <v>1599.84</v>
      </c>
      <c r="D35" s="659">
        <f t="shared" si="0"/>
        <v>302.2685635076233</v>
      </c>
      <c r="F35" s="663" t="s">
        <v>80</v>
      </c>
      <c r="G35" s="664">
        <f>ABS(G34-G31)+(G32*G33)</f>
        <v>202.90135418736537</v>
      </c>
    </row>
    <row r="36" spans="1:7" ht="26.25" customHeight="1" x14ac:dyDescent="0.4">
      <c r="A36" s="649"/>
      <c r="B36" s="657">
        <v>7</v>
      </c>
      <c r="C36" s="658">
        <v>1596.27</v>
      </c>
      <c r="D36" s="659">
        <f t="shared" si="0"/>
        <v>301.59405932487869</v>
      </c>
    </row>
    <row r="37" spans="1:7" ht="26.25" customHeight="1" x14ac:dyDescent="0.4">
      <c r="A37" s="649"/>
      <c r="B37" s="657">
        <v>8</v>
      </c>
      <c r="C37" s="658">
        <v>1586.41</v>
      </c>
      <c r="D37" s="659">
        <f t="shared" si="0"/>
        <v>299.73114301063151</v>
      </c>
    </row>
    <row r="38" spans="1:7" ht="26.25" customHeight="1" x14ac:dyDescent="0.4">
      <c r="A38" s="649"/>
      <c r="B38" s="657">
        <v>9</v>
      </c>
      <c r="C38" s="658">
        <v>1576.22</v>
      </c>
      <c r="D38" s="659">
        <f t="shared" si="0"/>
        <v>297.8058775702483</v>
      </c>
    </row>
    <row r="39" spans="1:7" ht="27" customHeight="1" thickBot="1" x14ac:dyDescent="0.45">
      <c r="A39" s="665"/>
      <c r="B39" s="666">
        <v>10</v>
      </c>
      <c r="C39" s="667">
        <v>1587.72</v>
      </c>
      <c r="D39" s="668">
        <f t="shared" si="0"/>
        <v>299.97865014771708</v>
      </c>
    </row>
    <row r="40" spans="1:7" ht="18.75" customHeight="1" x14ac:dyDescent="0.3">
      <c r="A40" s="665"/>
      <c r="B40" s="657"/>
      <c r="C40" s="669"/>
      <c r="D40" s="670"/>
    </row>
    <row r="41" spans="1:7" ht="18.75" customHeight="1" x14ac:dyDescent="0.3">
      <c r="A41" s="648"/>
      <c r="B41" s="671" t="s">
        <v>72</v>
      </c>
      <c r="C41" s="672">
        <f>AVERAGE(C30:C39)</f>
        <v>1587.8329999999999</v>
      </c>
      <c r="D41" s="673">
        <f>AVERAGE(D30:D39)</f>
        <v>300.00000000000006</v>
      </c>
    </row>
    <row r="42" spans="1:7" ht="18.75" customHeight="1" x14ac:dyDescent="0.3">
      <c r="A42" s="648"/>
      <c r="B42" s="671" t="s">
        <v>68</v>
      </c>
      <c r="C42" s="674">
        <f>STDEV(C30:C39)/C41</f>
        <v>6.1129919268962489E-3</v>
      </c>
      <c r="D42" s="674">
        <f>STDEV(D30:D39)/D41</f>
        <v>6.1129919268962836E-3</v>
      </c>
    </row>
    <row r="43" spans="1:7" ht="19.5" customHeight="1" thickBot="1" x14ac:dyDescent="0.35">
      <c r="A43" s="648"/>
      <c r="B43" s="675" t="s">
        <v>15</v>
      </c>
      <c r="C43" s="676">
        <f>COUNT(C30:C39)</f>
        <v>10</v>
      </c>
      <c r="D43" s="676">
        <f>COUNT(D30:D39)</f>
        <v>10</v>
      </c>
    </row>
    <row r="44" spans="1:7" ht="18.75" customHeight="1" x14ac:dyDescent="0.3">
      <c r="A44" s="648"/>
      <c r="B44" s="633"/>
      <c r="C44" s="633"/>
      <c r="D44" s="677"/>
      <c r="E44" s="678"/>
      <c r="F44" s="633"/>
      <c r="G44" s="679"/>
    </row>
    <row r="45" spans="1:7" ht="18.75" customHeight="1" x14ac:dyDescent="0.3">
      <c r="A45" s="633"/>
      <c r="B45" s="633"/>
      <c r="C45" s="633"/>
      <c r="D45" s="633"/>
      <c r="E45" s="633"/>
      <c r="F45" s="633"/>
      <c r="G45" s="633"/>
    </row>
    <row r="46" spans="1:7" ht="19.5" customHeight="1" thickBot="1" x14ac:dyDescent="0.35">
      <c r="A46" s="680"/>
      <c r="B46" s="680"/>
      <c r="C46" s="681"/>
      <c r="D46" s="681"/>
      <c r="E46" s="681"/>
      <c r="F46" s="681"/>
      <c r="G46" s="681"/>
    </row>
    <row r="47" spans="1:7" ht="18.75" customHeight="1" x14ac:dyDescent="0.3">
      <c r="A47" s="633"/>
      <c r="B47" s="739" t="s">
        <v>21</v>
      </c>
      <c r="C47" s="739"/>
      <c r="D47" s="633"/>
      <c r="E47" s="682" t="s">
        <v>22</v>
      </c>
      <c r="F47" s="683"/>
      <c r="G47" s="682" t="s">
        <v>23</v>
      </c>
    </row>
    <row r="48" spans="1:7" ht="60" customHeight="1" x14ac:dyDescent="0.3">
      <c r="A48" s="684" t="s">
        <v>24</v>
      </c>
      <c r="B48" s="685"/>
      <c r="C48" s="685"/>
      <c r="D48" s="633"/>
      <c r="E48" s="685"/>
      <c r="F48" s="633"/>
      <c r="G48" s="685"/>
    </row>
    <row r="49" spans="1:7" ht="60" customHeight="1" x14ac:dyDescent="0.3">
      <c r="A49" s="684" t="s">
        <v>25</v>
      </c>
      <c r="B49" s="686"/>
      <c r="C49" s="686"/>
      <c r="D49" s="633"/>
      <c r="E49" s="686"/>
      <c r="F49" s="633"/>
      <c r="G49" s="687"/>
    </row>
    <row r="56" spans="1:7" x14ac:dyDescent="0.2">
      <c r="A56" s="632" t="s">
        <v>109</v>
      </c>
    </row>
    <row r="57" spans="1:7" x14ac:dyDescent="0.2">
      <c r="A57" s="632" t="s">
        <v>110</v>
      </c>
      <c r="B57" s="632">
        <f>[1]Uniformity!C46</f>
        <v>1484.4985000000004</v>
      </c>
    </row>
    <row r="250" spans="1:1" x14ac:dyDescent="0.2">
      <c r="A250" s="632">
        <v>0</v>
      </c>
    </row>
  </sheetData>
  <sheetProtection password="F258" sheet="1" formatColumns="0" formatRows="0" insertColumns="0" insertHyperlinks="0" deleteColumns="0" deleteRows="0" autoFilter="0" pivotTables="0"/>
  <mergeCells count="8">
    <mergeCell ref="F30:G30"/>
    <mergeCell ref="B47:C47"/>
    <mergeCell ref="A1:G7"/>
    <mergeCell ref="A8:G14"/>
    <mergeCell ref="A16:G16"/>
    <mergeCell ref="B18:C18"/>
    <mergeCell ref="B20:C20"/>
    <mergeCell ref="D27:G27"/>
  </mergeCells>
  <pageMargins left="0.7" right="0.7" top="0.75" bottom="0.75" header="0.3" footer="0.3"/>
  <pageSetup scale="34" orientation="portrait" r:id="rId1"/>
  <headerFooter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F51" sqref="F51"/>
    </sheetView>
  </sheetViews>
  <sheetFormatPr defaultRowHeight="13.5" x14ac:dyDescent="0.25"/>
  <cols>
    <col min="1" max="1" width="27.5703125" style="572" customWidth="1"/>
    <col min="2" max="2" width="20.42578125" style="572" customWidth="1"/>
    <col min="3" max="3" width="31.85546875" style="572" customWidth="1"/>
    <col min="4" max="4" width="25.85546875" style="572" customWidth="1"/>
    <col min="5" max="5" width="25.7109375" style="572" customWidth="1"/>
    <col min="6" max="6" width="23.140625" style="572" customWidth="1"/>
    <col min="7" max="7" width="28.42578125" style="572" customWidth="1"/>
    <col min="8" max="8" width="21.5703125" style="572" customWidth="1"/>
    <col min="9" max="9" width="9.140625" style="572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88" t="s">
        <v>0</v>
      </c>
      <c r="B15" s="688"/>
      <c r="C15" s="688"/>
      <c r="D15" s="688"/>
      <c r="E15" s="688"/>
    </row>
    <row r="16" spans="1:6" ht="16.5" customHeight="1" x14ac:dyDescent="0.3">
      <c r="A16" s="90" t="s">
        <v>1</v>
      </c>
      <c r="B16" s="59" t="s">
        <v>2</v>
      </c>
    </row>
    <row r="17" spans="1:6" ht="16.5" customHeight="1" x14ac:dyDescent="0.3">
      <c r="A17" s="8" t="s">
        <v>3</v>
      </c>
      <c r="B17" s="8" t="str">
        <f>Uniformity!C14</f>
        <v>AVIRODAY - EM TABLETS</v>
      </c>
      <c r="D17" s="9"/>
      <c r="E17" s="72"/>
    </row>
    <row r="18" spans="1:6" ht="16.5" customHeight="1" x14ac:dyDescent="0.3">
      <c r="A18" s="75" t="s">
        <v>4</v>
      </c>
      <c r="B18" s="8" t="str">
        <f>'TENOFOVIR 2'!B26:C26</f>
        <v>TENOFOVIR DISOPROXIL FUMERATE</v>
      </c>
      <c r="C18" s="72"/>
      <c r="D18" s="72"/>
      <c r="E18" s="72"/>
    </row>
    <row r="19" spans="1:6" ht="16.5" customHeight="1" x14ac:dyDescent="0.3">
      <c r="A19" s="75" t="s">
        <v>5</v>
      </c>
      <c r="B19" s="12">
        <v>99.2</v>
      </c>
      <c r="C19" s="72"/>
      <c r="D19" s="72"/>
      <c r="E19" s="72"/>
    </row>
    <row r="20" spans="1:6" ht="16.5" customHeight="1" x14ac:dyDescent="0.3">
      <c r="A20" s="8" t="s">
        <v>6</v>
      </c>
      <c r="B20" s="12">
        <v>30.85</v>
      </c>
      <c r="C20" s="72"/>
      <c r="D20" s="72"/>
      <c r="E20" s="72"/>
    </row>
    <row r="21" spans="1:6" ht="16.5" customHeight="1" x14ac:dyDescent="0.3">
      <c r="A21" s="8" t="s">
        <v>7</v>
      </c>
      <c r="B21" s="13">
        <v>0.03</v>
      </c>
      <c r="C21" s="72"/>
      <c r="D21" s="72"/>
      <c r="E21" s="72"/>
    </row>
    <row r="22" spans="1:6" ht="15.75" customHeight="1" x14ac:dyDescent="0.25">
      <c r="A22" s="72"/>
      <c r="B22" s="72"/>
      <c r="C22" s="72"/>
      <c r="D22" s="72"/>
      <c r="E22" s="72"/>
    </row>
    <row r="23" spans="1:6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  <c r="F23" s="16" t="s">
        <v>144</v>
      </c>
    </row>
    <row r="24" spans="1:6" ht="16.5" customHeight="1" x14ac:dyDescent="0.3">
      <c r="A24" s="17">
        <v>1</v>
      </c>
      <c r="B24" s="18">
        <v>23977229</v>
      </c>
      <c r="C24" s="18">
        <v>171543.7</v>
      </c>
      <c r="D24" s="19">
        <v>1.1000000000000001</v>
      </c>
      <c r="E24" s="20">
        <v>14.3</v>
      </c>
      <c r="F24" s="20">
        <v>74.599999999999994</v>
      </c>
    </row>
    <row r="25" spans="1:6" ht="16.5" customHeight="1" x14ac:dyDescent="0.3">
      <c r="A25" s="17">
        <v>2</v>
      </c>
      <c r="B25" s="18">
        <v>23783588</v>
      </c>
      <c r="C25" s="18">
        <v>173667</v>
      </c>
      <c r="D25" s="19">
        <v>1</v>
      </c>
      <c r="E25" s="19">
        <v>14.3</v>
      </c>
      <c r="F25" s="19">
        <v>74.7</v>
      </c>
    </row>
    <row r="26" spans="1:6" ht="16.5" customHeight="1" x14ac:dyDescent="0.3">
      <c r="A26" s="17">
        <v>3</v>
      </c>
      <c r="B26" s="18">
        <v>23853707</v>
      </c>
      <c r="C26" s="18">
        <v>173505.5</v>
      </c>
      <c r="D26" s="19">
        <v>1</v>
      </c>
      <c r="E26" s="19">
        <v>14.3</v>
      </c>
      <c r="F26" s="19">
        <v>74.5</v>
      </c>
    </row>
    <row r="27" spans="1:6" ht="16.5" customHeight="1" x14ac:dyDescent="0.3">
      <c r="A27" s="17">
        <v>4</v>
      </c>
      <c r="B27" s="18">
        <v>23972830</v>
      </c>
      <c r="C27" s="18">
        <v>173607.3</v>
      </c>
      <c r="D27" s="19">
        <v>1</v>
      </c>
      <c r="E27" s="19">
        <v>14.3</v>
      </c>
      <c r="F27" s="19">
        <v>74.5</v>
      </c>
    </row>
    <row r="28" spans="1:6" ht="16.5" customHeight="1" x14ac:dyDescent="0.3">
      <c r="A28" s="17">
        <v>5</v>
      </c>
      <c r="B28" s="18">
        <v>23981327</v>
      </c>
      <c r="C28" s="18">
        <v>1730281.1</v>
      </c>
      <c r="D28" s="19">
        <v>1.1000000000000001</v>
      </c>
      <c r="E28" s="19">
        <v>14.3</v>
      </c>
      <c r="F28" s="19">
        <v>74.8</v>
      </c>
    </row>
    <row r="29" spans="1:6" ht="16.5" customHeight="1" x14ac:dyDescent="0.3">
      <c r="A29" s="17">
        <v>6</v>
      </c>
      <c r="B29" s="21">
        <v>23859763</v>
      </c>
      <c r="C29" s="21">
        <v>171988.9</v>
      </c>
      <c r="D29" s="22">
        <v>1.1000000000000001</v>
      </c>
      <c r="E29" s="22">
        <v>14.3</v>
      </c>
      <c r="F29" s="22">
        <v>74.3</v>
      </c>
    </row>
    <row r="30" spans="1:6" ht="16.5" customHeight="1" x14ac:dyDescent="0.3">
      <c r="A30" s="23" t="s">
        <v>13</v>
      </c>
      <c r="B30" s="24">
        <f>AVERAGE(B24:B29)</f>
        <v>23904740.666666668</v>
      </c>
      <c r="C30" s="25">
        <f>AVERAGE(C24:C29)</f>
        <v>432432.25</v>
      </c>
      <c r="D30" s="26">
        <f>AVERAGE(D24:D29)</f>
        <v>1.0499999999999998</v>
      </c>
      <c r="E30" s="26">
        <f>AVERAGE(E24:E29)</f>
        <v>14.299999999999999</v>
      </c>
      <c r="F30" s="26">
        <f>AVERAGE(F24:F29)</f>
        <v>74.566666666666677</v>
      </c>
    </row>
    <row r="31" spans="1:6" ht="16.5" customHeight="1" x14ac:dyDescent="0.3">
      <c r="A31" s="27" t="s">
        <v>14</v>
      </c>
      <c r="B31" s="28">
        <f>(STDEV(B24:B29)/B30)</f>
        <v>3.5030527828927606E-3</v>
      </c>
      <c r="C31" s="29"/>
      <c r="D31" s="29"/>
      <c r="E31" s="30"/>
      <c r="F31" s="30"/>
    </row>
    <row r="32" spans="1:6" s="572" customFormat="1" ht="16.5" customHeight="1" x14ac:dyDescent="0.3">
      <c r="A32" s="31" t="s">
        <v>15</v>
      </c>
      <c r="B32" s="32">
        <f>COUNT(B24:B29)</f>
        <v>6</v>
      </c>
      <c r="C32" s="33"/>
      <c r="D32" s="73"/>
      <c r="E32" s="35"/>
      <c r="F32" s="35"/>
    </row>
    <row r="33" spans="1:6" s="572" customFormat="1" ht="15.75" customHeight="1" x14ac:dyDescent="0.25">
      <c r="A33" s="72"/>
      <c r="B33" s="72"/>
      <c r="C33" s="72"/>
      <c r="D33" s="72"/>
      <c r="E33" s="72"/>
    </row>
    <row r="34" spans="1:6" s="572" customFormat="1" ht="16.5" customHeight="1" x14ac:dyDescent="0.3">
      <c r="A34" s="75" t="s">
        <v>16</v>
      </c>
      <c r="B34" s="40" t="s">
        <v>17</v>
      </c>
      <c r="C34" s="39"/>
      <c r="D34" s="39"/>
      <c r="E34" s="39"/>
    </row>
    <row r="35" spans="1:6" ht="16.5" customHeight="1" x14ac:dyDescent="0.3">
      <c r="A35" s="75"/>
      <c r="B35" s="40" t="s">
        <v>18</v>
      </c>
      <c r="C35" s="39"/>
      <c r="D35" s="39"/>
      <c r="E35" s="39"/>
    </row>
    <row r="36" spans="1:6" ht="16.5" customHeight="1" x14ac:dyDescent="0.3">
      <c r="A36" s="75"/>
      <c r="B36" s="40" t="s">
        <v>19</v>
      </c>
      <c r="C36" s="39"/>
      <c r="D36" s="39"/>
      <c r="E36" s="39"/>
    </row>
    <row r="37" spans="1:6" ht="15.75" customHeight="1" x14ac:dyDescent="0.25">
      <c r="A37" s="72"/>
      <c r="B37" s="72"/>
      <c r="C37" s="72"/>
      <c r="D37" s="72"/>
      <c r="E37" s="72"/>
    </row>
    <row r="38" spans="1:6" ht="16.5" customHeight="1" x14ac:dyDescent="0.3">
      <c r="A38" s="90" t="s">
        <v>1</v>
      </c>
      <c r="B38" s="59" t="s">
        <v>20</v>
      </c>
    </row>
    <row r="39" spans="1:6" ht="16.5" customHeight="1" x14ac:dyDescent="0.3">
      <c r="A39" s="75" t="s">
        <v>4</v>
      </c>
      <c r="B39" s="8" t="str">
        <f>B18</f>
        <v>TENOFOVIR DISOPROXIL FUMERATE</v>
      </c>
      <c r="C39" s="72"/>
      <c r="D39" s="72"/>
      <c r="E39" s="72"/>
    </row>
    <row r="40" spans="1:6" ht="16.5" customHeight="1" x14ac:dyDescent="0.3">
      <c r="A40" s="75" t="s">
        <v>5</v>
      </c>
      <c r="B40" s="12">
        <f>B19</f>
        <v>99.2</v>
      </c>
      <c r="C40" s="72"/>
      <c r="D40" s="72"/>
      <c r="E40" s="72"/>
    </row>
    <row r="41" spans="1:6" ht="16.5" customHeight="1" x14ac:dyDescent="0.3">
      <c r="A41" s="8" t="s">
        <v>6</v>
      </c>
      <c r="B41" s="12">
        <v>29.71</v>
      </c>
      <c r="C41" s="72"/>
      <c r="D41" s="72"/>
      <c r="E41" s="72"/>
    </row>
    <row r="42" spans="1:6" ht="16.5" customHeight="1" x14ac:dyDescent="0.3">
      <c r="A42" s="8" t="s">
        <v>7</v>
      </c>
      <c r="B42" s="13">
        <v>0.03</v>
      </c>
      <c r="C42" s="72"/>
      <c r="D42" s="72"/>
      <c r="E42" s="72"/>
    </row>
    <row r="43" spans="1:6" ht="15.75" customHeight="1" x14ac:dyDescent="0.25">
      <c r="A43" s="72"/>
      <c r="B43" s="72"/>
      <c r="C43" s="72"/>
      <c r="D43" s="72"/>
      <c r="E43" s="72"/>
    </row>
    <row r="44" spans="1:6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  <c r="F44" s="16" t="s">
        <v>144</v>
      </c>
    </row>
    <row r="45" spans="1:6" ht="16.5" customHeight="1" x14ac:dyDescent="0.3">
      <c r="A45" s="17">
        <v>1</v>
      </c>
      <c r="B45" s="18">
        <v>8229722</v>
      </c>
      <c r="C45" s="18">
        <v>165805.29999999999</v>
      </c>
      <c r="D45" s="19">
        <v>1</v>
      </c>
      <c r="E45" s="20">
        <v>15.9</v>
      </c>
      <c r="F45" s="20">
        <v>60.4</v>
      </c>
    </row>
    <row r="46" spans="1:6" ht="16.5" customHeight="1" x14ac:dyDescent="0.3">
      <c r="A46" s="17">
        <v>2</v>
      </c>
      <c r="B46" s="18">
        <v>8194397</v>
      </c>
      <c r="C46" s="18">
        <v>165022.20000000001</v>
      </c>
      <c r="D46" s="19">
        <v>1</v>
      </c>
      <c r="E46" s="19">
        <v>15.9</v>
      </c>
      <c r="F46" s="19">
        <v>60.4</v>
      </c>
    </row>
    <row r="47" spans="1:6" ht="16.5" customHeight="1" x14ac:dyDescent="0.3">
      <c r="A47" s="17">
        <v>3</v>
      </c>
      <c r="B47" s="18">
        <v>8298824</v>
      </c>
      <c r="C47" s="18">
        <v>166797.5</v>
      </c>
      <c r="D47" s="19">
        <v>1</v>
      </c>
      <c r="E47" s="19">
        <v>15.9</v>
      </c>
      <c r="F47" s="19">
        <v>59.8</v>
      </c>
    </row>
    <row r="48" spans="1:6" ht="16.5" customHeight="1" x14ac:dyDescent="0.3">
      <c r="A48" s="17">
        <v>4</v>
      </c>
      <c r="B48" s="18">
        <v>8313326</v>
      </c>
      <c r="C48" s="18">
        <v>164357.1</v>
      </c>
      <c r="D48" s="19">
        <v>1.1000000000000001</v>
      </c>
      <c r="E48" s="19">
        <v>15.9</v>
      </c>
      <c r="F48" s="19">
        <v>59.5</v>
      </c>
    </row>
    <row r="49" spans="1:7" ht="16.5" customHeight="1" x14ac:dyDescent="0.3">
      <c r="A49" s="17">
        <v>5</v>
      </c>
      <c r="B49" s="18">
        <v>8292693</v>
      </c>
      <c r="C49" s="18">
        <v>165140</v>
      </c>
      <c r="D49" s="19">
        <v>1</v>
      </c>
      <c r="E49" s="19">
        <v>15.9</v>
      </c>
      <c r="F49" s="19">
        <v>59.7</v>
      </c>
    </row>
    <row r="50" spans="1:7" ht="16.5" customHeight="1" x14ac:dyDescent="0.3">
      <c r="A50" s="17">
        <v>6</v>
      </c>
      <c r="B50" s="21">
        <v>8288377</v>
      </c>
      <c r="C50" s="21">
        <v>168031.8</v>
      </c>
      <c r="D50" s="22">
        <v>1</v>
      </c>
      <c r="E50" s="22">
        <v>15.9</v>
      </c>
      <c r="F50" s="22">
        <v>60.1</v>
      </c>
    </row>
    <row r="51" spans="1:7" ht="16.5" customHeight="1" x14ac:dyDescent="0.3">
      <c r="A51" s="23" t="s">
        <v>13</v>
      </c>
      <c r="B51" s="24">
        <f>AVERAGE(B45:B50)</f>
        <v>8269556.5</v>
      </c>
      <c r="C51" s="25">
        <f>AVERAGE(C45:C50)</f>
        <v>165858.98333333331</v>
      </c>
      <c r="D51" s="26">
        <f>AVERAGE(D45:D50)</f>
        <v>1.0166666666666666</v>
      </c>
      <c r="E51" s="26">
        <f>AVERAGE(E45:E50)</f>
        <v>15.9</v>
      </c>
      <c r="F51" s="26">
        <f>AVERAGE(F45:F50)</f>
        <v>59.983333333333341</v>
      </c>
    </row>
    <row r="52" spans="1:7" ht="16.5" customHeight="1" x14ac:dyDescent="0.3">
      <c r="A52" s="27" t="s">
        <v>14</v>
      </c>
      <c r="B52" s="28">
        <f>(STDEV(B45:B50)/B51)</f>
        <v>5.6454460014829727E-3</v>
      </c>
      <c r="C52" s="29"/>
      <c r="D52" s="29"/>
      <c r="E52" s="30"/>
      <c r="F52" s="30"/>
    </row>
    <row r="53" spans="1:7" s="572" customFormat="1" ht="16.5" customHeight="1" x14ac:dyDescent="0.3">
      <c r="A53" s="31" t="s">
        <v>15</v>
      </c>
      <c r="B53" s="32">
        <f>COUNT(B45:B50)</f>
        <v>6</v>
      </c>
      <c r="C53" s="33"/>
      <c r="D53" s="73"/>
      <c r="E53" s="35"/>
      <c r="F53" s="35"/>
    </row>
    <row r="54" spans="1:7" s="572" customFormat="1" ht="15.75" customHeight="1" x14ac:dyDescent="0.25">
      <c r="A54" s="72"/>
      <c r="B54" s="72"/>
      <c r="C54" s="72"/>
      <c r="D54" s="72"/>
      <c r="E54" s="72"/>
    </row>
    <row r="55" spans="1:7" s="572" customFormat="1" ht="16.5" customHeight="1" x14ac:dyDescent="0.3">
      <c r="A55" s="75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75"/>
      <c r="B56" s="40" t="s">
        <v>18</v>
      </c>
      <c r="C56" s="39"/>
      <c r="D56" s="39"/>
      <c r="E56" s="39"/>
    </row>
    <row r="57" spans="1:7" ht="16.5" customHeight="1" x14ac:dyDescent="0.3">
      <c r="A57" s="75"/>
      <c r="B57" s="40" t="s">
        <v>19</v>
      </c>
      <c r="C57" s="39"/>
      <c r="D57" s="39"/>
      <c r="E57" s="39"/>
    </row>
    <row r="58" spans="1:7" ht="14.25" customHeight="1" thickBot="1" x14ac:dyDescent="0.3">
      <c r="A58" s="41"/>
      <c r="B58" s="501"/>
      <c r="D58" s="43"/>
      <c r="F58" s="44"/>
      <c r="G58" s="44"/>
    </row>
    <row r="59" spans="1:7" ht="15" customHeight="1" x14ac:dyDescent="0.3">
      <c r="B59" s="689" t="s">
        <v>21</v>
      </c>
      <c r="C59" s="689"/>
      <c r="E59" s="631" t="s">
        <v>22</v>
      </c>
      <c r="F59" s="46"/>
      <c r="G59" s="631" t="s">
        <v>23</v>
      </c>
    </row>
    <row r="60" spans="1:7" ht="15" customHeight="1" x14ac:dyDescent="0.3">
      <c r="A60" s="47" t="s">
        <v>24</v>
      </c>
      <c r="B60" s="49"/>
      <c r="C60" s="49"/>
      <c r="E60" s="49"/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2" workbookViewId="0">
      <selection activeCell="F44" sqref="F44:F5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88" t="s">
        <v>0</v>
      </c>
      <c r="B15" s="688"/>
      <c r="C15" s="688"/>
      <c r="D15" s="688"/>
      <c r="E15" s="68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Uniformity!C14</f>
        <v>AVIRODAY - EM TABLETS</v>
      </c>
      <c r="D17" s="9"/>
      <c r="E17" s="10"/>
    </row>
    <row r="18" spans="1:6" ht="16.5" customHeight="1" x14ac:dyDescent="0.3">
      <c r="A18" s="11" t="s">
        <v>4</v>
      </c>
      <c r="B18" s="8" t="str">
        <f>'Efavirenz 5'!B26:C26</f>
        <v>EFAVIRENZ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6</v>
      </c>
      <c r="B20" s="12">
        <v>16.579999999999998</v>
      </c>
      <c r="C20" s="10"/>
      <c r="D20" s="10"/>
      <c r="E20" s="10"/>
    </row>
    <row r="21" spans="1:6" ht="16.5" customHeight="1" x14ac:dyDescent="0.3">
      <c r="A21" s="7" t="s">
        <v>7</v>
      </c>
      <c r="B21" s="13">
        <v>0.06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  <c r="F23" s="16" t="s">
        <v>144</v>
      </c>
    </row>
    <row r="24" spans="1:6" ht="16.5" customHeight="1" x14ac:dyDescent="0.3">
      <c r="A24" s="17">
        <v>1</v>
      </c>
      <c r="B24" s="18">
        <v>31502300</v>
      </c>
      <c r="C24" s="18">
        <v>117493.9</v>
      </c>
      <c r="D24" s="19">
        <v>1.1000000000000001</v>
      </c>
      <c r="E24" s="20">
        <v>16.100000000000001</v>
      </c>
      <c r="F24" s="20">
        <v>10.7</v>
      </c>
    </row>
    <row r="25" spans="1:6" ht="16.5" customHeight="1" x14ac:dyDescent="0.3">
      <c r="A25" s="17">
        <v>2</v>
      </c>
      <c r="B25" s="18">
        <v>31365534</v>
      </c>
      <c r="C25" s="18">
        <v>118811.7</v>
      </c>
      <c r="D25" s="19">
        <v>1.1000000000000001</v>
      </c>
      <c r="E25" s="19">
        <v>16</v>
      </c>
      <c r="F25" s="19">
        <v>10.7</v>
      </c>
    </row>
    <row r="26" spans="1:6" ht="16.5" customHeight="1" x14ac:dyDescent="0.3">
      <c r="A26" s="17">
        <v>3</v>
      </c>
      <c r="B26" s="18">
        <v>31480406</v>
      </c>
      <c r="C26" s="18">
        <v>119589.3</v>
      </c>
      <c r="D26" s="19">
        <v>1</v>
      </c>
      <c r="E26" s="19">
        <v>16</v>
      </c>
      <c r="F26" s="19">
        <v>10.7</v>
      </c>
    </row>
    <row r="27" spans="1:6" ht="16.5" customHeight="1" x14ac:dyDescent="0.3">
      <c r="A27" s="17">
        <v>4</v>
      </c>
      <c r="B27" s="18">
        <v>31588320</v>
      </c>
      <c r="C27" s="18">
        <v>118765.5</v>
      </c>
      <c r="D27" s="19">
        <v>1</v>
      </c>
      <c r="E27" s="19">
        <v>16</v>
      </c>
      <c r="F27" s="19">
        <v>10.7</v>
      </c>
    </row>
    <row r="28" spans="1:6" ht="16.5" customHeight="1" x14ac:dyDescent="0.3">
      <c r="A28" s="17">
        <v>5</v>
      </c>
      <c r="B28" s="18">
        <v>31578085</v>
      </c>
      <c r="C28" s="18">
        <v>119019.4</v>
      </c>
      <c r="D28" s="19">
        <v>1</v>
      </c>
      <c r="E28" s="19">
        <v>16</v>
      </c>
      <c r="F28" s="19">
        <v>10.7</v>
      </c>
    </row>
    <row r="29" spans="1:6" ht="16.5" customHeight="1" x14ac:dyDescent="0.3">
      <c r="A29" s="17">
        <v>6</v>
      </c>
      <c r="B29" s="21">
        <v>31420964</v>
      </c>
      <c r="C29" s="21">
        <v>118640.5</v>
      </c>
      <c r="D29" s="22">
        <v>1</v>
      </c>
      <c r="E29" s="22">
        <v>16</v>
      </c>
      <c r="F29" s="22">
        <v>10.7</v>
      </c>
    </row>
    <row r="30" spans="1:6" ht="16.5" customHeight="1" x14ac:dyDescent="0.3">
      <c r="A30" s="23" t="s">
        <v>13</v>
      </c>
      <c r="B30" s="24">
        <f>AVERAGE(B24:B29)</f>
        <v>31489268.166666668</v>
      </c>
      <c r="C30" s="25">
        <f>AVERAGE(C24:C29)</f>
        <v>118720.04999999999</v>
      </c>
      <c r="D30" s="26">
        <f>AVERAGE(D24:D29)</f>
        <v>1.0333333333333334</v>
      </c>
      <c r="E30" s="26">
        <f>AVERAGE(E24:E29)</f>
        <v>16.016666666666666</v>
      </c>
      <c r="F30" s="26">
        <f>AVERAGE(F24:F29)</f>
        <v>10.700000000000001</v>
      </c>
    </row>
    <row r="31" spans="1:6" ht="16.5" customHeight="1" x14ac:dyDescent="0.3">
      <c r="A31" s="27" t="s">
        <v>14</v>
      </c>
      <c r="B31" s="28">
        <f>(STDEV(B24:B29)/B30)</f>
        <v>2.7657160096035862E-3</v>
      </c>
      <c r="C31" s="29"/>
      <c r="D31" s="29"/>
      <c r="E31" s="30"/>
      <c r="F31" s="30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  <c r="F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8" t="str">
        <f>B18</f>
        <v>EFAVIRENZ</v>
      </c>
      <c r="C39" s="10"/>
      <c r="D39" s="10"/>
      <c r="E39" s="10"/>
    </row>
    <row r="40" spans="1:6" ht="16.5" customHeight="1" x14ac:dyDescent="0.3">
      <c r="A40" s="11" t="s">
        <v>5</v>
      </c>
      <c r="B40" s="12">
        <f>B19</f>
        <v>99.3</v>
      </c>
      <c r="C40" s="10"/>
      <c r="D40" s="10"/>
      <c r="E40" s="10"/>
    </row>
    <row r="41" spans="1:6" ht="16.5" customHeight="1" x14ac:dyDescent="0.3">
      <c r="A41" s="7" t="s">
        <v>6</v>
      </c>
      <c r="B41" s="12">
        <v>29.71</v>
      </c>
      <c r="C41" s="10"/>
      <c r="D41" s="10"/>
      <c r="E41" s="10"/>
    </row>
    <row r="42" spans="1:6" ht="16.5" customHeight="1" x14ac:dyDescent="0.3">
      <c r="A42" s="7" t="s">
        <v>7</v>
      </c>
      <c r="B42" s="13">
        <v>0.06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  <c r="F44" s="16" t="s">
        <v>144</v>
      </c>
    </row>
    <row r="45" spans="1:6" ht="16.5" customHeight="1" x14ac:dyDescent="0.3">
      <c r="A45" s="17">
        <v>1</v>
      </c>
      <c r="B45" s="18">
        <v>12127533</v>
      </c>
      <c r="C45" s="18">
        <v>375305.3</v>
      </c>
      <c r="D45" s="19">
        <v>1</v>
      </c>
      <c r="E45" s="20">
        <v>21</v>
      </c>
      <c r="F45" s="20">
        <v>35.1</v>
      </c>
    </row>
    <row r="46" spans="1:6" ht="16.5" customHeight="1" x14ac:dyDescent="0.3">
      <c r="A46" s="17">
        <v>2</v>
      </c>
      <c r="B46" s="18">
        <v>12003141</v>
      </c>
      <c r="C46" s="18">
        <v>376281.7</v>
      </c>
      <c r="D46" s="19">
        <v>1</v>
      </c>
      <c r="E46" s="19">
        <v>21</v>
      </c>
      <c r="F46" s="19">
        <v>35</v>
      </c>
    </row>
    <row r="47" spans="1:6" ht="16.5" customHeight="1" x14ac:dyDescent="0.3">
      <c r="A47" s="17">
        <v>3</v>
      </c>
      <c r="B47" s="18">
        <v>11875422</v>
      </c>
      <c r="C47" s="18">
        <v>378452.3</v>
      </c>
      <c r="D47" s="19">
        <v>1</v>
      </c>
      <c r="E47" s="19">
        <v>21</v>
      </c>
      <c r="F47" s="19">
        <v>35</v>
      </c>
    </row>
    <row r="48" spans="1:6" ht="16.5" customHeight="1" x14ac:dyDescent="0.3">
      <c r="A48" s="17">
        <v>4</v>
      </c>
      <c r="B48" s="18">
        <v>11918128</v>
      </c>
      <c r="C48" s="18">
        <v>377704.3</v>
      </c>
      <c r="D48" s="19">
        <v>1</v>
      </c>
      <c r="E48" s="19">
        <v>21</v>
      </c>
      <c r="F48" s="19">
        <v>34.9</v>
      </c>
    </row>
    <row r="49" spans="1:7" ht="16.5" customHeight="1" x14ac:dyDescent="0.3">
      <c r="A49" s="17">
        <v>5</v>
      </c>
      <c r="B49" s="18">
        <v>11884508</v>
      </c>
      <c r="C49" s="18">
        <v>379474.2</v>
      </c>
      <c r="D49" s="19">
        <v>1</v>
      </c>
      <c r="E49" s="19">
        <v>21</v>
      </c>
      <c r="F49" s="19">
        <v>34.9</v>
      </c>
    </row>
    <row r="50" spans="1:7" ht="16.5" customHeight="1" x14ac:dyDescent="0.3">
      <c r="A50" s="17">
        <v>6</v>
      </c>
      <c r="B50" s="21">
        <v>11889954</v>
      </c>
      <c r="C50" s="21">
        <v>381370.6</v>
      </c>
      <c r="D50" s="22">
        <v>1</v>
      </c>
      <c r="E50" s="22">
        <v>21</v>
      </c>
      <c r="F50" s="22">
        <v>35.1</v>
      </c>
    </row>
    <row r="51" spans="1:7" ht="16.5" customHeight="1" x14ac:dyDescent="0.3">
      <c r="A51" s="23" t="s">
        <v>13</v>
      </c>
      <c r="B51" s="24">
        <f>AVERAGE(B45:B50)</f>
        <v>11949781</v>
      </c>
      <c r="C51" s="25">
        <f>AVERAGE(C45:C50)</f>
        <v>378098.06666666665</v>
      </c>
      <c r="D51" s="26">
        <f>AVERAGE(D45:D50)</f>
        <v>1</v>
      </c>
      <c r="E51" s="26">
        <f>AVERAGE(E45:E50)</f>
        <v>21</v>
      </c>
      <c r="F51" s="26">
        <f>AVERAGE(F45:F50)</f>
        <v>35</v>
      </c>
    </row>
    <row r="52" spans="1:7" ht="16.5" customHeight="1" x14ac:dyDescent="0.3">
      <c r="A52" s="27" t="s">
        <v>14</v>
      </c>
      <c r="B52" s="28">
        <f>(STDEV(B45:B50)/B51)</f>
        <v>8.2685158881917811E-3</v>
      </c>
      <c r="C52" s="29"/>
      <c r="D52" s="29"/>
      <c r="E52" s="30"/>
      <c r="F52" s="30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  <c r="F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89" t="s">
        <v>21</v>
      </c>
      <c r="C59" s="689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48"/>
      <c r="C60" s="48"/>
      <c r="E60" s="48"/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D47" sqref="D4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93" t="s">
        <v>28</v>
      </c>
      <c r="B11" s="694"/>
      <c r="C11" s="694"/>
      <c r="D11" s="694"/>
      <c r="E11" s="694"/>
      <c r="F11" s="695"/>
      <c r="G11" s="91"/>
    </row>
    <row r="12" spans="1:7" ht="16.5" customHeight="1" x14ac:dyDescent="0.3">
      <c r="A12" s="692" t="s">
        <v>98</v>
      </c>
      <c r="B12" s="692"/>
      <c r="C12" s="692"/>
      <c r="D12" s="692"/>
      <c r="E12" s="692"/>
      <c r="F12" s="692"/>
      <c r="G12" s="90"/>
    </row>
    <row r="14" spans="1:7" ht="16.5" customHeight="1" x14ac:dyDescent="0.3">
      <c r="A14" s="697" t="s">
        <v>30</v>
      </c>
      <c r="B14" s="697"/>
      <c r="C14" s="60" t="s">
        <v>99</v>
      </c>
    </row>
    <row r="15" spans="1:7" ht="16.5" customHeight="1" x14ac:dyDescent="0.3">
      <c r="A15" s="697" t="s">
        <v>31</v>
      </c>
      <c r="B15" s="697"/>
      <c r="C15" s="60" t="s">
        <v>100</v>
      </c>
    </row>
    <row r="16" spans="1:7" ht="16.5" customHeight="1" x14ac:dyDescent="0.3">
      <c r="A16" s="697" t="s">
        <v>32</v>
      </c>
      <c r="B16" s="697"/>
      <c r="C16" s="60" t="s">
        <v>101</v>
      </c>
    </row>
    <row r="17" spans="1:5" ht="16.5" customHeight="1" x14ac:dyDescent="0.3">
      <c r="A17" s="697" t="s">
        <v>33</v>
      </c>
      <c r="B17" s="697"/>
      <c r="C17" s="60" t="s">
        <v>102</v>
      </c>
    </row>
    <row r="18" spans="1:5" ht="16.5" customHeight="1" x14ac:dyDescent="0.3">
      <c r="A18" s="697" t="s">
        <v>34</v>
      </c>
      <c r="B18" s="697"/>
      <c r="C18" s="97" t="s">
        <v>103</v>
      </c>
    </row>
    <row r="19" spans="1:5" ht="16.5" customHeight="1" x14ac:dyDescent="0.3">
      <c r="A19" s="697" t="s">
        <v>35</v>
      </c>
      <c r="B19" s="697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92" t="s">
        <v>1</v>
      </c>
      <c r="B21" s="692"/>
      <c r="C21" s="59" t="s">
        <v>104</v>
      </c>
      <c r="D21" s="66"/>
    </row>
    <row r="22" spans="1:5" ht="15.75" customHeight="1" x14ac:dyDescent="0.3">
      <c r="A22" s="696"/>
      <c r="B22" s="696"/>
      <c r="C22" s="57"/>
      <c r="D22" s="696"/>
      <c r="E22" s="696"/>
    </row>
    <row r="23" spans="1:5" ht="33.75" customHeight="1" x14ac:dyDescent="0.3">
      <c r="C23" s="86" t="s">
        <v>105</v>
      </c>
      <c r="D23" s="85" t="s">
        <v>106</v>
      </c>
      <c r="E23" s="52"/>
    </row>
    <row r="24" spans="1:5" ht="15.75" customHeight="1" x14ac:dyDescent="0.3">
      <c r="C24" s="95">
        <v>1601.19</v>
      </c>
      <c r="D24" s="87">
        <f t="shared" ref="D24:D43" si="0">(C24-$C$46)/$C$46</f>
        <v>7.1612556256899374E-3</v>
      </c>
      <c r="E24" s="53"/>
    </row>
    <row r="25" spans="1:5" ht="15.75" customHeight="1" x14ac:dyDescent="0.3">
      <c r="C25" s="95">
        <v>1570.51</v>
      </c>
      <c r="D25" s="88">
        <f t="shared" si="0"/>
        <v>-1.2136708590047252E-2</v>
      </c>
      <c r="E25" s="53"/>
    </row>
    <row r="26" spans="1:5" ht="15.75" customHeight="1" x14ac:dyDescent="0.3">
      <c r="C26" s="95">
        <v>1584.92</v>
      </c>
      <c r="D26" s="88">
        <f t="shared" si="0"/>
        <v>-3.0727038850676598E-3</v>
      </c>
      <c r="E26" s="53"/>
    </row>
    <row r="27" spans="1:5" ht="15.75" customHeight="1" x14ac:dyDescent="0.3">
      <c r="C27" s="95">
        <v>1589.7</v>
      </c>
      <c r="D27" s="88">
        <f t="shared" si="0"/>
        <v>-6.6045835810063611E-5</v>
      </c>
      <c r="E27" s="53"/>
    </row>
    <row r="28" spans="1:5" ht="15.75" customHeight="1" x14ac:dyDescent="0.3">
      <c r="C28" s="95">
        <v>1585.55</v>
      </c>
      <c r="D28" s="88">
        <f t="shared" si="0"/>
        <v>-2.6764288702074211E-3</v>
      </c>
      <c r="E28" s="53"/>
    </row>
    <row r="29" spans="1:5" ht="15.75" customHeight="1" x14ac:dyDescent="0.3">
      <c r="C29" s="95">
        <v>1599.84</v>
      </c>
      <c r="D29" s="88">
        <f t="shared" si="0"/>
        <v>6.3120948795606091E-3</v>
      </c>
      <c r="E29" s="53"/>
    </row>
    <row r="30" spans="1:5" ht="15.75" customHeight="1" x14ac:dyDescent="0.3">
      <c r="C30" s="95">
        <v>1596.27</v>
      </c>
      <c r="D30" s="88">
        <f t="shared" si="0"/>
        <v>4.0665364620188754E-3</v>
      </c>
      <c r="E30" s="53"/>
    </row>
    <row r="31" spans="1:5" ht="15.75" customHeight="1" x14ac:dyDescent="0.3">
      <c r="C31" s="95">
        <v>1586.41</v>
      </c>
      <c r="D31" s="88">
        <f t="shared" si="0"/>
        <v>-2.1354820245250089E-3</v>
      </c>
      <c r="E31" s="53"/>
    </row>
    <row r="32" spans="1:5" ht="15.75" customHeight="1" x14ac:dyDescent="0.3">
      <c r="C32" s="95">
        <v>1576.22</v>
      </c>
      <c r="D32" s="88">
        <f t="shared" si="0"/>
        <v>-8.5450731379005818E-3</v>
      </c>
      <c r="E32" s="53"/>
    </row>
    <row r="33" spans="1:7" ht="15.75" customHeight="1" x14ac:dyDescent="0.3">
      <c r="C33" s="95">
        <v>1587.72</v>
      </c>
      <c r="D33" s="88">
        <f t="shared" si="0"/>
        <v>-1.3114815967996303E-3</v>
      </c>
      <c r="E33" s="53"/>
    </row>
    <row r="34" spans="1:7" ht="15.75" customHeight="1" x14ac:dyDescent="0.3">
      <c r="C34" s="95">
        <v>1607.43</v>
      </c>
      <c r="D34" s="88">
        <f t="shared" si="0"/>
        <v>1.1086265296687329E-2</v>
      </c>
      <c r="E34" s="53"/>
    </row>
    <row r="35" spans="1:7" ht="15.75" customHeight="1" x14ac:dyDescent="0.3">
      <c r="C35" s="95">
        <v>1598.54</v>
      </c>
      <c r="D35" s="88">
        <f t="shared" si="0"/>
        <v>5.4943845314361821E-3</v>
      </c>
      <c r="E35" s="53"/>
    </row>
    <row r="36" spans="1:7" ht="15.75" customHeight="1" x14ac:dyDescent="0.3">
      <c r="C36" s="95">
        <v>1581.2</v>
      </c>
      <c r="D36" s="88">
        <f t="shared" si="0"/>
        <v>-5.4126134966238108E-3</v>
      </c>
      <c r="E36" s="53"/>
    </row>
    <row r="37" spans="1:7" ht="15.75" customHeight="1" x14ac:dyDescent="0.3">
      <c r="C37" s="95">
        <v>1572.71</v>
      </c>
      <c r="D37" s="88">
        <f t="shared" si="0"/>
        <v>-1.0752891077836607E-2</v>
      </c>
      <c r="E37" s="53"/>
    </row>
    <row r="38" spans="1:7" ht="15.75" customHeight="1" x14ac:dyDescent="0.3">
      <c r="C38" s="95">
        <v>1596.36</v>
      </c>
      <c r="D38" s="88">
        <f t="shared" si="0"/>
        <v>4.1231471784274401E-3</v>
      </c>
      <c r="E38" s="53"/>
    </row>
    <row r="39" spans="1:7" ht="15.75" customHeight="1" x14ac:dyDescent="0.3">
      <c r="C39" s="95">
        <v>1593.59</v>
      </c>
      <c r="D39" s="88">
        <f t="shared" si="0"/>
        <v>2.3807951289622656E-3</v>
      </c>
      <c r="E39" s="53"/>
    </row>
    <row r="40" spans="1:7" ht="15.75" customHeight="1" x14ac:dyDescent="0.3">
      <c r="C40" s="95">
        <v>1616.15</v>
      </c>
      <c r="D40" s="88">
        <f t="shared" si="0"/>
        <v>1.6571214708722155E-2</v>
      </c>
      <c r="E40" s="53"/>
    </row>
    <row r="41" spans="1:7" ht="15.75" customHeight="1" x14ac:dyDescent="0.3">
      <c r="C41" s="95">
        <v>1601.07</v>
      </c>
      <c r="D41" s="88">
        <f t="shared" si="0"/>
        <v>7.0857746704783746E-3</v>
      </c>
      <c r="E41" s="53"/>
    </row>
    <row r="42" spans="1:7" ht="15.75" customHeight="1" x14ac:dyDescent="0.3">
      <c r="C42" s="95">
        <v>1585.79</v>
      </c>
      <c r="D42" s="88">
        <f t="shared" si="0"/>
        <v>-2.5254669597844391E-3</v>
      </c>
      <c r="E42" s="53"/>
    </row>
    <row r="43" spans="1:7" ht="16.5" customHeight="1" x14ac:dyDescent="0.3">
      <c r="C43" s="96">
        <v>1564.93</v>
      </c>
      <c r="D43" s="89">
        <f t="shared" si="0"/>
        <v>-1.5646573007381408E-2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107</v>
      </c>
      <c r="C45" s="83">
        <f>SUM(C24:C44)</f>
        <v>31796.100000000002</v>
      </c>
      <c r="D45" s="78"/>
      <c r="E45" s="54"/>
    </row>
    <row r="46" spans="1:7" ht="17.25" customHeight="1" x14ac:dyDescent="0.3">
      <c r="B46" s="82" t="s">
        <v>76</v>
      </c>
      <c r="C46" s="84">
        <f>AVERAGE(C24:C44)</f>
        <v>1589.8050000000001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76</v>
      </c>
      <c r="C48" s="85" t="s">
        <v>108</v>
      </c>
      <c r="D48" s="80"/>
      <c r="G48" s="58"/>
    </row>
    <row r="49" spans="1:6" ht="17.25" customHeight="1" x14ac:dyDescent="0.3">
      <c r="B49" s="690">
        <f>C46</f>
        <v>1589.8050000000001</v>
      </c>
      <c r="C49" s="93">
        <f>-IF(C46&lt;=80,10%,IF(C46&lt;250,7.5%,5%))</f>
        <v>-0.05</v>
      </c>
      <c r="D49" s="81">
        <f>IF(C46&lt;=80,C46*0.9,IF(C46&lt;250,C46*0.925,C46*0.95))</f>
        <v>1510.31475</v>
      </c>
    </row>
    <row r="50" spans="1:6" ht="17.25" customHeight="1" x14ac:dyDescent="0.3">
      <c r="B50" s="691"/>
      <c r="C50" s="94">
        <f>IF(C46&lt;=80, 10%, IF(C46&lt;250, 7.5%, 5%))</f>
        <v>0.05</v>
      </c>
      <c r="D50" s="81">
        <f>IF(C46&lt;=80, C46*1.1, IF(C46&lt;250, C46*1.075, C46*1.05))</f>
        <v>1669.2952500000001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71"/>
      <c r="C53" s="72"/>
      <c r="D53" s="71"/>
      <c r="E53" s="61"/>
      <c r="F53" s="73"/>
    </row>
    <row r="54" spans="1:6" ht="34.5" customHeight="1" x14ac:dyDescent="0.3">
      <c r="A54" s="70" t="s">
        <v>25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4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3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2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1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9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8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7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6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5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4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3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2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9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8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7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6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5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4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4" zoomScale="60" zoomScaleNormal="40" zoomScalePageLayoutView="50" workbookViewId="0">
      <selection activeCell="G70" sqref="G7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8" t="s">
        <v>26</v>
      </c>
      <c r="B1" s="698"/>
      <c r="C1" s="698"/>
      <c r="D1" s="698"/>
      <c r="E1" s="698"/>
      <c r="F1" s="698"/>
      <c r="G1" s="698"/>
      <c r="H1" s="698"/>
      <c r="I1" s="698"/>
    </row>
    <row r="2" spans="1:9" ht="18.75" customHeight="1" x14ac:dyDescent="0.25">
      <c r="A2" s="698"/>
      <c r="B2" s="698"/>
      <c r="C2" s="698"/>
      <c r="D2" s="698"/>
      <c r="E2" s="698"/>
      <c r="F2" s="698"/>
      <c r="G2" s="698"/>
      <c r="H2" s="698"/>
      <c r="I2" s="698"/>
    </row>
    <row r="3" spans="1:9" ht="18.75" customHeight="1" x14ac:dyDescent="0.25">
      <c r="A3" s="698"/>
      <c r="B3" s="698"/>
      <c r="C3" s="698"/>
      <c r="D3" s="698"/>
      <c r="E3" s="698"/>
      <c r="F3" s="698"/>
      <c r="G3" s="698"/>
      <c r="H3" s="698"/>
      <c r="I3" s="698"/>
    </row>
    <row r="4" spans="1:9" ht="18.75" customHeight="1" x14ac:dyDescent="0.25">
      <c r="A4" s="698"/>
      <c r="B4" s="698"/>
      <c r="C4" s="698"/>
      <c r="D4" s="698"/>
      <c r="E4" s="698"/>
      <c r="F4" s="698"/>
      <c r="G4" s="698"/>
      <c r="H4" s="698"/>
      <c r="I4" s="698"/>
    </row>
    <row r="5" spans="1:9" ht="18.75" customHeight="1" x14ac:dyDescent="0.25">
      <c r="A5" s="698"/>
      <c r="B5" s="698"/>
      <c r="C5" s="698"/>
      <c r="D5" s="698"/>
      <c r="E5" s="698"/>
      <c r="F5" s="698"/>
      <c r="G5" s="698"/>
      <c r="H5" s="698"/>
      <c r="I5" s="698"/>
    </row>
    <row r="6" spans="1:9" ht="18.75" customHeight="1" x14ac:dyDescent="0.25">
      <c r="A6" s="698"/>
      <c r="B6" s="698"/>
      <c r="C6" s="698"/>
      <c r="D6" s="698"/>
      <c r="E6" s="698"/>
      <c r="F6" s="698"/>
      <c r="G6" s="698"/>
      <c r="H6" s="698"/>
      <c r="I6" s="698"/>
    </row>
    <row r="7" spans="1:9" ht="18.75" customHeight="1" x14ac:dyDescent="0.25">
      <c r="A7" s="698"/>
      <c r="B7" s="698"/>
      <c r="C7" s="698"/>
      <c r="D7" s="698"/>
      <c r="E7" s="698"/>
      <c r="F7" s="698"/>
      <c r="G7" s="698"/>
      <c r="H7" s="698"/>
      <c r="I7" s="698"/>
    </row>
    <row r="8" spans="1:9" x14ac:dyDescent="0.25">
      <c r="A8" s="699" t="s">
        <v>27</v>
      </c>
      <c r="B8" s="699"/>
      <c r="C8" s="699"/>
      <c r="D8" s="699"/>
      <c r="E8" s="699"/>
      <c r="F8" s="699"/>
      <c r="G8" s="699"/>
      <c r="H8" s="699"/>
      <c r="I8" s="699"/>
    </row>
    <row r="9" spans="1:9" x14ac:dyDescent="0.25">
      <c r="A9" s="699"/>
      <c r="B9" s="699"/>
      <c r="C9" s="699"/>
      <c r="D9" s="699"/>
      <c r="E9" s="699"/>
      <c r="F9" s="699"/>
      <c r="G9" s="699"/>
      <c r="H9" s="699"/>
      <c r="I9" s="699"/>
    </row>
    <row r="10" spans="1:9" x14ac:dyDescent="0.25">
      <c r="A10" s="699"/>
      <c r="B10" s="699"/>
      <c r="C10" s="699"/>
      <c r="D10" s="699"/>
      <c r="E10" s="699"/>
      <c r="F10" s="699"/>
      <c r="G10" s="699"/>
      <c r="H10" s="699"/>
      <c r="I10" s="699"/>
    </row>
    <row r="11" spans="1:9" x14ac:dyDescent="0.25">
      <c r="A11" s="699"/>
      <c r="B11" s="699"/>
      <c r="C11" s="699"/>
      <c r="D11" s="699"/>
      <c r="E11" s="699"/>
      <c r="F11" s="699"/>
      <c r="G11" s="699"/>
      <c r="H11" s="699"/>
      <c r="I11" s="699"/>
    </row>
    <row r="12" spans="1:9" x14ac:dyDescent="0.25">
      <c r="A12" s="699"/>
      <c r="B12" s="699"/>
      <c r="C12" s="699"/>
      <c r="D12" s="699"/>
      <c r="E12" s="699"/>
      <c r="F12" s="699"/>
      <c r="G12" s="699"/>
      <c r="H12" s="699"/>
      <c r="I12" s="699"/>
    </row>
    <row r="13" spans="1:9" x14ac:dyDescent="0.25">
      <c r="A13" s="699"/>
      <c r="B13" s="699"/>
      <c r="C13" s="699"/>
      <c r="D13" s="699"/>
      <c r="E13" s="699"/>
      <c r="F13" s="699"/>
      <c r="G13" s="699"/>
      <c r="H13" s="699"/>
      <c r="I13" s="699"/>
    </row>
    <row r="14" spans="1:9" x14ac:dyDescent="0.25">
      <c r="A14" s="699"/>
      <c r="B14" s="699"/>
      <c r="C14" s="699"/>
      <c r="D14" s="699"/>
      <c r="E14" s="699"/>
      <c r="F14" s="699"/>
      <c r="G14" s="699"/>
      <c r="H14" s="699"/>
      <c r="I14" s="699"/>
    </row>
    <row r="15" spans="1:9" ht="19.5" customHeight="1" x14ac:dyDescent="0.3">
      <c r="A15" s="98"/>
    </row>
    <row r="16" spans="1:9" ht="19.5" customHeight="1" x14ac:dyDescent="0.3">
      <c r="A16" s="732" t="s">
        <v>28</v>
      </c>
      <c r="B16" s="733"/>
      <c r="C16" s="733"/>
      <c r="D16" s="733"/>
      <c r="E16" s="733"/>
      <c r="F16" s="733"/>
      <c r="G16" s="733"/>
      <c r="H16" s="734"/>
    </row>
    <row r="17" spans="1:14" ht="20.25" customHeight="1" x14ac:dyDescent="0.25">
      <c r="A17" s="735" t="s">
        <v>29</v>
      </c>
      <c r="B17" s="735"/>
      <c r="C17" s="735"/>
      <c r="D17" s="735"/>
      <c r="E17" s="735"/>
      <c r="F17" s="735"/>
      <c r="G17" s="735"/>
      <c r="H17" s="735"/>
    </row>
    <row r="18" spans="1:14" ht="26.25" customHeight="1" x14ac:dyDescent="0.4">
      <c r="A18" s="100" t="s">
        <v>30</v>
      </c>
      <c r="B18" s="731" t="s">
        <v>132</v>
      </c>
      <c r="C18" s="731"/>
      <c r="D18" s="264"/>
      <c r="E18" s="101"/>
      <c r="F18" s="102"/>
      <c r="G18" s="102"/>
      <c r="H18" s="102"/>
    </row>
    <row r="19" spans="1:14" ht="26.25" customHeight="1" x14ac:dyDescent="0.4">
      <c r="A19" s="100" t="s">
        <v>31</v>
      </c>
      <c r="B19" s="103" t="s">
        <v>100</v>
      </c>
      <c r="C19" s="266">
        <v>21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32</v>
      </c>
      <c r="B20" s="736" t="s">
        <v>136</v>
      </c>
      <c r="C20" s="736"/>
      <c r="D20" s="102"/>
      <c r="E20" s="102"/>
      <c r="F20" s="102"/>
      <c r="G20" s="102"/>
      <c r="H20" s="102"/>
    </row>
    <row r="21" spans="1:14" ht="26.25" customHeight="1" x14ac:dyDescent="0.4">
      <c r="A21" s="100" t="s">
        <v>33</v>
      </c>
      <c r="B21" s="736" t="s">
        <v>133</v>
      </c>
      <c r="C21" s="736"/>
      <c r="D21" s="736"/>
      <c r="E21" s="736"/>
      <c r="F21" s="736"/>
      <c r="G21" s="736"/>
      <c r="H21" s="736"/>
      <c r="I21" s="104"/>
    </row>
    <row r="22" spans="1:14" ht="26.25" customHeight="1" x14ac:dyDescent="0.4">
      <c r="A22" s="100" t="s">
        <v>34</v>
      </c>
      <c r="B22" s="105"/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35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731" t="s">
        <v>136</v>
      </c>
      <c r="C26" s="731"/>
    </row>
    <row r="27" spans="1:14" ht="26.25" customHeight="1" x14ac:dyDescent="0.4">
      <c r="A27" s="109" t="s">
        <v>36</v>
      </c>
      <c r="B27" s="729" t="s">
        <v>145</v>
      </c>
      <c r="C27" s="729"/>
    </row>
    <row r="28" spans="1:14" ht="27" customHeight="1" x14ac:dyDescent="0.4">
      <c r="A28" s="109" t="s">
        <v>5</v>
      </c>
      <c r="B28" s="110">
        <v>99.3</v>
      </c>
    </row>
    <row r="29" spans="1:14" s="14" customFormat="1" ht="27" customHeight="1" x14ac:dyDescent="0.4">
      <c r="A29" s="109" t="s">
        <v>37</v>
      </c>
      <c r="B29" s="111">
        <v>0</v>
      </c>
      <c r="C29" s="706" t="s">
        <v>83</v>
      </c>
      <c r="D29" s="707"/>
      <c r="E29" s="707"/>
      <c r="F29" s="707"/>
      <c r="G29" s="708"/>
      <c r="I29" s="112"/>
      <c r="J29" s="112"/>
      <c r="K29" s="112"/>
      <c r="L29" s="112"/>
    </row>
    <row r="30" spans="1:14" s="14" customFormat="1" ht="19.5" customHeight="1" x14ac:dyDescent="0.3">
      <c r="A30" s="109" t="s">
        <v>38</v>
      </c>
      <c r="B30" s="113">
        <f>B28-B29</f>
        <v>99.3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39</v>
      </c>
      <c r="B31" s="116">
        <v>1</v>
      </c>
      <c r="C31" s="709" t="s">
        <v>40</v>
      </c>
      <c r="D31" s="710"/>
      <c r="E31" s="710"/>
      <c r="F31" s="710"/>
      <c r="G31" s="710"/>
      <c r="H31" s="711"/>
      <c r="I31" s="112"/>
      <c r="J31" s="112"/>
      <c r="K31" s="112"/>
      <c r="L31" s="112"/>
    </row>
    <row r="32" spans="1:14" s="14" customFormat="1" ht="27" customHeight="1" x14ac:dyDescent="0.4">
      <c r="A32" s="109" t="s">
        <v>41</v>
      </c>
      <c r="B32" s="116">
        <v>1</v>
      </c>
      <c r="C32" s="709" t="s">
        <v>42</v>
      </c>
      <c r="D32" s="710"/>
      <c r="E32" s="710"/>
      <c r="F32" s="710"/>
      <c r="G32" s="710"/>
      <c r="H32" s="711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43</v>
      </c>
      <c r="B34" s="121">
        <f>B31/B32</f>
        <v>1</v>
      </c>
      <c r="C34" s="99" t="s">
        <v>44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111</v>
      </c>
      <c r="B36" s="123">
        <v>50</v>
      </c>
      <c r="C36" s="99"/>
      <c r="D36" s="712" t="s">
        <v>45</v>
      </c>
      <c r="E36" s="730"/>
      <c r="F36" s="712" t="s">
        <v>46</v>
      </c>
      <c r="G36" s="713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47</v>
      </c>
      <c r="B37" s="125">
        <v>10</v>
      </c>
      <c r="C37" s="126" t="s">
        <v>48</v>
      </c>
      <c r="D37" s="127" t="s">
        <v>49</v>
      </c>
      <c r="E37" s="128" t="s">
        <v>50</v>
      </c>
      <c r="F37" s="127" t="s">
        <v>49</v>
      </c>
      <c r="G37" s="129" t="s">
        <v>50</v>
      </c>
      <c r="I37" s="130" t="s">
        <v>112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51</v>
      </c>
      <c r="B38" s="125">
        <v>20</v>
      </c>
      <c r="C38" s="131">
        <v>1</v>
      </c>
      <c r="D38" s="132">
        <v>31569595</v>
      </c>
      <c r="E38" s="133">
        <f>IF(ISBLANK(D38),"-",$D$48/$D$45*D38)</f>
        <v>30916181.503914762</v>
      </c>
      <c r="F38" s="132">
        <v>26843314</v>
      </c>
      <c r="G38" s="134">
        <f>IF(ISBLANK(F38),"-",$D$48/$F$45*F38)</f>
        <v>30339553.078055933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52</v>
      </c>
      <c r="B39" s="125">
        <v>1</v>
      </c>
      <c r="C39" s="136">
        <v>2</v>
      </c>
      <c r="D39" s="137">
        <v>31487780</v>
      </c>
      <c r="E39" s="138">
        <f>IF(ISBLANK(D39),"-",$D$48/$D$45*D39)</f>
        <v>30836059.874551356</v>
      </c>
      <c r="F39" s="137">
        <v>26984268</v>
      </c>
      <c r="G39" s="139">
        <f>IF(ISBLANK(F39),"-",$D$48/$F$45*F39)</f>
        <v>30498865.797959458</v>
      </c>
      <c r="I39" s="714">
        <f>ABS((F43/D43*D42)-F42)/D42</f>
        <v>1.1476687498965707E-2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53</v>
      </c>
      <c r="B40" s="125">
        <v>1</v>
      </c>
      <c r="C40" s="136">
        <v>3</v>
      </c>
      <c r="D40" s="137">
        <v>31454972</v>
      </c>
      <c r="E40" s="138">
        <f>IF(ISBLANK(D40),"-",$D$48/$D$45*D40)</f>
        <v>30803930.920005679</v>
      </c>
      <c r="F40" s="137">
        <v>26978006</v>
      </c>
      <c r="G40" s="139">
        <f>IF(ISBLANK(F40),"-",$D$48/$F$45*F40)</f>
        <v>30491788.196387056</v>
      </c>
      <c r="I40" s="714"/>
      <c r="L40" s="117"/>
      <c r="M40" s="117"/>
      <c r="N40" s="140"/>
    </row>
    <row r="41" spans="1:14" ht="27" customHeight="1" x14ac:dyDescent="0.4">
      <c r="A41" s="124" t="s">
        <v>54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55</v>
      </c>
      <c r="B42" s="125">
        <v>1</v>
      </c>
      <c r="C42" s="146" t="s">
        <v>56</v>
      </c>
      <c r="D42" s="147">
        <f>AVERAGE(D38:D41)</f>
        <v>31504115.666666668</v>
      </c>
      <c r="E42" s="148">
        <f>AVERAGE(E38:E41)</f>
        <v>30852057.43282393</v>
      </c>
      <c r="F42" s="147">
        <f>AVERAGE(F38:F41)</f>
        <v>26935196</v>
      </c>
      <c r="G42" s="149">
        <f>AVERAGE(G38:G41)</f>
        <v>30443402.357467484</v>
      </c>
      <c r="H42" s="150"/>
    </row>
    <row r="43" spans="1:14" ht="26.25" customHeight="1" x14ac:dyDescent="0.4">
      <c r="A43" s="124" t="s">
        <v>57</v>
      </c>
      <c r="B43" s="125">
        <v>1</v>
      </c>
      <c r="C43" s="151" t="s">
        <v>113</v>
      </c>
      <c r="D43" s="152">
        <v>30.85</v>
      </c>
      <c r="E43" s="140"/>
      <c r="F43" s="152">
        <v>26.73</v>
      </c>
      <c r="H43" s="150"/>
    </row>
    <row r="44" spans="1:14" ht="26.25" customHeight="1" x14ac:dyDescent="0.4">
      <c r="A44" s="124" t="s">
        <v>59</v>
      </c>
      <c r="B44" s="125">
        <v>1</v>
      </c>
      <c r="C44" s="153" t="s">
        <v>114</v>
      </c>
      <c r="D44" s="154">
        <f>D43*$B$34</f>
        <v>30.85</v>
      </c>
      <c r="E44" s="155"/>
      <c r="F44" s="154">
        <f>F43*$B$34</f>
        <v>26.73</v>
      </c>
      <c r="H44" s="150"/>
    </row>
    <row r="45" spans="1:14" ht="19.5" customHeight="1" x14ac:dyDescent="0.3">
      <c r="A45" s="124" t="s">
        <v>61</v>
      </c>
      <c r="B45" s="156">
        <f>(B44/B43)*(B42/B41)*(B40/B39)*(B38/B37)*B36</f>
        <v>100</v>
      </c>
      <c r="C45" s="153" t="s">
        <v>62</v>
      </c>
      <c r="D45" s="157">
        <f>D44*$B$30/100</f>
        <v>30.634050000000002</v>
      </c>
      <c r="E45" s="158"/>
      <c r="F45" s="157">
        <f>F44*$B$30/100</f>
        <v>26.542889999999996</v>
      </c>
      <c r="H45" s="150"/>
    </row>
    <row r="46" spans="1:14" ht="19.5" customHeight="1" x14ac:dyDescent="0.3">
      <c r="A46" s="700" t="s">
        <v>63</v>
      </c>
      <c r="B46" s="701"/>
      <c r="C46" s="153" t="s">
        <v>64</v>
      </c>
      <c r="D46" s="159">
        <f>D45/$B$45</f>
        <v>0.30634050000000002</v>
      </c>
      <c r="E46" s="160"/>
      <c r="F46" s="161">
        <f>F45/$B$45</f>
        <v>0.26542889999999997</v>
      </c>
      <c r="H46" s="150"/>
    </row>
    <row r="47" spans="1:14" ht="27" customHeight="1" x14ac:dyDescent="0.4">
      <c r="A47" s="702"/>
      <c r="B47" s="703"/>
      <c r="C47" s="162" t="s">
        <v>115</v>
      </c>
      <c r="D47" s="163">
        <v>0.3</v>
      </c>
      <c r="E47" s="164"/>
      <c r="F47" s="160"/>
      <c r="H47" s="150"/>
    </row>
    <row r="48" spans="1:14" ht="18.75" x14ac:dyDescent="0.3">
      <c r="C48" s="165" t="s">
        <v>65</v>
      </c>
      <c r="D48" s="157">
        <f>D47*$B$45</f>
        <v>30</v>
      </c>
      <c r="F48" s="166"/>
      <c r="H48" s="150"/>
    </row>
    <row r="49" spans="1:12" ht="19.5" customHeight="1" x14ac:dyDescent="0.3">
      <c r="C49" s="167" t="s">
        <v>66</v>
      </c>
      <c r="D49" s="168">
        <f>D48/B34</f>
        <v>30</v>
      </c>
      <c r="F49" s="166"/>
      <c r="H49" s="150"/>
    </row>
    <row r="50" spans="1:12" ht="18.75" x14ac:dyDescent="0.3">
      <c r="C50" s="122" t="s">
        <v>67</v>
      </c>
      <c r="D50" s="169">
        <f>AVERAGE(E38:E41,G38:G41)</f>
        <v>30647729.895145703</v>
      </c>
      <c r="F50" s="170"/>
      <c r="H50" s="150"/>
    </row>
    <row r="51" spans="1:12" ht="18.75" x14ac:dyDescent="0.3">
      <c r="C51" s="124" t="s">
        <v>68</v>
      </c>
      <c r="D51" s="171">
        <f>STDEV(E38:E41,G38:G41)/D50</f>
        <v>7.6296325623723535E-3</v>
      </c>
      <c r="F51" s="170"/>
      <c r="H51" s="150"/>
    </row>
    <row r="52" spans="1:12" ht="19.5" customHeight="1" x14ac:dyDescent="0.3">
      <c r="C52" s="172" t="s">
        <v>15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69</v>
      </c>
    </row>
    <row r="55" spans="1:12" ht="18.75" x14ac:dyDescent="0.3">
      <c r="A55" s="99" t="s">
        <v>70</v>
      </c>
      <c r="B55" s="176" t="str">
        <f>B21</f>
        <v>EFAVIRENZ, EMCITRABINE AND TENOFOVIR DISOPROXIL FUMERATE 600MG/200MG/300MG</v>
      </c>
    </row>
    <row r="56" spans="1:12" ht="26.25" customHeight="1" x14ac:dyDescent="0.4">
      <c r="A56" s="177" t="s">
        <v>109</v>
      </c>
      <c r="B56" s="178">
        <v>600</v>
      </c>
      <c r="C56" s="99" t="str">
        <f>B20</f>
        <v>EFAVIRENZ</v>
      </c>
      <c r="H56" s="179"/>
    </row>
    <row r="57" spans="1:12" ht="18.75" x14ac:dyDescent="0.3">
      <c r="A57" s="176" t="s">
        <v>110</v>
      </c>
      <c r="B57" s="265">
        <f>Uniformity!C46</f>
        <v>1589.8050000000001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116</v>
      </c>
      <c r="B59" s="123">
        <v>100</v>
      </c>
      <c r="C59" s="99"/>
      <c r="D59" s="180" t="s">
        <v>117</v>
      </c>
      <c r="E59" s="181" t="s">
        <v>48</v>
      </c>
      <c r="F59" s="181" t="s">
        <v>49</v>
      </c>
      <c r="G59" s="181" t="s">
        <v>118</v>
      </c>
      <c r="H59" s="628" t="s">
        <v>119</v>
      </c>
      <c r="L59" s="112"/>
    </row>
    <row r="60" spans="1:12" s="14" customFormat="1" ht="26.25" customHeight="1" x14ac:dyDescent="0.4">
      <c r="A60" s="124" t="s">
        <v>120</v>
      </c>
      <c r="B60" s="125">
        <v>5</v>
      </c>
      <c r="C60" s="717" t="s">
        <v>121</v>
      </c>
      <c r="D60" s="720">
        <v>722.78</v>
      </c>
      <c r="E60" s="182">
        <v>1</v>
      </c>
      <c r="F60" s="183">
        <v>28767646</v>
      </c>
      <c r="G60" s="267">
        <f>IF(ISBLANK(F60),"-",(F60/$D$50*$D$47*$B$68)*($B$57/$D$60))</f>
        <v>619.3911573745504</v>
      </c>
      <c r="H60" s="630"/>
      <c r="I60" s="625"/>
      <c r="L60" s="112"/>
    </row>
    <row r="61" spans="1:12" s="14" customFormat="1" ht="26.25" customHeight="1" x14ac:dyDescent="0.4">
      <c r="A61" s="124" t="s">
        <v>88</v>
      </c>
      <c r="B61" s="125">
        <v>50</v>
      </c>
      <c r="C61" s="718"/>
      <c r="D61" s="721"/>
      <c r="E61" s="184">
        <v>2</v>
      </c>
      <c r="F61" s="137">
        <v>28767641</v>
      </c>
      <c r="G61" s="268">
        <f>IF(ISBLANK(F61),"-",(F61/$D$50*$D$47*$B$68)*($B$57/$D$60))</f>
        <v>619.39104972042446</v>
      </c>
      <c r="H61" s="626"/>
      <c r="I61" s="625"/>
      <c r="L61" s="112"/>
    </row>
    <row r="62" spans="1:12" s="14" customFormat="1" ht="26.25" customHeight="1" x14ac:dyDescent="0.4">
      <c r="A62" s="124" t="s">
        <v>89</v>
      </c>
      <c r="B62" s="125">
        <v>1</v>
      </c>
      <c r="C62" s="718"/>
      <c r="D62" s="721"/>
      <c r="E62" s="184">
        <v>3</v>
      </c>
      <c r="F62" s="185">
        <v>28725467</v>
      </c>
      <c r="G62" s="268">
        <f>IF(ISBLANK(F62),"-",(F62/$D$50*$D$47*$B$68)*($B$57/$D$60))</f>
        <v>618.48300869853779</v>
      </c>
      <c r="H62" s="626"/>
      <c r="I62" s="625"/>
      <c r="L62" s="112"/>
    </row>
    <row r="63" spans="1:12" ht="27" customHeight="1" x14ac:dyDescent="0.4">
      <c r="A63" s="124" t="s">
        <v>90</v>
      </c>
      <c r="B63" s="125">
        <v>1</v>
      </c>
      <c r="C63" s="728"/>
      <c r="D63" s="722"/>
      <c r="E63" s="186">
        <v>4</v>
      </c>
      <c r="F63" s="187"/>
      <c r="G63" s="268" t="str">
        <f>IF(ISBLANK(F63),"-",(F63/$D$50*$D$47*$B$68)*($B$57/$D$60))</f>
        <v>-</v>
      </c>
      <c r="H63" s="627" t="str">
        <f t="shared" ref="H63:H71" si="0">IF(ISBLANK(F63),"-",G63/$B$56)</f>
        <v>-</v>
      </c>
    </row>
    <row r="64" spans="1:12" ht="26.25" customHeight="1" x14ac:dyDescent="0.4">
      <c r="A64" s="124" t="s">
        <v>91</v>
      </c>
      <c r="B64" s="125">
        <v>1</v>
      </c>
      <c r="C64" s="717" t="s">
        <v>122</v>
      </c>
      <c r="D64" s="720">
        <v>746</v>
      </c>
      <c r="E64" s="182">
        <v>1</v>
      </c>
      <c r="F64" s="183">
        <v>27516611</v>
      </c>
      <c r="G64" s="618">
        <f>IF(ISBLANK(F64),"-",(F64/$D$50*$D$47*$B$68)*($B$57/$D$64))</f>
        <v>574.01457333797453</v>
      </c>
      <c r="H64" s="630">
        <f t="shared" si="0"/>
        <v>0.95669095556329087</v>
      </c>
    </row>
    <row r="65" spans="1:8" ht="26.25" customHeight="1" x14ac:dyDescent="0.4">
      <c r="A65" s="124" t="s">
        <v>92</v>
      </c>
      <c r="B65" s="125">
        <v>1</v>
      </c>
      <c r="C65" s="718"/>
      <c r="D65" s="721"/>
      <c r="E65" s="184">
        <v>2</v>
      </c>
      <c r="F65" s="137">
        <v>27633272</v>
      </c>
      <c r="G65" s="619">
        <f>IF(ISBLANK(F65),"-",(F65/$D$50*$D$47*$B$68)*($B$57/$D$64))</f>
        <v>576.44819839958473</v>
      </c>
      <c r="H65" s="626">
        <f t="shared" si="0"/>
        <v>0.96074699733264124</v>
      </c>
    </row>
    <row r="66" spans="1:8" ht="26.25" customHeight="1" x14ac:dyDescent="0.4">
      <c r="A66" s="124" t="s">
        <v>93</v>
      </c>
      <c r="B66" s="125">
        <v>1</v>
      </c>
      <c r="C66" s="718"/>
      <c r="D66" s="721"/>
      <c r="E66" s="184">
        <v>3</v>
      </c>
      <c r="F66" s="137">
        <v>27559053</v>
      </c>
      <c r="G66" s="619">
        <f>IF(ISBLANK(F66),"-",(F66/$D$50*$D$47*$B$68)*($B$57/$D$64))</f>
        <v>574.89994132611844</v>
      </c>
      <c r="H66" s="626">
        <f t="shared" si="0"/>
        <v>0.95816656887686402</v>
      </c>
    </row>
    <row r="67" spans="1:8" ht="27" customHeight="1" x14ac:dyDescent="0.4">
      <c r="A67" s="124" t="s">
        <v>94</v>
      </c>
      <c r="B67" s="125">
        <v>1</v>
      </c>
      <c r="C67" s="728"/>
      <c r="D67" s="722"/>
      <c r="E67" s="186">
        <v>4</v>
      </c>
      <c r="F67" s="187"/>
      <c r="G67" s="629" t="str">
        <f>IF(ISBLANK(F67),"-",(F67/$D$50*$D$47*$B$68)*($B$57/$D$64))</f>
        <v>-</v>
      </c>
      <c r="H67" s="627" t="str">
        <f t="shared" si="0"/>
        <v>-</v>
      </c>
    </row>
    <row r="68" spans="1:8" ht="26.25" customHeight="1" x14ac:dyDescent="0.4">
      <c r="A68" s="124" t="s">
        <v>95</v>
      </c>
      <c r="B68" s="188">
        <f>(B67/B66)*(B65/B64)*(B63/B62)*(B61/B60)*B59</f>
        <v>1000</v>
      </c>
      <c r="C68" s="717" t="s">
        <v>123</v>
      </c>
      <c r="D68" s="720">
        <v>775.24</v>
      </c>
      <c r="E68" s="182">
        <v>1</v>
      </c>
      <c r="F68" s="183">
        <v>29050632</v>
      </c>
      <c r="G68" s="618">
        <f>IF(ISBLANK(F68),"-",(F68/$D$50*$D$47*$B$68)*($B$57/$D$68))</f>
        <v>583.15796780632297</v>
      </c>
      <c r="H68" s="630">
        <f t="shared" si="0"/>
        <v>0.97192994634387164</v>
      </c>
    </row>
    <row r="69" spans="1:8" ht="27" customHeight="1" x14ac:dyDescent="0.4">
      <c r="A69" s="172" t="s">
        <v>124</v>
      </c>
      <c r="B69" s="189">
        <f>(D47*B68)/B56*B57</f>
        <v>794.90250000000003</v>
      </c>
      <c r="C69" s="718"/>
      <c r="D69" s="721"/>
      <c r="E69" s="184">
        <v>2</v>
      </c>
      <c r="F69" s="137">
        <v>28988599</v>
      </c>
      <c r="G69" s="619">
        <f>IF(ISBLANK(F69),"-",(F69/$D$50*$D$47*$B$68)*($B$57/$D$68))</f>
        <v>581.91272680031227</v>
      </c>
      <c r="H69" s="626">
        <f t="shared" si="0"/>
        <v>0.96985454466718712</v>
      </c>
    </row>
    <row r="70" spans="1:8" ht="26.25" customHeight="1" x14ac:dyDescent="0.4">
      <c r="A70" s="723" t="s">
        <v>63</v>
      </c>
      <c r="B70" s="724"/>
      <c r="C70" s="718"/>
      <c r="D70" s="721"/>
      <c r="E70" s="184">
        <v>3</v>
      </c>
      <c r="F70" s="137">
        <v>29055742</v>
      </c>
      <c r="G70" s="619">
        <f>IF(ISBLANK(F70),"-",(F70/$D$50*$D$47*$B$68)*($B$57/$D$68))</f>
        <v>583.26054516902855</v>
      </c>
      <c r="H70" s="626">
        <f t="shared" si="0"/>
        <v>0.97210090861504761</v>
      </c>
    </row>
    <row r="71" spans="1:8" ht="27" customHeight="1" x14ac:dyDescent="0.4">
      <c r="A71" s="725"/>
      <c r="B71" s="726"/>
      <c r="C71" s="719"/>
      <c r="D71" s="722"/>
      <c r="E71" s="186">
        <v>4</v>
      </c>
      <c r="F71" s="187"/>
      <c r="G71" s="629" t="str">
        <f>IF(ISBLANK(F71),"-",(F71/$D$50*$D$47*$B$68)*($B$57/$D$68))</f>
        <v>-</v>
      </c>
      <c r="H71" s="627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1"/>
      <c r="G72" s="192" t="s">
        <v>56</v>
      </c>
      <c r="H72" s="193">
        <f>AVERAGE(H60:H71)</f>
        <v>0.96491498689981692</v>
      </c>
    </row>
    <row r="73" spans="1:8" ht="26.25" customHeight="1" x14ac:dyDescent="0.4">
      <c r="C73" s="190"/>
      <c r="D73" s="190"/>
      <c r="E73" s="190"/>
      <c r="F73" s="191"/>
      <c r="G73" s="194" t="s">
        <v>68</v>
      </c>
      <c r="H73" s="623">
        <f>STDEV(H60:H71)/H72</f>
        <v>7.4126143249586707E-3</v>
      </c>
    </row>
    <row r="74" spans="1:8" ht="27" customHeight="1" x14ac:dyDescent="0.4">
      <c r="A74" s="190"/>
      <c r="B74" s="190"/>
      <c r="C74" s="191"/>
      <c r="D74" s="191"/>
      <c r="E74" s="195"/>
      <c r="F74" s="191"/>
      <c r="G74" s="196" t="s">
        <v>15</v>
      </c>
      <c r="H74" s="197">
        <f>COUNT(H60:H71)</f>
        <v>6</v>
      </c>
    </row>
    <row r="76" spans="1:8" ht="26.25" customHeight="1" x14ac:dyDescent="0.4">
      <c r="A76" s="108" t="s">
        <v>125</v>
      </c>
      <c r="B76" s="198" t="s">
        <v>73</v>
      </c>
      <c r="C76" s="704" t="str">
        <f>B20</f>
        <v>EFAVIRENZ</v>
      </c>
      <c r="D76" s="704"/>
      <c r="E76" s="199" t="s">
        <v>74</v>
      </c>
      <c r="F76" s="199"/>
      <c r="G76" s="200">
        <f>H72</f>
        <v>0.96491498689981692</v>
      </c>
      <c r="H76" s="201"/>
    </row>
    <row r="77" spans="1:8" ht="18.75" x14ac:dyDescent="0.3">
      <c r="A77" s="107" t="s">
        <v>81</v>
      </c>
      <c r="B77" s="107" t="s">
        <v>82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727" t="str">
        <f>B26</f>
        <v>EFAVIRENZ</v>
      </c>
      <c r="C79" s="727"/>
    </row>
    <row r="80" spans="1:8" ht="26.25" customHeight="1" x14ac:dyDescent="0.4">
      <c r="A80" s="109" t="s">
        <v>36</v>
      </c>
      <c r="B80" s="727"/>
      <c r="C80" s="727"/>
    </row>
    <row r="81" spans="1:12" ht="27" customHeight="1" x14ac:dyDescent="0.4">
      <c r="A81" s="109" t="s">
        <v>5</v>
      </c>
      <c r="B81" s="202">
        <f>B28</f>
        <v>99.3</v>
      </c>
    </row>
    <row r="82" spans="1:12" s="14" customFormat="1" ht="27" customHeight="1" x14ac:dyDescent="0.4">
      <c r="A82" s="109" t="s">
        <v>37</v>
      </c>
      <c r="B82" s="111">
        <v>0</v>
      </c>
      <c r="C82" s="706" t="s">
        <v>83</v>
      </c>
      <c r="D82" s="707"/>
      <c r="E82" s="707"/>
      <c r="F82" s="707"/>
      <c r="G82" s="708"/>
      <c r="I82" s="112"/>
      <c r="J82" s="112"/>
      <c r="K82" s="112"/>
      <c r="L82" s="112"/>
    </row>
    <row r="83" spans="1:12" s="14" customFormat="1" ht="19.5" customHeight="1" x14ac:dyDescent="0.3">
      <c r="A83" s="109" t="s">
        <v>38</v>
      </c>
      <c r="B83" s="113">
        <f>B81-B82</f>
        <v>99.3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39</v>
      </c>
      <c r="B84" s="116">
        <v>1</v>
      </c>
      <c r="C84" s="709" t="s">
        <v>126</v>
      </c>
      <c r="D84" s="710"/>
      <c r="E84" s="710"/>
      <c r="F84" s="710"/>
      <c r="G84" s="710"/>
      <c r="H84" s="711"/>
      <c r="I84" s="112"/>
      <c r="J84" s="112"/>
      <c r="K84" s="112"/>
      <c r="L84" s="112"/>
    </row>
    <row r="85" spans="1:12" s="14" customFormat="1" ht="27" customHeight="1" x14ac:dyDescent="0.4">
      <c r="A85" s="109" t="s">
        <v>41</v>
      </c>
      <c r="B85" s="116">
        <v>1</v>
      </c>
      <c r="C85" s="709" t="s">
        <v>127</v>
      </c>
      <c r="D85" s="710"/>
      <c r="E85" s="710"/>
      <c r="F85" s="710"/>
      <c r="G85" s="710"/>
      <c r="H85" s="711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43</v>
      </c>
      <c r="B87" s="121">
        <f>B84/B85</f>
        <v>1</v>
      </c>
      <c r="C87" s="99" t="s">
        <v>44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111</v>
      </c>
      <c r="B89" s="123">
        <v>50</v>
      </c>
      <c r="D89" s="203" t="s">
        <v>45</v>
      </c>
      <c r="E89" s="204"/>
      <c r="F89" s="712" t="s">
        <v>46</v>
      </c>
      <c r="G89" s="713"/>
    </row>
    <row r="90" spans="1:12" ht="27" customHeight="1" x14ac:dyDescent="0.4">
      <c r="A90" s="124" t="s">
        <v>47</v>
      </c>
      <c r="B90" s="125">
        <v>5</v>
      </c>
      <c r="C90" s="205" t="s">
        <v>48</v>
      </c>
      <c r="D90" s="127" t="s">
        <v>49</v>
      </c>
      <c r="E90" s="128" t="s">
        <v>50</v>
      </c>
      <c r="F90" s="127" t="s">
        <v>49</v>
      </c>
      <c r="G90" s="206" t="s">
        <v>50</v>
      </c>
      <c r="I90" s="130" t="s">
        <v>112</v>
      </c>
    </row>
    <row r="91" spans="1:12" ht="26.25" customHeight="1" x14ac:dyDescent="0.4">
      <c r="A91" s="124" t="s">
        <v>51</v>
      </c>
      <c r="B91" s="125">
        <v>100</v>
      </c>
      <c r="C91" s="207">
        <v>1</v>
      </c>
      <c r="D91" s="132">
        <v>11761713</v>
      </c>
      <c r="E91" s="133">
        <f>IF(ISBLANK(D91),"-",$D$101/$D$98*D91)</f>
        <v>23920482.082080454</v>
      </c>
      <c r="F91" s="132">
        <v>11767049</v>
      </c>
      <c r="G91" s="134">
        <f>IF(ISBLANK(F91),"-",$D$101/$F$98*F91)</f>
        <v>23084413.622631144</v>
      </c>
      <c r="I91" s="135"/>
    </row>
    <row r="92" spans="1:12" ht="26.25" customHeight="1" x14ac:dyDescent="0.4">
      <c r="A92" s="124" t="s">
        <v>52</v>
      </c>
      <c r="B92" s="125">
        <v>1</v>
      </c>
      <c r="C92" s="191">
        <v>2</v>
      </c>
      <c r="D92" s="137">
        <v>11732918</v>
      </c>
      <c r="E92" s="138">
        <f>IF(ISBLANK(D92),"-",$D$101/$D$98*D92)</f>
        <v>23861920.010250144</v>
      </c>
      <c r="F92" s="137">
        <v>11853270</v>
      </c>
      <c r="G92" s="139">
        <f>IF(ISBLANK(F92),"-",$D$101/$F$98*F92)</f>
        <v>23253560.638757013</v>
      </c>
      <c r="I92" s="714">
        <f>ABS((F96/D96*D95)-F95)/D95</f>
        <v>2.4382866668615954E-2</v>
      </c>
    </row>
    <row r="93" spans="1:12" ht="26.25" customHeight="1" x14ac:dyDescent="0.4">
      <c r="A93" s="124" t="s">
        <v>53</v>
      </c>
      <c r="B93" s="125">
        <v>1</v>
      </c>
      <c r="C93" s="191">
        <v>3</v>
      </c>
      <c r="D93" s="137">
        <v>11686830</v>
      </c>
      <c r="E93" s="138">
        <f>IF(ISBLANK(D93),"-",$D$101/$D$98*D93)</f>
        <v>23768188.155187964</v>
      </c>
      <c r="F93" s="137">
        <v>11994054</v>
      </c>
      <c r="G93" s="139">
        <f>IF(ISBLANK(F93),"-",$D$101/$F$98*F93)</f>
        <v>23529748.499234904</v>
      </c>
      <c r="I93" s="714"/>
    </row>
    <row r="94" spans="1:12" ht="27" customHeight="1" x14ac:dyDescent="0.4">
      <c r="A94" s="124" t="s">
        <v>54</v>
      </c>
      <c r="B94" s="125">
        <v>1</v>
      </c>
      <c r="C94" s="208">
        <v>4</v>
      </c>
      <c r="D94" s="142"/>
      <c r="E94" s="143" t="str">
        <f>IF(ISBLANK(D94),"-",$D$101/$D$98*D94)</f>
        <v>-</v>
      </c>
      <c r="F94" s="209"/>
      <c r="G94" s="144" t="str">
        <f>IF(ISBLANK(F94),"-",$D$101/$F$98*F94)</f>
        <v>-</v>
      </c>
      <c r="I94" s="145"/>
    </row>
    <row r="95" spans="1:12" ht="27" customHeight="1" x14ac:dyDescent="0.4">
      <c r="A95" s="124" t="s">
        <v>55</v>
      </c>
      <c r="B95" s="125">
        <v>1</v>
      </c>
      <c r="C95" s="210" t="s">
        <v>56</v>
      </c>
      <c r="D95" s="211">
        <f>AVERAGE(D91:D94)</f>
        <v>11727153.666666666</v>
      </c>
      <c r="E95" s="148">
        <f>AVERAGE(E91:E94)</f>
        <v>23850196.749172855</v>
      </c>
      <c r="F95" s="212">
        <f>AVERAGE(F91:F94)</f>
        <v>11871457.666666666</v>
      </c>
      <c r="G95" s="213">
        <f>AVERAGE(G91:G94)</f>
        <v>23289240.920207683</v>
      </c>
    </row>
    <row r="96" spans="1:12" ht="26.25" customHeight="1" x14ac:dyDescent="0.4">
      <c r="A96" s="124" t="s">
        <v>57</v>
      </c>
      <c r="B96" s="110">
        <v>1</v>
      </c>
      <c r="C96" s="214" t="s">
        <v>58</v>
      </c>
      <c r="D96" s="215">
        <v>29.71</v>
      </c>
      <c r="E96" s="140"/>
      <c r="F96" s="152">
        <v>30.8</v>
      </c>
    </row>
    <row r="97" spans="1:10" ht="26.25" customHeight="1" x14ac:dyDescent="0.4">
      <c r="A97" s="124" t="s">
        <v>59</v>
      </c>
      <c r="B97" s="110">
        <v>1</v>
      </c>
      <c r="C97" s="216" t="s">
        <v>60</v>
      </c>
      <c r="D97" s="217">
        <f>D96*$B$87</f>
        <v>29.71</v>
      </c>
      <c r="E97" s="155"/>
      <c r="F97" s="154">
        <f>F96*$B$87</f>
        <v>30.8</v>
      </c>
    </row>
    <row r="98" spans="1:10" ht="19.5" customHeight="1" x14ac:dyDescent="0.3">
      <c r="A98" s="124" t="s">
        <v>61</v>
      </c>
      <c r="B98" s="218">
        <f>(B97/B96)*(B95/B94)*(B93/B92)*(B91/B90)*B89</f>
        <v>1000</v>
      </c>
      <c r="C98" s="216" t="s">
        <v>128</v>
      </c>
      <c r="D98" s="219">
        <f>D97*$B$83/100</f>
        <v>29.502030000000001</v>
      </c>
      <c r="E98" s="158"/>
      <c r="F98" s="157">
        <f>F97*$B$83/100</f>
        <v>30.584400000000002</v>
      </c>
    </row>
    <row r="99" spans="1:10" ht="19.5" customHeight="1" x14ac:dyDescent="0.3">
      <c r="A99" s="700" t="s">
        <v>63</v>
      </c>
      <c r="B99" s="715"/>
      <c r="C99" s="216" t="s">
        <v>129</v>
      </c>
      <c r="D99" s="220">
        <f>D98/$B$98</f>
        <v>2.9502030000000002E-2</v>
      </c>
      <c r="E99" s="158"/>
      <c r="F99" s="161">
        <f>F98/$B$98</f>
        <v>3.0584400000000001E-2</v>
      </c>
      <c r="G99" s="221"/>
      <c r="H99" s="150"/>
    </row>
    <row r="100" spans="1:10" ht="19.5" customHeight="1" x14ac:dyDescent="0.3">
      <c r="A100" s="702"/>
      <c r="B100" s="716"/>
      <c r="C100" s="216" t="s">
        <v>115</v>
      </c>
      <c r="D100" s="222">
        <f>$B$56/$B$116</f>
        <v>0.06</v>
      </c>
      <c r="F100" s="166"/>
      <c r="G100" s="223"/>
      <c r="H100" s="150"/>
    </row>
    <row r="101" spans="1:10" ht="18.75" x14ac:dyDescent="0.3">
      <c r="C101" s="216" t="s">
        <v>65</v>
      </c>
      <c r="D101" s="217">
        <f>D100*$B$98</f>
        <v>60</v>
      </c>
      <c r="F101" s="166"/>
      <c r="G101" s="221"/>
      <c r="H101" s="150"/>
    </row>
    <row r="102" spans="1:10" ht="19.5" customHeight="1" x14ac:dyDescent="0.3">
      <c r="C102" s="224" t="s">
        <v>66</v>
      </c>
      <c r="D102" s="225">
        <f>D101/B34</f>
        <v>60</v>
      </c>
      <c r="F102" s="170"/>
      <c r="G102" s="221"/>
      <c r="H102" s="150"/>
      <c r="J102" s="226"/>
    </row>
    <row r="103" spans="1:10" ht="18.75" x14ac:dyDescent="0.3">
      <c r="C103" s="227" t="s">
        <v>130</v>
      </c>
      <c r="D103" s="228">
        <f>AVERAGE(E91:E94,G91:G94)</f>
        <v>23569718.834690273</v>
      </c>
      <c r="F103" s="170"/>
      <c r="G103" s="229"/>
      <c r="H103" s="150"/>
      <c r="J103" s="230"/>
    </row>
    <row r="104" spans="1:10" ht="18.75" x14ac:dyDescent="0.3">
      <c r="C104" s="194" t="s">
        <v>68</v>
      </c>
      <c r="D104" s="231">
        <f>STDEV(E91:E94,G91:G94)/D103</f>
        <v>1.451090303599918E-2</v>
      </c>
      <c r="F104" s="170"/>
      <c r="G104" s="221"/>
      <c r="H104" s="150"/>
      <c r="J104" s="230"/>
    </row>
    <row r="105" spans="1:10" ht="19.5" customHeight="1" x14ac:dyDescent="0.3">
      <c r="C105" s="196" t="s">
        <v>15</v>
      </c>
      <c r="D105" s="232">
        <f>COUNT(E91:E94,G91:G94)</f>
        <v>6</v>
      </c>
      <c r="F105" s="170"/>
      <c r="G105" s="221"/>
      <c r="H105" s="150"/>
      <c r="J105" s="230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84</v>
      </c>
      <c r="B107" s="123">
        <v>1000</v>
      </c>
      <c r="C107" s="233" t="s">
        <v>131</v>
      </c>
      <c r="D107" s="234" t="s">
        <v>49</v>
      </c>
      <c r="E107" s="235" t="s">
        <v>85</v>
      </c>
      <c r="F107" s="236" t="s">
        <v>86</v>
      </c>
    </row>
    <row r="108" spans="1:10" ht="26.25" customHeight="1" x14ac:dyDescent="0.4">
      <c r="A108" s="124" t="s">
        <v>87</v>
      </c>
      <c r="B108" s="125">
        <v>5</v>
      </c>
      <c r="C108" s="237">
        <v>1</v>
      </c>
      <c r="D108" s="238">
        <v>20309505</v>
      </c>
      <c r="E108" s="269">
        <f t="shared" ref="E108:E113" si="1">IF(ISBLANK(D108),"-",D108/$D$103*$D$100*$B$116)</f>
        <v>517.00671889496175</v>
      </c>
      <c r="F108" s="239">
        <f t="shared" ref="F108:F113" si="2">IF(ISBLANK(D108), "-", E108/$B$56)</f>
        <v>0.86167786482493625</v>
      </c>
    </row>
    <row r="109" spans="1:10" ht="26.25" customHeight="1" x14ac:dyDescent="0.4">
      <c r="A109" s="124" t="s">
        <v>88</v>
      </c>
      <c r="B109" s="125">
        <v>50</v>
      </c>
      <c r="C109" s="237">
        <v>2</v>
      </c>
      <c r="D109" s="238">
        <v>20508786</v>
      </c>
      <c r="E109" s="270">
        <f t="shared" si="1"/>
        <v>522.07969413232513</v>
      </c>
      <c r="F109" s="240">
        <f t="shared" si="2"/>
        <v>0.87013282355387522</v>
      </c>
    </row>
    <row r="110" spans="1:10" ht="26.25" customHeight="1" x14ac:dyDescent="0.4">
      <c r="A110" s="124" t="s">
        <v>89</v>
      </c>
      <c r="B110" s="125">
        <v>1</v>
      </c>
      <c r="C110" s="237">
        <v>3</v>
      </c>
      <c r="D110" s="238">
        <v>20439503</v>
      </c>
      <c r="E110" s="270">
        <f t="shared" si="1"/>
        <v>520.31599893122598</v>
      </c>
      <c r="F110" s="240">
        <f t="shared" si="2"/>
        <v>0.86719333155204326</v>
      </c>
    </row>
    <row r="111" spans="1:10" ht="26.25" customHeight="1" x14ac:dyDescent="0.4">
      <c r="A111" s="124" t="s">
        <v>90</v>
      </c>
      <c r="B111" s="125">
        <v>1</v>
      </c>
      <c r="C111" s="237">
        <v>4</v>
      </c>
      <c r="D111" s="238">
        <v>22711199</v>
      </c>
      <c r="E111" s="270">
        <f t="shared" si="1"/>
        <v>578.14518262067622</v>
      </c>
      <c r="F111" s="240">
        <f t="shared" si="2"/>
        <v>0.96357530436779371</v>
      </c>
    </row>
    <row r="112" spans="1:10" ht="26.25" customHeight="1" x14ac:dyDescent="0.4">
      <c r="A112" s="124" t="s">
        <v>91</v>
      </c>
      <c r="B112" s="125">
        <v>1</v>
      </c>
      <c r="C112" s="237">
        <v>5</v>
      </c>
      <c r="D112" s="238">
        <v>20817021</v>
      </c>
      <c r="E112" s="270">
        <f t="shared" si="1"/>
        <v>529.92624509447739</v>
      </c>
      <c r="F112" s="240">
        <f t="shared" si="2"/>
        <v>0.88321040849079568</v>
      </c>
    </row>
    <row r="113" spans="1:10" ht="26.25" customHeight="1" x14ac:dyDescent="0.4">
      <c r="A113" s="124" t="s">
        <v>92</v>
      </c>
      <c r="B113" s="125">
        <v>1</v>
      </c>
      <c r="C113" s="241">
        <v>6</v>
      </c>
      <c r="D113" s="242">
        <v>21690494</v>
      </c>
      <c r="E113" s="271">
        <f t="shared" si="1"/>
        <v>552.16171611030677</v>
      </c>
      <c r="F113" s="243">
        <f t="shared" si="2"/>
        <v>0.92026952685051133</v>
      </c>
    </row>
    <row r="114" spans="1:10" ht="26.25" customHeight="1" x14ac:dyDescent="0.4">
      <c r="A114" s="124" t="s">
        <v>93</v>
      </c>
      <c r="B114" s="125">
        <v>1</v>
      </c>
      <c r="C114" s="237"/>
      <c r="D114" s="191"/>
      <c r="E114" s="98"/>
      <c r="F114" s="244"/>
    </row>
    <row r="115" spans="1:10" ht="26.25" customHeight="1" x14ac:dyDescent="0.4">
      <c r="A115" s="124" t="s">
        <v>94</v>
      </c>
      <c r="B115" s="125">
        <v>1</v>
      </c>
      <c r="C115" s="237"/>
      <c r="D115" s="245"/>
      <c r="E115" s="246" t="s">
        <v>56</v>
      </c>
      <c r="F115" s="247">
        <f>AVERAGE(F108:F113)</f>
        <v>0.89434320993999261</v>
      </c>
    </row>
    <row r="116" spans="1:10" ht="27" customHeight="1" x14ac:dyDescent="0.4">
      <c r="A116" s="124" t="s">
        <v>95</v>
      </c>
      <c r="B116" s="156">
        <f>(B115/B114)*(B113/B112)*(B111/B110)*(B109/B108)*B107</f>
        <v>10000</v>
      </c>
      <c r="C116" s="248"/>
      <c r="D116" s="249"/>
      <c r="E116" s="210" t="s">
        <v>68</v>
      </c>
      <c r="F116" s="250">
        <f>STDEV(F108:F113)/F115</f>
        <v>4.4668160385506202E-2</v>
      </c>
      <c r="I116" s="98"/>
    </row>
    <row r="117" spans="1:10" ht="27" customHeight="1" x14ac:dyDescent="0.4">
      <c r="A117" s="700" t="s">
        <v>63</v>
      </c>
      <c r="B117" s="701"/>
      <c r="C117" s="251"/>
      <c r="D117" s="252"/>
      <c r="E117" s="253" t="s">
        <v>15</v>
      </c>
      <c r="F117" s="254">
        <f>COUNT(F108:F113)</f>
        <v>6</v>
      </c>
      <c r="I117" s="98"/>
      <c r="J117" s="230"/>
    </row>
    <row r="118" spans="1:10" ht="19.5" customHeight="1" x14ac:dyDescent="0.3">
      <c r="A118" s="702"/>
      <c r="B118" s="703"/>
      <c r="C118" s="98"/>
      <c r="D118" s="98"/>
      <c r="E118" s="98"/>
      <c r="F118" s="191"/>
      <c r="G118" s="98"/>
      <c r="H118" s="98"/>
      <c r="I118" s="98"/>
    </row>
    <row r="119" spans="1:10" ht="18.75" x14ac:dyDescent="0.3">
      <c r="A119" s="263"/>
      <c r="B119" s="120"/>
      <c r="C119" s="98"/>
      <c r="D119" s="98"/>
      <c r="E119" s="98"/>
      <c r="F119" s="191"/>
      <c r="G119" s="98"/>
      <c r="H119" s="98"/>
      <c r="I119" s="98"/>
    </row>
    <row r="120" spans="1:10" ht="26.25" customHeight="1" x14ac:dyDescent="0.4">
      <c r="A120" s="108" t="s">
        <v>125</v>
      </c>
      <c r="B120" s="198" t="s">
        <v>96</v>
      </c>
      <c r="C120" s="704" t="str">
        <f>B20</f>
        <v>EFAVIRENZ</v>
      </c>
      <c r="D120" s="704"/>
      <c r="E120" s="199" t="s">
        <v>97</v>
      </c>
      <c r="F120" s="199"/>
      <c r="G120" s="200">
        <f>F115</f>
        <v>0.89434320993999261</v>
      </c>
      <c r="H120" s="98"/>
      <c r="I120" s="98"/>
    </row>
    <row r="121" spans="1:10" ht="19.5" customHeight="1" x14ac:dyDescent="0.3">
      <c r="A121" s="255"/>
      <c r="B121" s="255"/>
      <c r="C121" s="256"/>
      <c r="D121" s="256"/>
      <c r="E121" s="256"/>
      <c r="F121" s="256"/>
      <c r="G121" s="256"/>
      <c r="H121" s="256"/>
    </row>
    <row r="122" spans="1:10" ht="18.75" x14ac:dyDescent="0.3">
      <c r="B122" s="705" t="s">
        <v>21</v>
      </c>
      <c r="C122" s="705"/>
      <c r="E122" s="205" t="s">
        <v>22</v>
      </c>
      <c r="F122" s="257"/>
      <c r="G122" s="705" t="s">
        <v>23</v>
      </c>
      <c r="H122" s="705"/>
    </row>
    <row r="123" spans="1:10" ht="69.95" customHeight="1" x14ac:dyDescent="0.3">
      <c r="A123" s="258" t="s">
        <v>24</v>
      </c>
      <c r="B123" s="259"/>
      <c r="C123" s="259"/>
      <c r="E123" s="259"/>
      <c r="F123" s="98"/>
      <c r="G123" s="260"/>
      <c r="H123" s="260"/>
    </row>
    <row r="124" spans="1:10" ht="69.95" customHeight="1" x14ac:dyDescent="0.3">
      <c r="A124" s="258" t="s">
        <v>25</v>
      </c>
      <c r="B124" s="261"/>
      <c r="C124" s="261"/>
      <c r="E124" s="261"/>
      <c r="F124" s="98"/>
      <c r="G124" s="262"/>
      <c r="H124" s="262"/>
    </row>
    <row r="125" spans="1:10" ht="18.75" x14ac:dyDescent="0.3">
      <c r="A125" s="190"/>
      <c r="B125" s="190"/>
      <c r="C125" s="191"/>
      <c r="D125" s="191"/>
      <c r="E125" s="191"/>
      <c r="F125" s="195"/>
      <c r="G125" s="191"/>
      <c r="H125" s="191"/>
      <c r="I125" s="98"/>
    </row>
    <row r="126" spans="1:10" ht="18.75" x14ac:dyDescent="0.3">
      <c r="A126" s="190"/>
      <c r="B126" s="190"/>
      <c r="C126" s="191"/>
      <c r="D126" s="191"/>
      <c r="E126" s="191"/>
      <c r="F126" s="195"/>
      <c r="G126" s="191"/>
      <c r="H126" s="191"/>
      <c r="I126" s="98"/>
    </row>
    <row r="127" spans="1:10" ht="18.75" x14ac:dyDescent="0.3">
      <c r="A127" s="190"/>
      <c r="B127" s="190"/>
      <c r="C127" s="191"/>
      <c r="D127" s="191"/>
      <c r="E127" s="191"/>
      <c r="F127" s="195"/>
      <c r="G127" s="191"/>
      <c r="H127" s="191"/>
      <c r="I127" s="98"/>
    </row>
    <row r="128" spans="1:10" ht="18.75" x14ac:dyDescent="0.3">
      <c r="A128" s="190"/>
      <c r="B128" s="190"/>
      <c r="C128" s="191"/>
      <c r="D128" s="191"/>
      <c r="E128" s="191"/>
      <c r="F128" s="195"/>
      <c r="G128" s="191"/>
      <c r="H128" s="191"/>
      <c r="I128" s="98"/>
    </row>
    <row r="129" spans="1:9" ht="18.75" x14ac:dyDescent="0.3">
      <c r="A129" s="190"/>
      <c r="B129" s="190"/>
      <c r="C129" s="191"/>
      <c r="D129" s="191"/>
      <c r="E129" s="191"/>
      <c r="F129" s="195"/>
      <c r="G129" s="191"/>
      <c r="H129" s="191"/>
      <c r="I129" s="98"/>
    </row>
    <row r="130" spans="1:9" ht="18.75" x14ac:dyDescent="0.3">
      <c r="A130" s="190"/>
      <c r="B130" s="190"/>
      <c r="C130" s="191"/>
      <c r="D130" s="191"/>
      <c r="E130" s="191"/>
      <c r="F130" s="195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5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5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5"/>
      <c r="G133" s="191"/>
      <c r="H133" s="191"/>
      <c r="I133" s="98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3" priority="1" operator="greaterThan">
      <formula>0.02</formula>
    </cfRule>
  </conditionalFormatting>
  <conditionalFormatting sqref="D51">
    <cfRule type="cellIs" dxfId="22" priority="2" operator="greaterThan">
      <formula>0.02</formula>
    </cfRule>
  </conditionalFormatting>
  <conditionalFormatting sqref="H73">
    <cfRule type="cellIs" dxfId="21" priority="3" operator="greaterThan">
      <formula>0.02</formula>
    </cfRule>
  </conditionalFormatting>
  <conditionalFormatting sqref="D104">
    <cfRule type="cellIs" dxfId="20" priority="4" operator="greaterThan">
      <formula>0.02</formula>
    </cfRule>
  </conditionalFormatting>
  <conditionalFormatting sqref="I39">
    <cfRule type="cellIs" dxfId="19" priority="5" operator="lessThanOrEqual">
      <formula>0.02</formula>
    </cfRule>
  </conditionalFormatting>
  <conditionalFormatting sqref="I39">
    <cfRule type="cellIs" dxfId="18" priority="6" operator="greaterThan">
      <formula>0.02</formula>
    </cfRule>
  </conditionalFormatting>
  <conditionalFormatting sqref="I92">
    <cfRule type="cellIs" dxfId="17" priority="7" operator="lessThanOrEqual">
      <formula>0.02</formula>
    </cfRule>
  </conditionalFormatting>
  <conditionalFormatting sqref="I92">
    <cfRule type="cellIs" dxfId="16" priority="8" operator="greaterThan">
      <formula>0.02</formula>
    </cfRule>
  </conditionalFormatting>
  <pageMargins left="0.7" right="0.7" top="0.75" bottom="0.75" header="0.3" footer="0.3"/>
  <pageSetup scale="13" orientation="portrait" r:id="rId1"/>
  <headerFooter>
    <oddHeader>&amp;LVer 2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5" zoomScale="60" zoomScaleNormal="40" zoomScalePageLayoutView="50" workbookViewId="0">
      <selection activeCell="E105" sqref="E10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8" t="s">
        <v>26</v>
      </c>
      <c r="B1" s="698"/>
      <c r="C1" s="698"/>
      <c r="D1" s="698"/>
      <c r="E1" s="698"/>
      <c r="F1" s="698"/>
      <c r="G1" s="698"/>
      <c r="H1" s="698"/>
      <c r="I1" s="698"/>
    </row>
    <row r="2" spans="1:9" ht="18.75" customHeight="1" x14ac:dyDescent="0.25">
      <c r="A2" s="698"/>
      <c r="B2" s="698"/>
      <c r="C2" s="698"/>
      <c r="D2" s="698"/>
      <c r="E2" s="698"/>
      <c r="F2" s="698"/>
      <c r="G2" s="698"/>
      <c r="H2" s="698"/>
      <c r="I2" s="698"/>
    </row>
    <row r="3" spans="1:9" ht="18.75" customHeight="1" x14ac:dyDescent="0.25">
      <c r="A3" s="698"/>
      <c r="B3" s="698"/>
      <c r="C3" s="698"/>
      <c r="D3" s="698"/>
      <c r="E3" s="698"/>
      <c r="F3" s="698"/>
      <c r="G3" s="698"/>
      <c r="H3" s="698"/>
      <c r="I3" s="698"/>
    </row>
    <row r="4" spans="1:9" ht="18.75" customHeight="1" x14ac:dyDescent="0.25">
      <c r="A4" s="698"/>
      <c r="B4" s="698"/>
      <c r="C4" s="698"/>
      <c r="D4" s="698"/>
      <c r="E4" s="698"/>
      <c r="F4" s="698"/>
      <c r="G4" s="698"/>
      <c r="H4" s="698"/>
      <c r="I4" s="698"/>
    </row>
    <row r="5" spans="1:9" ht="18.75" customHeight="1" x14ac:dyDescent="0.25">
      <c r="A5" s="698"/>
      <c r="B5" s="698"/>
      <c r="C5" s="698"/>
      <c r="D5" s="698"/>
      <c r="E5" s="698"/>
      <c r="F5" s="698"/>
      <c r="G5" s="698"/>
      <c r="H5" s="698"/>
      <c r="I5" s="698"/>
    </row>
    <row r="6" spans="1:9" ht="18.75" customHeight="1" x14ac:dyDescent="0.25">
      <c r="A6" s="698"/>
      <c r="B6" s="698"/>
      <c r="C6" s="698"/>
      <c r="D6" s="698"/>
      <c r="E6" s="698"/>
      <c r="F6" s="698"/>
      <c r="G6" s="698"/>
      <c r="H6" s="698"/>
      <c r="I6" s="698"/>
    </row>
    <row r="7" spans="1:9" ht="18.75" customHeight="1" x14ac:dyDescent="0.25">
      <c r="A7" s="698"/>
      <c r="B7" s="698"/>
      <c r="C7" s="698"/>
      <c r="D7" s="698"/>
      <c r="E7" s="698"/>
      <c r="F7" s="698"/>
      <c r="G7" s="698"/>
      <c r="H7" s="698"/>
      <c r="I7" s="698"/>
    </row>
    <row r="8" spans="1:9" x14ac:dyDescent="0.25">
      <c r="A8" s="699" t="s">
        <v>27</v>
      </c>
      <c r="B8" s="699"/>
      <c r="C8" s="699"/>
      <c r="D8" s="699"/>
      <c r="E8" s="699"/>
      <c r="F8" s="699"/>
      <c r="G8" s="699"/>
      <c r="H8" s="699"/>
      <c r="I8" s="699"/>
    </row>
    <row r="9" spans="1:9" x14ac:dyDescent="0.25">
      <c r="A9" s="699"/>
      <c r="B9" s="699"/>
      <c r="C9" s="699"/>
      <c r="D9" s="699"/>
      <c r="E9" s="699"/>
      <c r="F9" s="699"/>
      <c r="G9" s="699"/>
      <c r="H9" s="699"/>
      <c r="I9" s="699"/>
    </row>
    <row r="10" spans="1:9" x14ac:dyDescent="0.25">
      <c r="A10" s="699"/>
      <c r="B10" s="699"/>
      <c r="C10" s="699"/>
      <c r="D10" s="699"/>
      <c r="E10" s="699"/>
      <c r="F10" s="699"/>
      <c r="G10" s="699"/>
      <c r="H10" s="699"/>
      <c r="I10" s="699"/>
    </row>
    <row r="11" spans="1:9" x14ac:dyDescent="0.25">
      <c r="A11" s="699"/>
      <c r="B11" s="699"/>
      <c r="C11" s="699"/>
      <c r="D11" s="699"/>
      <c r="E11" s="699"/>
      <c r="F11" s="699"/>
      <c r="G11" s="699"/>
      <c r="H11" s="699"/>
      <c r="I11" s="699"/>
    </row>
    <row r="12" spans="1:9" x14ac:dyDescent="0.25">
      <c r="A12" s="699"/>
      <c r="B12" s="699"/>
      <c r="C12" s="699"/>
      <c r="D12" s="699"/>
      <c r="E12" s="699"/>
      <c r="F12" s="699"/>
      <c r="G12" s="699"/>
      <c r="H12" s="699"/>
      <c r="I12" s="699"/>
    </row>
    <row r="13" spans="1:9" x14ac:dyDescent="0.25">
      <c r="A13" s="699"/>
      <c r="B13" s="699"/>
      <c r="C13" s="699"/>
      <c r="D13" s="699"/>
      <c r="E13" s="699"/>
      <c r="F13" s="699"/>
      <c r="G13" s="699"/>
      <c r="H13" s="699"/>
      <c r="I13" s="699"/>
    </row>
    <row r="14" spans="1:9" x14ac:dyDescent="0.25">
      <c r="A14" s="699"/>
      <c r="B14" s="699"/>
      <c r="C14" s="699"/>
      <c r="D14" s="699"/>
      <c r="E14" s="699"/>
      <c r="F14" s="699"/>
      <c r="G14" s="699"/>
      <c r="H14" s="699"/>
      <c r="I14" s="699"/>
    </row>
    <row r="15" spans="1:9" ht="19.5" customHeight="1" x14ac:dyDescent="0.3">
      <c r="A15" s="272"/>
    </row>
    <row r="16" spans="1:9" ht="19.5" customHeight="1" x14ac:dyDescent="0.3">
      <c r="A16" s="732" t="s">
        <v>28</v>
      </c>
      <c r="B16" s="733"/>
      <c r="C16" s="733"/>
      <c r="D16" s="733"/>
      <c r="E16" s="733"/>
      <c r="F16" s="733"/>
      <c r="G16" s="733"/>
      <c r="H16" s="734"/>
    </row>
    <row r="17" spans="1:14" ht="20.25" customHeight="1" x14ac:dyDescent="0.25">
      <c r="A17" s="735" t="s">
        <v>29</v>
      </c>
      <c r="B17" s="735"/>
      <c r="C17" s="735"/>
      <c r="D17" s="735"/>
      <c r="E17" s="735"/>
      <c r="F17" s="735"/>
      <c r="G17" s="735"/>
      <c r="H17" s="735"/>
    </row>
    <row r="18" spans="1:14" ht="26.25" customHeight="1" x14ac:dyDescent="0.4">
      <c r="A18" s="274" t="s">
        <v>30</v>
      </c>
      <c r="B18" s="731" t="s">
        <v>132</v>
      </c>
      <c r="C18" s="731"/>
      <c r="D18" s="438"/>
      <c r="E18" s="275"/>
      <c r="F18" s="276"/>
      <c r="G18" s="276"/>
      <c r="H18" s="276"/>
    </row>
    <row r="19" spans="1:14" ht="26.25" customHeight="1" x14ac:dyDescent="0.4">
      <c r="A19" s="274" t="s">
        <v>31</v>
      </c>
      <c r="B19" s="277" t="s">
        <v>100</v>
      </c>
      <c r="C19" s="440">
        <v>21</v>
      </c>
      <c r="D19" s="276"/>
      <c r="E19" s="276"/>
      <c r="F19" s="276"/>
      <c r="G19" s="276"/>
      <c r="H19" s="276"/>
    </row>
    <row r="20" spans="1:14" ht="26.25" customHeight="1" x14ac:dyDescent="0.4">
      <c r="A20" s="274" t="s">
        <v>32</v>
      </c>
      <c r="B20" s="736" t="s">
        <v>135</v>
      </c>
      <c r="C20" s="736"/>
      <c r="D20" s="276"/>
      <c r="E20" s="276"/>
      <c r="F20" s="276"/>
      <c r="G20" s="276"/>
      <c r="H20" s="276"/>
    </row>
    <row r="21" spans="1:14" ht="26.25" customHeight="1" x14ac:dyDescent="0.4">
      <c r="A21" s="274" t="s">
        <v>33</v>
      </c>
      <c r="B21" s="736" t="s">
        <v>133</v>
      </c>
      <c r="C21" s="736"/>
      <c r="D21" s="736"/>
      <c r="E21" s="736"/>
      <c r="F21" s="736"/>
      <c r="G21" s="736"/>
      <c r="H21" s="736"/>
      <c r="I21" s="278"/>
    </row>
    <row r="22" spans="1:14" ht="26.25" customHeight="1" x14ac:dyDescent="0.4">
      <c r="A22" s="274" t="s">
        <v>34</v>
      </c>
      <c r="B22" s="279"/>
      <c r="C22" s="276"/>
      <c r="D22" s="276"/>
      <c r="E22" s="276"/>
      <c r="F22" s="276"/>
      <c r="G22" s="276"/>
      <c r="H22" s="276"/>
    </row>
    <row r="23" spans="1:14" ht="26.25" customHeight="1" x14ac:dyDescent="0.4">
      <c r="A23" s="274" t="s">
        <v>35</v>
      </c>
      <c r="B23" s="279"/>
      <c r="C23" s="276"/>
      <c r="D23" s="276"/>
      <c r="E23" s="276"/>
      <c r="F23" s="276"/>
      <c r="G23" s="276"/>
      <c r="H23" s="276"/>
    </row>
    <row r="24" spans="1:14" ht="18.75" x14ac:dyDescent="0.3">
      <c r="A24" s="274"/>
      <c r="B24" s="280"/>
    </row>
    <row r="25" spans="1:14" ht="18.75" x14ac:dyDescent="0.3">
      <c r="A25" s="281" t="s">
        <v>1</v>
      </c>
      <c r="B25" s="280"/>
    </row>
    <row r="26" spans="1:14" ht="26.25" customHeight="1" x14ac:dyDescent="0.4">
      <c r="A26" s="282" t="s">
        <v>4</v>
      </c>
      <c r="B26" s="731" t="s">
        <v>135</v>
      </c>
      <c r="C26" s="731"/>
    </row>
    <row r="27" spans="1:14" ht="26.25" customHeight="1" x14ac:dyDescent="0.4">
      <c r="A27" s="283" t="s">
        <v>36</v>
      </c>
      <c r="B27" s="729" t="s">
        <v>146</v>
      </c>
      <c r="C27" s="729"/>
    </row>
    <row r="28" spans="1:14" ht="27" customHeight="1" x14ac:dyDescent="0.4">
      <c r="A28" s="283" t="s">
        <v>5</v>
      </c>
      <c r="B28" s="284">
        <v>99.8</v>
      </c>
    </row>
    <row r="29" spans="1:14" s="14" customFormat="1" ht="27" customHeight="1" x14ac:dyDescent="0.4">
      <c r="A29" s="283" t="s">
        <v>37</v>
      </c>
      <c r="B29" s="285">
        <v>0</v>
      </c>
      <c r="C29" s="706" t="s">
        <v>83</v>
      </c>
      <c r="D29" s="707"/>
      <c r="E29" s="707"/>
      <c r="F29" s="707"/>
      <c r="G29" s="708"/>
      <c r="I29" s="286"/>
      <c r="J29" s="286"/>
      <c r="K29" s="286"/>
      <c r="L29" s="286"/>
    </row>
    <row r="30" spans="1:14" s="14" customFormat="1" ht="19.5" customHeight="1" x14ac:dyDescent="0.3">
      <c r="A30" s="283" t="s">
        <v>38</v>
      </c>
      <c r="B30" s="287">
        <f>B28-B29</f>
        <v>99.8</v>
      </c>
      <c r="C30" s="288"/>
      <c r="D30" s="288"/>
      <c r="E30" s="288"/>
      <c r="F30" s="288"/>
      <c r="G30" s="289"/>
      <c r="I30" s="286"/>
      <c r="J30" s="286"/>
      <c r="K30" s="286"/>
      <c r="L30" s="286"/>
    </row>
    <row r="31" spans="1:14" s="14" customFormat="1" ht="27" customHeight="1" x14ac:dyDescent="0.4">
      <c r="A31" s="283" t="s">
        <v>39</v>
      </c>
      <c r="B31" s="290">
        <v>1</v>
      </c>
      <c r="C31" s="709" t="s">
        <v>40</v>
      </c>
      <c r="D31" s="710"/>
      <c r="E31" s="710"/>
      <c r="F31" s="710"/>
      <c r="G31" s="710"/>
      <c r="H31" s="711"/>
      <c r="I31" s="286"/>
      <c r="J31" s="286"/>
      <c r="K31" s="286"/>
      <c r="L31" s="286"/>
    </row>
    <row r="32" spans="1:14" s="14" customFormat="1" ht="27" customHeight="1" x14ac:dyDescent="0.4">
      <c r="A32" s="283" t="s">
        <v>41</v>
      </c>
      <c r="B32" s="290">
        <v>1</v>
      </c>
      <c r="C32" s="709" t="s">
        <v>42</v>
      </c>
      <c r="D32" s="710"/>
      <c r="E32" s="710"/>
      <c r="F32" s="710"/>
      <c r="G32" s="710"/>
      <c r="H32" s="711"/>
      <c r="I32" s="286"/>
      <c r="J32" s="286"/>
      <c r="K32" s="286"/>
      <c r="L32" s="291"/>
      <c r="M32" s="291"/>
      <c r="N32" s="292"/>
    </row>
    <row r="33" spans="1:14" s="14" customFormat="1" ht="17.25" customHeight="1" x14ac:dyDescent="0.3">
      <c r="A33" s="283"/>
      <c r="B33" s="293"/>
      <c r="C33" s="294"/>
      <c r="D33" s="294"/>
      <c r="E33" s="294"/>
      <c r="F33" s="294"/>
      <c r="G33" s="294"/>
      <c r="H33" s="294"/>
      <c r="I33" s="286"/>
      <c r="J33" s="286"/>
      <c r="K33" s="286"/>
      <c r="L33" s="291"/>
      <c r="M33" s="291"/>
      <c r="N33" s="292"/>
    </row>
    <row r="34" spans="1:14" s="14" customFormat="1" ht="18.75" x14ac:dyDescent="0.3">
      <c r="A34" s="283" t="s">
        <v>43</v>
      </c>
      <c r="B34" s="295">
        <f>B31/B32</f>
        <v>1</v>
      </c>
      <c r="C34" s="273" t="s">
        <v>44</v>
      </c>
      <c r="D34" s="273"/>
      <c r="E34" s="273"/>
      <c r="F34" s="273"/>
      <c r="G34" s="273"/>
      <c r="I34" s="286"/>
      <c r="J34" s="286"/>
      <c r="K34" s="286"/>
      <c r="L34" s="291"/>
      <c r="M34" s="291"/>
      <c r="N34" s="292"/>
    </row>
    <row r="35" spans="1:14" s="14" customFormat="1" ht="19.5" customHeight="1" x14ac:dyDescent="0.3">
      <c r="A35" s="283"/>
      <c r="B35" s="287"/>
      <c r="G35" s="273"/>
      <c r="I35" s="286"/>
      <c r="J35" s="286"/>
      <c r="K35" s="286"/>
      <c r="L35" s="291"/>
      <c r="M35" s="291"/>
      <c r="N35" s="292"/>
    </row>
    <row r="36" spans="1:14" s="14" customFormat="1" ht="27" customHeight="1" x14ac:dyDescent="0.4">
      <c r="A36" s="296" t="s">
        <v>111</v>
      </c>
      <c r="B36" s="297">
        <v>50</v>
      </c>
      <c r="C36" s="273"/>
      <c r="D36" s="712" t="s">
        <v>45</v>
      </c>
      <c r="E36" s="730"/>
      <c r="F36" s="712" t="s">
        <v>46</v>
      </c>
      <c r="G36" s="713"/>
      <c r="J36" s="286"/>
      <c r="K36" s="286"/>
      <c r="L36" s="291"/>
      <c r="M36" s="291"/>
      <c r="N36" s="292"/>
    </row>
    <row r="37" spans="1:14" s="14" customFormat="1" ht="27" customHeight="1" x14ac:dyDescent="0.4">
      <c r="A37" s="298" t="s">
        <v>47</v>
      </c>
      <c r="B37" s="299">
        <v>10</v>
      </c>
      <c r="C37" s="300" t="s">
        <v>48</v>
      </c>
      <c r="D37" s="301" t="s">
        <v>49</v>
      </c>
      <c r="E37" s="302" t="s">
        <v>50</v>
      </c>
      <c r="F37" s="301" t="s">
        <v>49</v>
      </c>
      <c r="G37" s="303" t="s">
        <v>50</v>
      </c>
      <c r="I37" s="304" t="s">
        <v>112</v>
      </c>
      <c r="J37" s="286"/>
      <c r="K37" s="286"/>
      <c r="L37" s="291"/>
      <c r="M37" s="291"/>
      <c r="N37" s="292"/>
    </row>
    <row r="38" spans="1:14" s="14" customFormat="1" ht="26.25" customHeight="1" x14ac:dyDescent="0.4">
      <c r="A38" s="298" t="s">
        <v>51</v>
      </c>
      <c r="B38" s="299">
        <v>20</v>
      </c>
      <c r="C38" s="305">
        <v>1</v>
      </c>
      <c r="D38" s="306">
        <v>17744415</v>
      </c>
      <c r="E38" s="307">
        <f>IF(ISBLANK(D38),"-",$D$48/$D$45*D38)</f>
        <v>14111091.230079206</v>
      </c>
      <c r="F38" s="306">
        <v>13498263</v>
      </c>
      <c r="G38" s="308">
        <f>IF(ISBLANK(F38),"-",$D$48/$F$45*F38)</f>
        <v>13773231.799648175</v>
      </c>
      <c r="I38" s="309"/>
      <c r="J38" s="286"/>
      <c r="K38" s="286"/>
      <c r="L38" s="291"/>
      <c r="M38" s="291"/>
      <c r="N38" s="292"/>
    </row>
    <row r="39" spans="1:14" s="14" customFormat="1" ht="26.25" customHeight="1" x14ac:dyDescent="0.4">
      <c r="A39" s="298" t="s">
        <v>52</v>
      </c>
      <c r="B39" s="299">
        <v>1</v>
      </c>
      <c r="C39" s="310">
        <v>2</v>
      </c>
      <c r="D39" s="311">
        <v>17682228</v>
      </c>
      <c r="E39" s="312">
        <f>IF(ISBLANK(D39),"-",$D$48/$D$45*D39)</f>
        <v>14061637.560835958</v>
      </c>
      <c r="F39" s="311">
        <v>13580534</v>
      </c>
      <c r="G39" s="313">
        <f>IF(ISBLANK(F39),"-",$D$48/$F$45*F39)</f>
        <v>13857178.715883905</v>
      </c>
      <c r="I39" s="714">
        <f>ABS((F43/D43*D42)-F42)/D42</f>
        <v>1.3925842859044739E-2</v>
      </c>
      <c r="J39" s="286"/>
      <c r="K39" s="286"/>
      <c r="L39" s="291"/>
      <c r="M39" s="291"/>
      <c r="N39" s="292"/>
    </row>
    <row r="40" spans="1:14" ht="26.25" customHeight="1" x14ac:dyDescent="0.4">
      <c r="A40" s="298" t="s">
        <v>53</v>
      </c>
      <c r="B40" s="299">
        <v>1</v>
      </c>
      <c r="C40" s="310">
        <v>3</v>
      </c>
      <c r="D40" s="311">
        <v>17704255</v>
      </c>
      <c r="E40" s="312">
        <f>IF(ISBLANK(D40),"-",$D$48/$D$45*D40)</f>
        <v>14079154.340426886</v>
      </c>
      <c r="F40" s="311">
        <v>13589677</v>
      </c>
      <c r="G40" s="313">
        <f>IF(ISBLANK(F40),"-",$D$48/$F$45*F40)</f>
        <v>13866507.96501353</v>
      </c>
      <c r="I40" s="714"/>
      <c r="L40" s="291"/>
      <c r="M40" s="291"/>
      <c r="N40" s="314"/>
    </row>
    <row r="41" spans="1:14" ht="27" customHeight="1" x14ac:dyDescent="0.4">
      <c r="A41" s="298" t="s">
        <v>54</v>
      </c>
      <c r="B41" s="299">
        <v>1</v>
      </c>
      <c r="C41" s="315">
        <v>4</v>
      </c>
      <c r="D41" s="316"/>
      <c r="E41" s="317" t="str">
        <f>IF(ISBLANK(D41),"-",$D$48/$D$45*D41)</f>
        <v>-</v>
      </c>
      <c r="F41" s="316"/>
      <c r="G41" s="318" t="str">
        <f>IF(ISBLANK(F41),"-",$D$48/$F$45*F41)</f>
        <v>-</v>
      </c>
      <c r="I41" s="319"/>
      <c r="L41" s="291"/>
      <c r="M41" s="291"/>
      <c r="N41" s="314"/>
    </row>
    <row r="42" spans="1:14" ht="27" customHeight="1" x14ac:dyDescent="0.4">
      <c r="A42" s="298" t="s">
        <v>55</v>
      </c>
      <c r="B42" s="299">
        <v>1</v>
      </c>
      <c r="C42" s="320" t="s">
        <v>56</v>
      </c>
      <c r="D42" s="321">
        <f>AVERAGE(D38:D41)</f>
        <v>17710299.333333332</v>
      </c>
      <c r="E42" s="322">
        <f>AVERAGE(E38:E41)</f>
        <v>14083961.043780683</v>
      </c>
      <c r="F42" s="321">
        <f>AVERAGE(F38:F41)</f>
        <v>13556158</v>
      </c>
      <c r="G42" s="323">
        <f>AVERAGE(G38:G41)</f>
        <v>13832306.160181871</v>
      </c>
      <c r="H42" s="324"/>
    </row>
    <row r="43" spans="1:14" ht="26.25" customHeight="1" x14ac:dyDescent="0.4">
      <c r="A43" s="298" t="s">
        <v>57</v>
      </c>
      <c r="B43" s="299">
        <v>1</v>
      </c>
      <c r="C43" s="325" t="s">
        <v>113</v>
      </c>
      <c r="D43" s="326">
        <v>12.6</v>
      </c>
      <c r="E43" s="314"/>
      <c r="F43" s="326">
        <v>9.82</v>
      </c>
      <c r="H43" s="324"/>
    </row>
    <row r="44" spans="1:14" ht="26.25" customHeight="1" x14ac:dyDescent="0.4">
      <c r="A44" s="298" t="s">
        <v>59</v>
      </c>
      <c r="B44" s="299">
        <v>1</v>
      </c>
      <c r="C44" s="327" t="s">
        <v>114</v>
      </c>
      <c r="D44" s="328">
        <f>D43*$B$34</f>
        <v>12.6</v>
      </c>
      <c r="E44" s="329"/>
      <c r="F44" s="328">
        <f>F43*$B$34</f>
        <v>9.82</v>
      </c>
      <c r="H44" s="324"/>
    </row>
    <row r="45" spans="1:14" ht="19.5" customHeight="1" x14ac:dyDescent="0.3">
      <c r="A45" s="298" t="s">
        <v>61</v>
      </c>
      <c r="B45" s="330">
        <f>(B44/B43)*(B42/B41)*(B40/B39)*(B38/B37)*B36</f>
        <v>100</v>
      </c>
      <c r="C45" s="327" t="s">
        <v>62</v>
      </c>
      <c r="D45" s="331">
        <f>D44*$B$30/100</f>
        <v>12.5748</v>
      </c>
      <c r="E45" s="332"/>
      <c r="F45" s="331">
        <f>F44*$B$30/100</f>
        <v>9.8003599999999995</v>
      </c>
      <c r="H45" s="324"/>
    </row>
    <row r="46" spans="1:14" ht="19.5" customHeight="1" x14ac:dyDescent="0.3">
      <c r="A46" s="700" t="s">
        <v>63</v>
      </c>
      <c r="B46" s="701"/>
      <c r="C46" s="327" t="s">
        <v>64</v>
      </c>
      <c r="D46" s="333">
        <f>D45/$B$45</f>
        <v>0.125748</v>
      </c>
      <c r="E46" s="334"/>
      <c r="F46" s="335">
        <f>F45/$B$45</f>
        <v>9.8003599999999996E-2</v>
      </c>
      <c r="H46" s="324"/>
    </row>
    <row r="47" spans="1:14" ht="27" customHeight="1" x14ac:dyDescent="0.4">
      <c r="A47" s="702"/>
      <c r="B47" s="703"/>
      <c r="C47" s="336" t="s">
        <v>115</v>
      </c>
      <c r="D47" s="337">
        <v>0.1</v>
      </c>
      <c r="E47" s="338"/>
      <c r="F47" s="511"/>
      <c r="H47" s="324"/>
    </row>
    <row r="48" spans="1:14" ht="18.75" x14ac:dyDescent="0.3">
      <c r="C48" s="339" t="s">
        <v>65</v>
      </c>
      <c r="D48" s="331">
        <f>D47*$B$45</f>
        <v>10</v>
      </c>
      <c r="F48" s="340"/>
      <c r="H48" s="324"/>
    </row>
    <row r="49" spans="1:12" ht="19.5" customHeight="1" x14ac:dyDescent="0.3">
      <c r="C49" s="341" t="s">
        <v>66</v>
      </c>
      <c r="D49" s="342">
        <f>D48/B34</f>
        <v>10</v>
      </c>
      <c r="F49" s="340"/>
      <c r="H49" s="324"/>
    </row>
    <row r="50" spans="1:12" ht="18.75" x14ac:dyDescent="0.3">
      <c r="C50" s="296" t="s">
        <v>67</v>
      </c>
      <c r="D50" s="343">
        <f>AVERAGE(E38:E41,G38:G41)</f>
        <v>13958133.601981277</v>
      </c>
      <c r="F50" s="344"/>
      <c r="H50" s="324"/>
    </row>
    <row r="51" spans="1:12" ht="18.75" x14ac:dyDescent="0.3">
      <c r="C51" s="298" t="s">
        <v>68</v>
      </c>
      <c r="D51" s="345">
        <f>STDEV(E38:E41,G38:G41)/D50</f>
        <v>1.0209086099084427E-2</v>
      </c>
      <c r="F51" s="344"/>
      <c r="H51" s="324"/>
    </row>
    <row r="52" spans="1:12" ht="19.5" customHeight="1" x14ac:dyDescent="0.3">
      <c r="C52" s="346" t="s">
        <v>15</v>
      </c>
      <c r="D52" s="347">
        <f>COUNT(E38:E41,G38:G41)</f>
        <v>6</v>
      </c>
      <c r="F52" s="344"/>
    </row>
    <row r="54" spans="1:12" ht="18.75" x14ac:dyDescent="0.3">
      <c r="A54" s="348" t="s">
        <v>1</v>
      </c>
      <c r="B54" s="349" t="s">
        <v>69</v>
      </c>
    </row>
    <row r="55" spans="1:12" ht="18.75" x14ac:dyDescent="0.3">
      <c r="A55" s="273" t="s">
        <v>70</v>
      </c>
      <c r="B55" s="350" t="str">
        <f>B21</f>
        <v>EFAVIRENZ, EMCITRABINE AND TENOFOVIR DISOPROXIL FUMERATE 600MG/200MG/300MG</v>
      </c>
    </row>
    <row r="56" spans="1:12" ht="26.25" customHeight="1" x14ac:dyDescent="0.4">
      <c r="A56" s="351" t="s">
        <v>109</v>
      </c>
      <c r="B56" s="352">
        <v>200</v>
      </c>
      <c r="C56" s="273" t="str">
        <f>B20</f>
        <v>EMCITRABINE</v>
      </c>
      <c r="H56" s="353"/>
    </row>
    <row r="57" spans="1:12" ht="18.75" x14ac:dyDescent="0.3">
      <c r="A57" s="350" t="s">
        <v>110</v>
      </c>
      <c r="B57" s="439">
        <f>Uniformity!C46</f>
        <v>1589.8050000000001</v>
      </c>
      <c r="H57" s="353"/>
    </row>
    <row r="58" spans="1:12" ht="19.5" customHeight="1" x14ac:dyDescent="0.3">
      <c r="H58" s="353"/>
    </row>
    <row r="59" spans="1:12" s="14" customFormat="1" ht="27" customHeight="1" x14ac:dyDescent="0.4">
      <c r="A59" s="296" t="s">
        <v>116</v>
      </c>
      <c r="B59" s="297">
        <v>100</v>
      </c>
      <c r="C59" s="273"/>
      <c r="D59" s="354" t="s">
        <v>117</v>
      </c>
      <c r="E59" s="355" t="s">
        <v>48</v>
      </c>
      <c r="F59" s="355" t="s">
        <v>49</v>
      </c>
      <c r="G59" s="355" t="s">
        <v>118</v>
      </c>
      <c r="H59" s="300" t="s">
        <v>119</v>
      </c>
      <c r="L59" s="286"/>
    </row>
    <row r="60" spans="1:12" s="14" customFormat="1" ht="26.25" customHeight="1" thickBot="1" x14ac:dyDescent="0.45">
      <c r="A60" s="298" t="s">
        <v>120</v>
      </c>
      <c r="B60" s="299">
        <v>5</v>
      </c>
      <c r="C60" s="717" t="s">
        <v>121</v>
      </c>
      <c r="D60" s="720">
        <v>722.78</v>
      </c>
      <c r="E60" s="356">
        <v>1</v>
      </c>
      <c r="F60" s="357">
        <v>13960802</v>
      </c>
      <c r="G60" s="441">
        <f>IF(ISBLANK(F60),"-",(F60/$D$50*$D$47*$B$68)*($B$57/$D$60))</f>
        <v>219.999021207574</v>
      </c>
      <c r="H60" s="358">
        <f t="shared" ref="H60:H71" si="0">IF(ISBLANK(F60),"-",G60/$B$56)</f>
        <v>1.0999951060378701</v>
      </c>
      <c r="L60" s="286"/>
    </row>
    <row r="61" spans="1:12" s="14" customFormat="1" ht="26.25" customHeight="1" thickBot="1" x14ac:dyDescent="0.45">
      <c r="A61" s="298" t="s">
        <v>88</v>
      </c>
      <c r="B61" s="299">
        <v>50</v>
      </c>
      <c r="C61" s="718"/>
      <c r="D61" s="721"/>
      <c r="E61" s="359">
        <v>2</v>
      </c>
      <c r="F61" s="311">
        <v>13988258</v>
      </c>
      <c r="G61" s="442">
        <f>IF(ISBLANK(F61),"-",(F61/$D$50*$D$47*$B$68)*($B$57/$D$60))</f>
        <v>220.43168210529853</v>
      </c>
      <c r="H61" s="358">
        <f t="shared" si="0"/>
        <v>1.1021584105264928</v>
      </c>
      <c r="L61" s="286"/>
    </row>
    <row r="62" spans="1:12" s="14" customFormat="1" ht="26.25" customHeight="1" thickBot="1" x14ac:dyDescent="0.45">
      <c r="A62" s="298" t="s">
        <v>89</v>
      </c>
      <c r="B62" s="299">
        <v>1</v>
      </c>
      <c r="C62" s="718"/>
      <c r="D62" s="721"/>
      <c r="E62" s="359">
        <v>3</v>
      </c>
      <c r="F62" s="360">
        <v>14014092</v>
      </c>
      <c r="G62" s="442">
        <f>IF(ISBLANK(F62),"-",(F62/$D$50*$D$47*$B$68)*($B$57/$D$60))</f>
        <v>220.83878298058326</v>
      </c>
      <c r="H62" s="358">
        <f t="shared" si="0"/>
        <v>1.1041939149029163</v>
      </c>
      <c r="L62" s="286"/>
    </row>
    <row r="63" spans="1:12" ht="27" customHeight="1" thickBot="1" x14ac:dyDescent="0.45">
      <c r="A63" s="298" t="s">
        <v>90</v>
      </c>
      <c r="B63" s="299">
        <v>1</v>
      </c>
      <c r="C63" s="728"/>
      <c r="D63" s="722"/>
      <c r="E63" s="361">
        <v>4</v>
      </c>
      <c r="F63" s="362"/>
      <c r="G63" s="442" t="str">
        <f>IF(ISBLANK(F63),"-",(F63/$D$50*$D$47*$B$68)*($B$57/$D$60))</f>
        <v>-</v>
      </c>
      <c r="H63" s="358" t="str">
        <f t="shared" si="0"/>
        <v>-</v>
      </c>
    </row>
    <row r="64" spans="1:12" ht="26.25" customHeight="1" thickBot="1" x14ac:dyDescent="0.45">
      <c r="A64" s="298" t="s">
        <v>91</v>
      </c>
      <c r="B64" s="299">
        <v>1</v>
      </c>
      <c r="C64" s="717" t="s">
        <v>122</v>
      </c>
      <c r="D64" s="720">
        <v>746</v>
      </c>
      <c r="E64" s="356">
        <v>1</v>
      </c>
      <c r="F64" s="357">
        <v>14118034</v>
      </c>
      <c r="G64" s="443">
        <f>IF(ISBLANK(F64),"-",(F64/$D$50*$D$47*$B$68)*($B$57/$D$64))</f>
        <v>215.55192395518375</v>
      </c>
      <c r="H64" s="358">
        <f t="shared" si="0"/>
        <v>1.0777596197759187</v>
      </c>
    </row>
    <row r="65" spans="1:8" ht="26.25" customHeight="1" thickBot="1" x14ac:dyDescent="0.45">
      <c r="A65" s="298" t="s">
        <v>92</v>
      </c>
      <c r="B65" s="299">
        <v>1</v>
      </c>
      <c r="C65" s="718"/>
      <c r="D65" s="721"/>
      <c r="E65" s="359">
        <v>2</v>
      </c>
      <c r="F65" s="311">
        <v>14213066</v>
      </c>
      <c r="G65" s="444">
        <f>IF(ISBLANK(F65),"-",(F65/$D$50*$D$47*$B$68)*($B$57/$D$64))</f>
        <v>217.00285759348699</v>
      </c>
      <c r="H65" s="358">
        <f t="shared" si="0"/>
        <v>1.0850142879674349</v>
      </c>
    </row>
    <row r="66" spans="1:8" ht="26.25" customHeight="1" thickBot="1" x14ac:dyDescent="0.45">
      <c r="A66" s="298" t="s">
        <v>93</v>
      </c>
      <c r="B66" s="299">
        <v>1</v>
      </c>
      <c r="C66" s="718"/>
      <c r="D66" s="721"/>
      <c r="E66" s="359">
        <v>3</v>
      </c>
      <c r="F66" s="311">
        <v>14198072</v>
      </c>
      <c r="G66" s="444">
        <f>IF(ISBLANK(F66),"-",(F66/$D$50*$D$47*$B$68)*($B$57/$D$64))</f>
        <v>216.77393155833337</v>
      </c>
      <c r="H66" s="358">
        <f t="shared" si="0"/>
        <v>1.0838696577916669</v>
      </c>
    </row>
    <row r="67" spans="1:8" ht="27" customHeight="1" thickBot="1" x14ac:dyDescent="0.45">
      <c r="A67" s="298" t="s">
        <v>94</v>
      </c>
      <c r="B67" s="299">
        <v>1</v>
      </c>
      <c r="C67" s="728"/>
      <c r="D67" s="722"/>
      <c r="E67" s="361">
        <v>4</v>
      </c>
      <c r="F67" s="362"/>
      <c r="G67" s="445" t="str">
        <f>IF(ISBLANK(F67),"-",(F67/$D$50*$D$47*$B$68)*($B$57/$D$64))</f>
        <v>-</v>
      </c>
      <c r="H67" s="358" t="str">
        <f t="shared" si="0"/>
        <v>-</v>
      </c>
    </row>
    <row r="68" spans="1:8" ht="26.25" customHeight="1" thickBot="1" x14ac:dyDescent="0.45">
      <c r="A68" s="298" t="s">
        <v>95</v>
      </c>
      <c r="B68" s="363">
        <f>(B67/B66)*(B65/B64)*(B63/B62)*(B61/B60)*B59</f>
        <v>1000</v>
      </c>
      <c r="C68" s="717" t="s">
        <v>123</v>
      </c>
      <c r="D68" s="720">
        <v>775.24</v>
      </c>
      <c r="E68" s="356">
        <v>1</v>
      </c>
      <c r="F68" s="357">
        <v>15584435</v>
      </c>
      <c r="G68" s="443">
        <f>IF(ISBLANK(F68),"-",(F68/$D$50*$D$47*$B$68)*($B$57/$D$68))</f>
        <v>228.96621062953679</v>
      </c>
      <c r="H68" s="358"/>
    </row>
    <row r="69" spans="1:8" ht="27" customHeight="1" thickBot="1" x14ac:dyDescent="0.45">
      <c r="A69" s="346" t="s">
        <v>124</v>
      </c>
      <c r="B69" s="364">
        <f>(D47*B68)/B56*B57</f>
        <v>794.90250000000003</v>
      </c>
      <c r="C69" s="718"/>
      <c r="D69" s="721"/>
      <c r="E69" s="359">
        <v>2</v>
      </c>
      <c r="F69" s="311">
        <v>15578629</v>
      </c>
      <c r="G69" s="444">
        <f>IF(ISBLANK(F69),"-",(F69/$D$50*$D$47*$B$68)*($B$57/$D$68))</f>
        <v>228.880908992428</v>
      </c>
      <c r="H69" s="358"/>
    </row>
    <row r="70" spans="1:8" ht="26.25" customHeight="1" thickBot="1" x14ac:dyDescent="0.45">
      <c r="A70" s="723" t="s">
        <v>63</v>
      </c>
      <c r="B70" s="724"/>
      <c r="C70" s="718"/>
      <c r="D70" s="721"/>
      <c r="E70" s="359">
        <v>3</v>
      </c>
      <c r="F70" s="311">
        <v>15658602</v>
      </c>
      <c r="G70" s="444">
        <f>IF(ISBLANK(F70),"-",(F70/$D$50*$D$47*$B$68)*($B$57/$D$68))</f>
        <v>230.05587072589321</v>
      </c>
      <c r="H70" s="358"/>
    </row>
    <row r="71" spans="1:8" ht="27" customHeight="1" thickBot="1" x14ac:dyDescent="0.45">
      <c r="A71" s="725"/>
      <c r="B71" s="726"/>
      <c r="C71" s="719"/>
      <c r="D71" s="722"/>
      <c r="E71" s="361">
        <v>4</v>
      </c>
      <c r="F71" s="362"/>
      <c r="G71" s="445" t="str">
        <f>IF(ISBLANK(F71),"-",(F71/$D$50*$D$47*$B$68)*($B$57/$D$68))</f>
        <v>-</v>
      </c>
      <c r="H71" s="358" t="str">
        <f t="shared" si="0"/>
        <v>-</v>
      </c>
    </row>
    <row r="72" spans="1:8" ht="26.25" customHeight="1" x14ac:dyDescent="0.4">
      <c r="A72" s="365"/>
      <c r="B72" s="365"/>
      <c r="C72" s="365"/>
      <c r="D72" s="365"/>
      <c r="E72" s="365"/>
      <c r="F72" s="366"/>
      <c r="G72" s="367" t="s">
        <v>56</v>
      </c>
      <c r="H72" s="368">
        <f>AVERAGE(H60:H71)</f>
        <v>1.0921651661670502</v>
      </c>
    </row>
    <row r="73" spans="1:8" ht="26.25" customHeight="1" x14ac:dyDescent="0.4">
      <c r="C73" s="365"/>
      <c r="D73" s="365"/>
      <c r="E73" s="365"/>
      <c r="F73" s="366"/>
      <c r="G73" s="369" t="s">
        <v>68</v>
      </c>
      <c r="H73" s="623">
        <f>STDEV(H60:H71)/H72</f>
        <v>1.0304883093215906E-2</v>
      </c>
    </row>
    <row r="74" spans="1:8" ht="27" customHeight="1" x14ac:dyDescent="0.4">
      <c r="A74" s="365"/>
      <c r="B74" s="365"/>
      <c r="C74" s="366"/>
      <c r="D74" s="366"/>
      <c r="E74" s="370"/>
      <c r="F74" s="366"/>
      <c r="G74" s="371" t="s">
        <v>15</v>
      </c>
      <c r="H74" s="372">
        <f>COUNT(H60:H71)</f>
        <v>6</v>
      </c>
    </row>
    <row r="76" spans="1:8" ht="26.25" customHeight="1" x14ac:dyDescent="0.4">
      <c r="A76" s="282" t="s">
        <v>125</v>
      </c>
      <c r="B76" s="373" t="s">
        <v>73</v>
      </c>
      <c r="C76" s="704" t="str">
        <f>B20</f>
        <v>EMCITRABINE</v>
      </c>
      <c r="D76" s="704"/>
      <c r="E76" s="374" t="s">
        <v>74</v>
      </c>
      <c r="F76" s="374"/>
      <c r="G76" s="375">
        <f>H72</f>
        <v>1.0921651661670502</v>
      </c>
      <c r="H76" s="376"/>
    </row>
    <row r="77" spans="1:8" ht="18.75" x14ac:dyDescent="0.3">
      <c r="A77" s="281" t="s">
        <v>81</v>
      </c>
      <c r="B77" s="281" t="s">
        <v>82</v>
      </c>
    </row>
    <row r="78" spans="1:8" ht="18.75" x14ac:dyDescent="0.3">
      <c r="A78" s="281"/>
      <c r="B78" s="281"/>
    </row>
    <row r="79" spans="1:8" ht="26.25" customHeight="1" x14ac:dyDescent="0.4">
      <c r="A79" s="282" t="s">
        <v>4</v>
      </c>
      <c r="B79" s="727" t="str">
        <f>B26</f>
        <v>EMCITRABINE</v>
      </c>
      <c r="C79" s="727"/>
    </row>
    <row r="80" spans="1:8" ht="26.25" customHeight="1" x14ac:dyDescent="0.4">
      <c r="A80" s="283" t="s">
        <v>36</v>
      </c>
      <c r="B80" s="727" t="str">
        <f>B27</f>
        <v>E11-3</v>
      </c>
      <c r="C80" s="727"/>
    </row>
    <row r="81" spans="1:12" ht="27" customHeight="1" x14ac:dyDescent="0.4">
      <c r="A81" s="283" t="s">
        <v>5</v>
      </c>
      <c r="B81" s="377">
        <f>B28</f>
        <v>99.8</v>
      </c>
    </row>
    <row r="82" spans="1:12" s="14" customFormat="1" ht="27" customHeight="1" x14ac:dyDescent="0.4">
      <c r="A82" s="283" t="s">
        <v>37</v>
      </c>
      <c r="B82" s="285">
        <v>0</v>
      </c>
      <c r="C82" s="706" t="s">
        <v>83</v>
      </c>
      <c r="D82" s="707"/>
      <c r="E82" s="707"/>
      <c r="F82" s="707"/>
      <c r="G82" s="708"/>
      <c r="I82" s="286"/>
      <c r="J82" s="286"/>
      <c r="K82" s="286"/>
      <c r="L82" s="286"/>
    </row>
    <row r="83" spans="1:12" s="14" customFormat="1" ht="19.5" customHeight="1" x14ac:dyDescent="0.3">
      <c r="A83" s="283" t="s">
        <v>38</v>
      </c>
      <c r="B83" s="287">
        <f>B81-B82</f>
        <v>99.8</v>
      </c>
      <c r="C83" s="288"/>
      <c r="D83" s="288"/>
      <c r="E83" s="288"/>
      <c r="F83" s="288"/>
      <c r="G83" s="289"/>
      <c r="I83" s="286"/>
      <c r="J83" s="286"/>
      <c r="K83" s="286"/>
      <c r="L83" s="286"/>
    </row>
    <row r="84" spans="1:12" s="14" customFormat="1" ht="27" customHeight="1" x14ac:dyDescent="0.4">
      <c r="A84" s="283" t="s">
        <v>39</v>
      </c>
      <c r="B84" s="290">
        <v>1</v>
      </c>
      <c r="C84" s="709" t="s">
        <v>126</v>
      </c>
      <c r="D84" s="710"/>
      <c r="E84" s="710"/>
      <c r="F84" s="710"/>
      <c r="G84" s="710"/>
      <c r="H84" s="711"/>
      <c r="I84" s="286"/>
      <c r="J84" s="286"/>
      <c r="K84" s="286"/>
      <c r="L84" s="286"/>
    </row>
    <row r="85" spans="1:12" s="14" customFormat="1" ht="27" customHeight="1" x14ac:dyDescent="0.4">
      <c r="A85" s="283" t="s">
        <v>41</v>
      </c>
      <c r="B85" s="290">
        <v>1</v>
      </c>
      <c r="C85" s="709" t="s">
        <v>127</v>
      </c>
      <c r="D85" s="710"/>
      <c r="E85" s="710"/>
      <c r="F85" s="710"/>
      <c r="G85" s="710"/>
      <c r="H85" s="711"/>
      <c r="I85" s="286"/>
      <c r="J85" s="286"/>
      <c r="K85" s="286"/>
      <c r="L85" s="286"/>
    </row>
    <row r="86" spans="1:12" s="14" customFormat="1" ht="18.75" x14ac:dyDescent="0.3">
      <c r="A86" s="283"/>
      <c r="B86" s="293"/>
      <c r="C86" s="294"/>
      <c r="D86" s="294"/>
      <c r="E86" s="294"/>
      <c r="F86" s="294"/>
      <c r="G86" s="294"/>
      <c r="H86" s="294"/>
      <c r="I86" s="286"/>
      <c r="J86" s="286"/>
      <c r="K86" s="286"/>
      <c r="L86" s="286"/>
    </row>
    <row r="87" spans="1:12" s="14" customFormat="1" ht="18.75" x14ac:dyDescent="0.3">
      <c r="A87" s="283" t="s">
        <v>43</v>
      </c>
      <c r="B87" s="295">
        <f>B84/B85</f>
        <v>1</v>
      </c>
      <c r="C87" s="273" t="s">
        <v>44</v>
      </c>
      <c r="D87" s="273"/>
      <c r="E87" s="273"/>
      <c r="F87" s="273"/>
      <c r="G87" s="273"/>
      <c r="I87" s="286"/>
      <c r="J87" s="286"/>
      <c r="K87" s="286"/>
      <c r="L87" s="286"/>
    </row>
    <row r="88" spans="1:12" ht="19.5" customHeight="1" x14ac:dyDescent="0.3">
      <c r="A88" s="281"/>
      <c r="B88" s="281"/>
    </row>
    <row r="89" spans="1:12" ht="27" customHeight="1" x14ac:dyDescent="0.4">
      <c r="A89" s="296" t="s">
        <v>111</v>
      </c>
      <c r="B89" s="297">
        <v>50</v>
      </c>
      <c r="D89" s="378" t="s">
        <v>45</v>
      </c>
      <c r="E89" s="379"/>
      <c r="F89" s="712" t="s">
        <v>46</v>
      </c>
      <c r="G89" s="713"/>
    </row>
    <row r="90" spans="1:12" ht="27" customHeight="1" x14ac:dyDescent="0.4">
      <c r="A90" s="298" t="s">
        <v>47</v>
      </c>
      <c r="B90" s="299">
        <v>5</v>
      </c>
      <c r="C90" s="380" t="s">
        <v>48</v>
      </c>
      <c r="D90" s="301" t="s">
        <v>49</v>
      </c>
      <c r="E90" s="302" t="s">
        <v>50</v>
      </c>
      <c r="F90" s="301" t="s">
        <v>49</v>
      </c>
      <c r="G90" s="381" t="s">
        <v>50</v>
      </c>
      <c r="I90" s="304" t="s">
        <v>112</v>
      </c>
    </row>
    <row r="91" spans="1:12" ht="26.25" customHeight="1" x14ac:dyDescent="0.4">
      <c r="A91" s="298" t="s">
        <v>51</v>
      </c>
      <c r="B91" s="299">
        <v>100</v>
      </c>
      <c r="C91" s="382">
        <v>1</v>
      </c>
      <c r="D91" s="306">
        <v>6138902</v>
      </c>
      <c r="E91" s="307">
        <f>IF(ISBLANK(D91),"-",$D$101/$D$98*D91)</f>
        <v>11584189.093818521</v>
      </c>
      <c r="F91" s="306">
        <v>6960459</v>
      </c>
      <c r="G91" s="308">
        <f>IF(ISBLANK(F91),"-",$D$101/$F$98*F91)</f>
        <v>11340500.513221566</v>
      </c>
      <c r="I91" s="309"/>
    </row>
    <row r="92" spans="1:12" ht="26.25" customHeight="1" x14ac:dyDescent="0.4">
      <c r="A92" s="298" t="s">
        <v>52</v>
      </c>
      <c r="B92" s="299">
        <v>1</v>
      </c>
      <c r="C92" s="366">
        <v>2</v>
      </c>
      <c r="D92" s="311">
        <v>6138969</v>
      </c>
      <c r="E92" s="312">
        <f>IF(ISBLANK(D92),"-",$D$101/$D$98*D92)</f>
        <v>11584315.523702772</v>
      </c>
      <c r="F92" s="311">
        <v>6944669</v>
      </c>
      <c r="G92" s="313">
        <f>IF(ISBLANK(F92),"-",$D$101/$F$98*F92)</f>
        <v>11314774.263975106</v>
      </c>
      <c r="I92" s="714">
        <f>ABS((F96/D96*D95)-F95)/D95</f>
        <v>2.4222873802085865E-2</v>
      </c>
    </row>
    <row r="93" spans="1:12" ht="26.25" customHeight="1" x14ac:dyDescent="0.4">
      <c r="A93" s="298" t="s">
        <v>53</v>
      </c>
      <c r="B93" s="299">
        <v>1</v>
      </c>
      <c r="C93" s="366">
        <v>3</v>
      </c>
      <c r="D93" s="311">
        <v>6141338</v>
      </c>
      <c r="E93" s="312">
        <f>IF(ISBLANK(D93),"-",$D$101/$D$98*D93)</f>
        <v>11588785.857968289</v>
      </c>
      <c r="F93" s="311">
        <v>6981688</v>
      </c>
      <c r="G93" s="313">
        <f>IF(ISBLANK(F93),"-",$D$101/$F$98*F93)</f>
        <v>11375088.388158431</v>
      </c>
      <c r="I93" s="714"/>
    </row>
    <row r="94" spans="1:12" ht="27" customHeight="1" x14ac:dyDescent="0.4">
      <c r="A94" s="298" t="s">
        <v>54</v>
      </c>
      <c r="B94" s="299">
        <v>1</v>
      </c>
      <c r="C94" s="383">
        <v>4</v>
      </c>
      <c r="D94" s="316"/>
      <c r="E94" s="317" t="str">
        <f>IF(ISBLANK(D94),"-",$D$101/$D$98*D94)</f>
        <v>-</v>
      </c>
      <c r="F94" s="384"/>
      <c r="G94" s="318" t="str">
        <f>IF(ISBLANK(F94),"-",$D$101/$F$98*F94)</f>
        <v>-</v>
      </c>
      <c r="I94" s="319"/>
    </row>
    <row r="95" spans="1:12" ht="27" customHeight="1" x14ac:dyDescent="0.4">
      <c r="A95" s="298" t="s">
        <v>55</v>
      </c>
      <c r="B95" s="299">
        <v>1</v>
      </c>
      <c r="C95" s="385" t="s">
        <v>56</v>
      </c>
      <c r="D95" s="386">
        <f>AVERAGE(D91:D94)</f>
        <v>6139736.333333333</v>
      </c>
      <c r="E95" s="322">
        <f>AVERAGE(E91:E94)</f>
        <v>11585763.491829863</v>
      </c>
      <c r="F95" s="387">
        <f>AVERAGE(F91:F94)</f>
        <v>6962272</v>
      </c>
      <c r="G95" s="388">
        <f>AVERAGE(G91:G94)</f>
        <v>11343454.388451701</v>
      </c>
    </row>
    <row r="96" spans="1:12" ht="26.25" customHeight="1" x14ac:dyDescent="0.4">
      <c r="A96" s="298" t="s">
        <v>57</v>
      </c>
      <c r="B96" s="284">
        <v>1</v>
      </c>
      <c r="C96" s="389" t="s">
        <v>58</v>
      </c>
      <c r="D96" s="624">
        <v>10.62</v>
      </c>
      <c r="E96" s="314"/>
      <c r="F96" s="326">
        <v>12.3</v>
      </c>
    </row>
    <row r="97" spans="1:10" ht="26.25" customHeight="1" x14ac:dyDescent="0.4">
      <c r="A97" s="298" t="s">
        <v>59</v>
      </c>
      <c r="B97" s="284">
        <v>1</v>
      </c>
      <c r="C97" s="390" t="s">
        <v>60</v>
      </c>
      <c r="D97" s="391">
        <f>D96*$B$87</f>
        <v>10.62</v>
      </c>
      <c r="E97" s="329"/>
      <c r="F97" s="328">
        <f>F96*$B$87</f>
        <v>12.3</v>
      </c>
    </row>
    <row r="98" spans="1:10" ht="19.5" customHeight="1" x14ac:dyDescent="0.3">
      <c r="A98" s="298" t="s">
        <v>61</v>
      </c>
      <c r="B98" s="392">
        <f>(B97/B96)*(B95/B94)*(B93/B92)*(B91/B90)*B89</f>
        <v>1000</v>
      </c>
      <c r="C98" s="390" t="s">
        <v>128</v>
      </c>
      <c r="D98" s="393">
        <f>D97*$B$83/100</f>
        <v>10.59876</v>
      </c>
      <c r="E98" s="332"/>
      <c r="F98" s="331">
        <f>F97*$B$83/100</f>
        <v>12.275399999999999</v>
      </c>
    </row>
    <row r="99" spans="1:10" ht="19.5" customHeight="1" x14ac:dyDescent="0.3">
      <c r="A99" s="700" t="s">
        <v>63</v>
      </c>
      <c r="B99" s="715"/>
      <c r="C99" s="390" t="s">
        <v>129</v>
      </c>
      <c r="D99" s="394">
        <f>D98/$B$98</f>
        <v>1.059876E-2</v>
      </c>
      <c r="E99" s="332"/>
      <c r="F99" s="335">
        <f>F98/$B$98</f>
        <v>1.2275399999999999E-2</v>
      </c>
      <c r="G99" s="395"/>
      <c r="H99" s="324"/>
    </row>
    <row r="100" spans="1:10" ht="19.5" customHeight="1" x14ac:dyDescent="0.3">
      <c r="A100" s="702"/>
      <c r="B100" s="716"/>
      <c r="C100" s="390" t="s">
        <v>115</v>
      </c>
      <c r="D100" s="396">
        <f>$B$56/$B$116</f>
        <v>0.02</v>
      </c>
      <c r="F100" s="340"/>
      <c r="G100" s="397"/>
      <c r="H100" s="324"/>
    </row>
    <row r="101" spans="1:10" ht="18.75" x14ac:dyDescent="0.3">
      <c r="C101" s="390" t="s">
        <v>65</v>
      </c>
      <c r="D101" s="391">
        <f>D100*$B$98</f>
        <v>20</v>
      </c>
      <c r="F101" s="340"/>
      <c r="G101" s="395"/>
      <c r="H101" s="324"/>
    </row>
    <row r="102" spans="1:10" ht="19.5" customHeight="1" x14ac:dyDescent="0.3">
      <c r="C102" s="398" t="s">
        <v>66</v>
      </c>
      <c r="D102" s="399">
        <f>D101/B34</f>
        <v>20</v>
      </c>
      <c r="F102" s="344"/>
      <c r="G102" s="395"/>
      <c r="H102" s="324"/>
      <c r="J102" s="400"/>
    </row>
    <row r="103" spans="1:10" ht="18.75" x14ac:dyDescent="0.3">
      <c r="C103" s="401" t="s">
        <v>130</v>
      </c>
      <c r="D103" s="402">
        <f>AVERAGE(E91:E94,G91:G94)</f>
        <v>11464608.940140782</v>
      </c>
      <c r="F103" s="344"/>
      <c r="G103" s="403"/>
      <c r="H103" s="324"/>
      <c r="J103" s="404"/>
    </row>
    <row r="104" spans="1:10" ht="18.75" x14ac:dyDescent="0.3">
      <c r="C104" s="369" t="s">
        <v>68</v>
      </c>
      <c r="D104" s="405">
        <f>STDEV(E91:E94,G91:G94)/D103</f>
        <v>1.1697009397938688E-2</v>
      </c>
      <c r="F104" s="344"/>
      <c r="G104" s="395"/>
      <c r="H104" s="324"/>
      <c r="J104" s="404"/>
    </row>
    <row r="105" spans="1:10" ht="19.5" customHeight="1" x14ac:dyDescent="0.3">
      <c r="C105" s="371" t="s">
        <v>15</v>
      </c>
      <c r="D105" s="406">
        <f>COUNT(E91:E94,G91:G94)</f>
        <v>6</v>
      </c>
      <c r="F105" s="344"/>
      <c r="G105" s="395"/>
      <c r="H105" s="324"/>
      <c r="J105" s="404"/>
    </row>
    <row r="106" spans="1:10" ht="19.5" customHeight="1" x14ac:dyDescent="0.3">
      <c r="A106" s="348"/>
      <c r="B106" s="348"/>
      <c r="C106" s="348"/>
      <c r="D106" s="348"/>
      <c r="E106" s="348"/>
    </row>
    <row r="107" spans="1:10" ht="26.25" customHeight="1" x14ac:dyDescent="0.4">
      <c r="A107" s="296" t="s">
        <v>84</v>
      </c>
      <c r="B107" s="297">
        <v>1000</v>
      </c>
      <c r="C107" s="407" t="s">
        <v>131</v>
      </c>
      <c r="D107" s="408" t="s">
        <v>49</v>
      </c>
      <c r="E107" s="409" t="s">
        <v>85</v>
      </c>
      <c r="F107" s="410" t="s">
        <v>86</v>
      </c>
    </row>
    <row r="108" spans="1:10" ht="26.25" customHeight="1" x14ac:dyDescent="0.4">
      <c r="A108" s="298" t="s">
        <v>87</v>
      </c>
      <c r="B108" s="299">
        <v>5</v>
      </c>
      <c r="C108" s="411">
        <v>1</v>
      </c>
      <c r="D108" s="412">
        <v>10523665</v>
      </c>
      <c r="E108" s="446">
        <f t="shared" ref="E108:E113" si="1">IF(ISBLANK(D108),"-",D108/$D$103*$D$100*$B$116)</f>
        <v>183.58524141462382</v>
      </c>
      <c r="F108" s="413">
        <f t="shared" ref="F108:F113" si="2">IF(ISBLANK(D108), "-", E108/$B$56)</f>
        <v>0.91792620707311912</v>
      </c>
    </row>
    <row r="109" spans="1:10" ht="26.25" customHeight="1" x14ac:dyDescent="0.4">
      <c r="A109" s="298" t="s">
        <v>88</v>
      </c>
      <c r="B109" s="299">
        <v>50</v>
      </c>
      <c r="C109" s="411">
        <v>2</v>
      </c>
      <c r="D109" s="412">
        <v>10297560</v>
      </c>
      <c r="E109" s="447">
        <f t="shared" si="1"/>
        <v>179.64084172021569</v>
      </c>
      <c r="F109" s="414">
        <f t="shared" si="2"/>
        <v>0.89820420860107841</v>
      </c>
      <c r="G109" s="2" t="s">
        <v>137</v>
      </c>
    </row>
    <row r="110" spans="1:10" ht="26.25" customHeight="1" x14ac:dyDescent="0.4">
      <c r="A110" s="298" t="s">
        <v>89</v>
      </c>
      <c r="B110" s="299">
        <v>1</v>
      </c>
      <c r="C110" s="411">
        <v>3</v>
      </c>
      <c r="D110" s="412">
        <v>10647346</v>
      </c>
      <c r="E110" s="447">
        <f t="shared" si="1"/>
        <v>185.74285534887602</v>
      </c>
      <c r="F110" s="414">
        <f t="shared" si="2"/>
        <v>0.92871427674438012</v>
      </c>
    </row>
    <row r="111" spans="1:10" ht="26.25" customHeight="1" x14ac:dyDescent="0.4">
      <c r="A111" s="298" t="s">
        <v>90</v>
      </c>
      <c r="B111" s="299">
        <v>1</v>
      </c>
      <c r="C111" s="411">
        <v>4</v>
      </c>
      <c r="D111" s="412">
        <v>10570001</v>
      </c>
      <c r="E111" s="447">
        <f t="shared" si="1"/>
        <v>184.39357251849191</v>
      </c>
      <c r="F111" s="414">
        <f t="shared" si="2"/>
        <v>0.92196786259245955</v>
      </c>
    </row>
    <row r="112" spans="1:10" ht="26.25" customHeight="1" x14ac:dyDescent="0.4">
      <c r="A112" s="298" t="s">
        <v>91</v>
      </c>
      <c r="B112" s="299">
        <v>1</v>
      </c>
      <c r="C112" s="411">
        <v>5</v>
      </c>
      <c r="D112" s="412">
        <v>10784647</v>
      </c>
      <c r="E112" s="447">
        <f t="shared" si="1"/>
        <v>188.13807006081043</v>
      </c>
      <c r="F112" s="414">
        <f t="shared" si="2"/>
        <v>0.94069035030405213</v>
      </c>
    </row>
    <row r="113" spans="1:10" ht="26.25" customHeight="1" x14ac:dyDescent="0.4">
      <c r="A113" s="298" t="s">
        <v>92</v>
      </c>
      <c r="B113" s="299">
        <v>1</v>
      </c>
      <c r="C113" s="415">
        <v>6</v>
      </c>
      <c r="D113" s="416">
        <v>10477617</v>
      </c>
      <c r="E113" s="448">
        <f t="shared" si="1"/>
        <v>182.78193446816928</v>
      </c>
      <c r="F113" s="417">
        <f t="shared" si="2"/>
        <v>0.91390967234084641</v>
      </c>
    </row>
    <row r="114" spans="1:10" ht="26.25" customHeight="1" x14ac:dyDescent="0.4">
      <c r="A114" s="298" t="s">
        <v>93</v>
      </c>
      <c r="B114" s="299">
        <v>1</v>
      </c>
      <c r="C114" s="411"/>
      <c r="D114" s="366"/>
      <c r="E114" s="272"/>
      <c r="F114" s="418"/>
    </row>
    <row r="115" spans="1:10" ht="26.25" customHeight="1" x14ac:dyDescent="0.4">
      <c r="A115" s="298" t="s">
        <v>94</v>
      </c>
      <c r="B115" s="299">
        <v>1</v>
      </c>
      <c r="C115" s="411"/>
      <c r="D115" s="419"/>
      <c r="E115" s="420" t="s">
        <v>56</v>
      </c>
      <c r="F115" s="421">
        <f>AVERAGE(F108:F113)</f>
        <v>0.9202354296093227</v>
      </c>
    </row>
    <row r="116" spans="1:10" ht="27" customHeight="1" x14ac:dyDescent="0.4">
      <c r="A116" s="298" t="s">
        <v>95</v>
      </c>
      <c r="B116" s="330">
        <f>(B115/B114)*(B113/B112)*(B111/B110)*(B109/B108)*B107</f>
        <v>10000</v>
      </c>
      <c r="C116" s="422"/>
      <c r="D116" s="423"/>
      <c r="E116" s="385" t="s">
        <v>68</v>
      </c>
      <c r="F116" s="424">
        <f>STDEV(F108:F113)/F115</f>
        <v>1.5551415358642847E-2</v>
      </c>
      <c r="I116" s="272"/>
    </row>
    <row r="117" spans="1:10" ht="27" customHeight="1" x14ac:dyDescent="0.4">
      <c r="A117" s="700" t="s">
        <v>63</v>
      </c>
      <c r="B117" s="701"/>
      <c r="C117" s="425"/>
      <c r="D117" s="426"/>
      <c r="E117" s="427" t="s">
        <v>15</v>
      </c>
      <c r="F117" s="428">
        <f>COUNT(F108:F113)</f>
        <v>6</v>
      </c>
      <c r="I117" s="272"/>
      <c r="J117" s="404"/>
    </row>
    <row r="118" spans="1:10" ht="19.5" customHeight="1" x14ac:dyDescent="0.3">
      <c r="A118" s="702"/>
      <c r="B118" s="703"/>
      <c r="C118" s="272"/>
      <c r="D118" s="272"/>
      <c r="E118" s="272"/>
      <c r="F118" s="366"/>
      <c r="G118" s="272"/>
      <c r="H118" s="272"/>
      <c r="I118" s="272"/>
    </row>
    <row r="119" spans="1:10" ht="18.75" x14ac:dyDescent="0.3">
      <c r="A119" s="437"/>
      <c r="B119" s="294"/>
      <c r="C119" s="272"/>
      <c r="D119" s="272"/>
      <c r="E119" s="272"/>
      <c r="F119" s="366"/>
      <c r="G119" s="272"/>
      <c r="H119" s="272"/>
      <c r="I119" s="272"/>
    </row>
    <row r="120" spans="1:10" ht="26.25" customHeight="1" x14ac:dyDescent="0.4">
      <c r="A120" s="282" t="s">
        <v>125</v>
      </c>
      <c r="B120" s="373" t="s">
        <v>96</v>
      </c>
      <c r="C120" s="704" t="str">
        <f>B20</f>
        <v>EMCITRABINE</v>
      </c>
      <c r="D120" s="704"/>
      <c r="E120" s="374" t="s">
        <v>97</v>
      </c>
      <c r="F120" s="374"/>
      <c r="G120" s="375">
        <f>F115</f>
        <v>0.9202354296093227</v>
      </c>
      <c r="H120" s="272"/>
      <c r="I120" s="272"/>
    </row>
    <row r="121" spans="1:10" ht="19.5" customHeight="1" x14ac:dyDescent="0.3">
      <c r="A121" s="429"/>
      <c r="B121" s="429"/>
      <c r="C121" s="430"/>
      <c r="D121" s="430"/>
      <c r="E121" s="430"/>
      <c r="F121" s="430"/>
      <c r="G121" s="430"/>
      <c r="H121" s="430"/>
    </row>
    <row r="122" spans="1:10" ht="18.75" x14ac:dyDescent="0.3">
      <c r="B122" s="705" t="s">
        <v>21</v>
      </c>
      <c r="C122" s="705"/>
      <c r="E122" s="380" t="s">
        <v>22</v>
      </c>
      <c r="F122" s="431"/>
      <c r="G122" s="705" t="s">
        <v>23</v>
      </c>
      <c r="H122" s="705"/>
    </row>
    <row r="123" spans="1:10" ht="69.95" customHeight="1" x14ac:dyDescent="0.3">
      <c r="A123" s="432" t="s">
        <v>24</v>
      </c>
      <c r="B123" s="433"/>
      <c r="C123" s="433"/>
      <c r="E123" s="433"/>
      <c r="F123" s="272"/>
      <c r="G123" s="434"/>
      <c r="H123" s="434"/>
    </row>
    <row r="124" spans="1:10" ht="69.95" customHeight="1" x14ac:dyDescent="0.3">
      <c r="A124" s="432" t="s">
        <v>25</v>
      </c>
      <c r="B124" s="435"/>
      <c r="C124" s="435"/>
      <c r="E124" s="435"/>
      <c r="F124" s="272"/>
      <c r="G124" s="436"/>
      <c r="H124" s="436"/>
    </row>
    <row r="125" spans="1:10" ht="18.75" x14ac:dyDescent="0.3">
      <c r="A125" s="365"/>
      <c r="B125" s="365"/>
      <c r="C125" s="366"/>
      <c r="D125" s="366"/>
      <c r="E125" s="366"/>
      <c r="F125" s="370"/>
      <c r="G125" s="366"/>
      <c r="H125" s="366"/>
      <c r="I125" s="272"/>
    </row>
    <row r="126" spans="1:10" ht="18.75" x14ac:dyDescent="0.3">
      <c r="A126" s="365"/>
      <c r="B126" s="365"/>
      <c r="C126" s="366"/>
      <c r="D126" s="366"/>
      <c r="E126" s="366"/>
      <c r="F126" s="370"/>
      <c r="G126" s="366"/>
      <c r="H126" s="366"/>
      <c r="I126" s="272"/>
    </row>
    <row r="127" spans="1:10" ht="18.75" x14ac:dyDescent="0.3">
      <c r="A127" s="365"/>
      <c r="B127" s="365"/>
      <c r="C127" s="366"/>
      <c r="D127" s="366"/>
      <c r="E127" s="366"/>
      <c r="F127" s="370"/>
      <c r="G127" s="366"/>
      <c r="H127" s="366"/>
      <c r="I127" s="272"/>
    </row>
    <row r="128" spans="1:10" ht="18.75" x14ac:dyDescent="0.3">
      <c r="A128" s="365"/>
      <c r="B128" s="365"/>
      <c r="C128" s="366"/>
      <c r="D128" s="366"/>
      <c r="E128" s="366"/>
      <c r="F128" s="370"/>
      <c r="G128" s="366"/>
      <c r="H128" s="366"/>
      <c r="I128" s="272"/>
    </row>
    <row r="129" spans="1:9" ht="18.75" x14ac:dyDescent="0.3">
      <c r="A129" s="365"/>
      <c r="B129" s="365"/>
      <c r="C129" s="366"/>
      <c r="D129" s="366"/>
      <c r="E129" s="366"/>
      <c r="F129" s="370"/>
      <c r="G129" s="366"/>
      <c r="H129" s="366"/>
      <c r="I129" s="272"/>
    </row>
    <row r="130" spans="1:9" ht="18.75" x14ac:dyDescent="0.3">
      <c r="A130" s="365"/>
      <c r="B130" s="365"/>
      <c r="C130" s="366"/>
      <c r="D130" s="366"/>
      <c r="E130" s="366"/>
      <c r="F130" s="370"/>
      <c r="G130" s="366"/>
      <c r="H130" s="366"/>
      <c r="I130" s="272"/>
    </row>
    <row r="131" spans="1:9" ht="18.75" x14ac:dyDescent="0.3">
      <c r="A131" s="365"/>
      <c r="B131" s="365"/>
      <c r="C131" s="366"/>
      <c r="D131" s="366"/>
      <c r="E131" s="366"/>
      <c r="F131" s="370"/>
      <c r="G131" s="366"/>
      <c r="H131" s="366"/>
      <c r="I131" s="272"/>
    </row>
    <row r="132" spans="1:9" ht="18.75" x14ac:dyDescent="0.3">
      <c r="A132" s="365"/>
      <c r="B132" s="365"/>
      <c r="C132" s="366"/>
      <c r="D132" s="366"/>
      <c r="E132" s="366"/>
      <c r="F132" s="370"/>
      <c r="G132" s="366"/>
      <c r="H132" s="366"/>
      <c r="I132" s="272"/>
    </row>
    <row r="133" spans="1:9" ht="18.75" x14ac:dyDescent="0.3">
      <c r="A133" s="365"/>
      <c r="B133" s="365"/>
      <c r="C133" s="366"/>
      <c r="D133" s="366"/>
      <c r="E133" s="366"/>
      <c r="F133" s="370"/>
      <c r="G133" s="366"/>
      <c r="H133" s="366"/>
      <c r="I133" s="272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13" orientation="portrait" r:id="rId1"/>
  <headerFooter>
    <oddHeader>&amp;LVer 2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60" zoomScale="60" zoomScaleNormal="40" zoomScalePageLayoutView="50" workbookViewId="0">
      <selection activeCell="H69" sqref="H6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8" t="s">
        <v>26</v>
      </c>
      <c r="B1" s="698"/>
      <c r="C1" s="698"/>
      <c r="D1" s="698"/>
      <c r="E1" s="698"/>
      <c r="F1" s="698"/>
      <c r="G1" s="698"/>
      <c r="H1" s="698"/>
      <c r="I1" s="698"/>
    </row>
    <row r="2" spans="1:9" ht="18.75" customHeight="1" x14ac:dyDescent="0.25">
      <c r="A2" s="698"/>
      <c r="B2" s="698"/>
      <c r="C2" s="698"/>
      <c r="D2" s="698"/>
      <c r="E2" s="698"/>
      <c r="F2" s="698"/>
      <c r="G2" s="698"/>
      <c r="H2" s="698"/>
      <c r="I2" s="698"/>
    </row>
    <row r="3" spans="1:9" ht="18.75" customHeight="1" x14ac:dyDescent="0.25">
      <c r="A3" s="698"/>
      <c r="B3" s="698"/>
      <c r="C3" s="698"/>
      <c r="D3" s="698"/>
      <c r="E3" s="698"/>
      <c r="F3" s="698"/>
      <c r="G3" s="698"/>
      <c r="H3" s="698"/>
      <c r="I3" s="698"/>
    </row>
    <row r="4" spans="1:9" ht="18.75" customHeight="1" x14ac:dyDescent="0.25">
      <c r="A4" s="698"/>
      <c r="B4" s="698"/>
      <c r="C4" s="698"/>
      <c r="D4" s="698"/>
      <c r="E4" s="698"/>
      <c r="F4" s="698"/>
      <c r="G4" s="698"/>
      <c r="H4" s="698"/>
      <c r="I4" s="698"/>
    </row>
    <row r="5" spans="1:9" ht="18.75" customHeight="1" x14ac:dyDescent="0.25">
      <c r="A5" s="698"/>
      <c r="B5" s="698"/>
      <c r="C5" s="698"/>
      <c r="D5" s="698"/>
      <c r="E5" s="698"/>
      <c r="F5" s="698"/>
      <c r="G5" s="698"/>
      <c r="H5" s="698"/>
      <c r="I5" s="698"/>
    </row>
    <row r="6" spans="1:9" ht="18.75" customHeight="1" x14ac:dyDescent="0.25">
      <c r="A6" s="698"/>
      <c r="B6" s="698"/>
      <c r="C6" s="698"/>
      <c r="D6" s="698"/>
      <c r="E6" s="698"/>
      <c r="F6" s="698"/>
      <c r="G6" s="698"/>
      <c r="H6" s="698"/>
      <c r="I6" s="698"/>
    </row>
    <row r="7" spans="1:9" ht="18.75" customHeight="1" x14ac:dyDescent="0.25">
      <c r="A7" s="698"/>
      <c r="B7" s="698"/>
      <c r="C7" s="698"/>
      <c r="D7" s="698"/>
      <c r="E7" s="698"/>
      <c r="F7" s="698"/>
      <c r="G7" s="698"/>
      <c r="H7" s="698"/>
      <c r="I7" s="698"/>
    </row>
    <row r="8" spans="1:9" x14ac:dyDescent="0.25">
      <c r="A8" s="699" t="s">
        <v>27</v>
      </c>
      <c r="B8" s="699"/>
      <c r="C8" s="699"/>
      <c r="D8" s="699"/>
      <c r="E8" s="699"/>
      <c r="F8" s="699"/>
      <c r="G8" s="699"/>
      <c r="H8" s="699"/>
      <c r="I8" s="699"/>
    </row>
    <row r="9" spans="1:9" x14ac:dyDescent="0.25">
      <c r="A9" s="699"/>
      <c r="B9" s="699"/>
      <c r="C9" s="699"/>
      <c r="D9" s="699"/>
      <c r="E9" s="699"/>
      <c r="F9" s="699"/>
      <c r="G9" s="699"/>
      <c r="H9" s="699"/>
      <c r="I9" s="699"/>
    </row>
    <row r="10" spans="1:9" x14ac:dyDescent="0.25">
      <c r="A10" s="699"/>
      <c r="B10" s="699"/>
      <c r="C10" s="699"/>
      <c r="D10" s="699"/>
      <c r="E10" s="699"/>
      <c r="F10" s="699"/>
      <c r="G10" s="699"/>
      <c r="H10" s="699"/>
      <c r="I10" s="699"/>
    </row>
    <row r="11" spans="1:9" x14ac:dyDescent="0.25">
      <c r="A11" s="699"/>
      <c r="B11" s="699"/>
      <c r="C11" s="699"/>
      <c r="D11" s="699"/>
      <c r="E11" s="699"/>
      <c r="F11" s="699"/>
      <c r="G11" s="699"/>
      <c r="H11" s="699"/>
      <c r="I11" s="699"/>
    </row>
    <row r="12" spans="1:9" x14ac:dyDescent="0.25">
      <c r="A12" s="699"/>
      <c r="B12" s="699"/>
      <c r="C12" s="699"/>
      <c r="D12" s="699"/>
      <c r="E12" s="699"/>
      <c r="F12" s="699"/>
      <c r="G12" s="699"/>
      <c r="H12" s="699"/>
      <c r="I12" s="699"/>
    </row>
    <row r="13" spans="1:9" x14ac:dyDescent="0.25">
      <c r="A13" s="699"/>
      <c r="B13" s="699"/>
      <c r="C13" s="699"/>
      <c r="D13" s="699"/>
      <c r="E13" s="699"/>
      <c r="F13" s="699"/>
      <c r="G13" s="699"/>
      <c r="H13" s="699"/>
      <c r="I13" s="699"/>
    </row>
    <row r="14" spans="1:9" x14ac:dyDescent="0.25">
      <c r="A14" s="699"/>
      <c r="B14" s="699"/>
      <c r="C14" s="699"/>
      <c r="D14" s="699"/>
      <c r="E14" s="699"/>
      <c r="F14" s="699"/>
      <c r="G14" s="699"/>
      <c r="H14" s="699"/>
      <c r="I14" s="699"/>
    </row>
    <row r="15" spans="1:9" ht="19.5" customHeight="1" x14ac:dyDescent="0.3">
      <c r="A15" s="449"/>
    </row>
    <row r="16" spans="1:9" ht="19.5" customHeight="1" x14ac:dyDescent="0.3">
      <c r="A16" s="732" t="s">
        <v>28</v>
      </c>
      <c r="B16" s="733"/>
      <c r="C16" s="733"/>
      <c r="D16" s="733"/>
      <c r="E16" s="733"/>
      <c r="F16" s="733"/>
      <c r="G16" s="733"/>
      <c r="H16" s="734"/>
    </row>
    <row r="17" spans="1:14" ht="20.25" customHeight="1" x14ac:dyDescent="0.25">
      <c r="A17" s="735" t="s">
        <v>29</v>
      </c>
      <c r="B17" s="735"/>
      <c r="C17" s="735"/>
      <c r="D17" s="735"/>
      <c r="E17" s="735"/>
      <c r="F17" s="735"/>
      <c r="G17" s="735"/>
      <c r="H17" s="735"/>
    </row>
    <row r="18" spans="1:14" ht="26.25" customHeight="1" x14ac:dyDescent="0.4">
      <c r="A18" s="451" t="s">
        <v>30</v>
      </c>
      <c r="B18" s="731" t="s">
        <v>132</v>
      </c>
      <c r="C18" s="731"/>
      <c r="D18" s="615"/>
      <c r="E18" s="452"/>
      <c r="F18" s="453"/>
      <c r="G18" s="453"/>
      <c r="H18" s="453"/>
    </row>
    <row r="19" spans="1:14" ht="26.25" customHeight="1" x14ac:dyDescent="0.4">
      <c r="A19" s="451" t="s">
        <v>31</v>
      </c>
      <c r="B19" s="454" t="s">
        <v>100</v>
      </c>
      <c r="C19" s="617">
        <v>21</v>
      </c>
      <c r="D19" s="453"/>
      <c r="E19" s="453"/>
      <c r="F19" s="453"/>
      <c r="G19" s="453"/>
      <c r="H19" s="453"/>
    </row>
    <row r="20" spans="1:14" ht="26.25" customHeight="1" x14ac:dyDescent="0.4">
      <c r="A20" s="451" t="s">
        <v>32</v>
      </c>
      <c r="B20" s="736" t="s">
        <v>134</v>
      </c>
      <c r="C20" s="736"/>
      <c r="D20" s="453"/>
      <c r="E20" s="453"/>
      <c r="F20" s="453"/>
      <c r="G20" s="453"/>
      <c r="H20" s="453"/>
    </row>
    <row r="21" spans="1:14" ht="26.25" customHeight="1" x14ac:dyDescent="0.4">
      <c r="A21" s="451" t="s">
        <v>33</v>
      </c>
      <c r="B21" s="736" t="s">
        <v>133</v>
      </c>
      <c r="C21" s="736"/>
      <c r="D21" s="736"/>
      <c r="E21" s="736"/>
      <c r="F21" s="736"/>
      <c r="G21" s="736"/>
      <c r="H21" s="736"/>
      <c r="I21" s="455"/>
    </row>
    <row r="22" spans="1:14" ht="26.25" customHeight="1" x14ac:dyDescent="0.4">
      <c r="A22" s="451" t="s">
        <v>34</v>
      </c>
      <c r="B22" s="456"/>
      <c r="C22" s="453"/>
      <c r="D22" s="453"/>
      <c r="E22" s="453"/>
      <c r="F22" s="453"/>
      <c r="G22" s="453"/>
      <c r="H22" s="453"/>
    </row>
    <row r="23" spans="1:14" ht="26.25" customHeight="1" x14ac:dyDescent="0.4">
      <c r="A23" s="451" t="s">
        <v>35</v>
      </c>
      <c r="B23" s="456"/>
      <c r="C23" s="453"/>
      <c r="D23" s="453"/>
      <c r="E23" s="453"/>
      <c r="F23" s="453"/>
      <c r="G23" s="453"/>
      <c r="H23" s="453"/>
    </row>
    <row r="24" spans="1:14" ht="18.75" x14ac:dyDescent="0.3">
      <c r="A24" s="451"/>
      <c r="B24" s="457"/>
    </row>
    <row r="25" spans="1:14" ht="18.75" x14ac:dyDescent="0.3">
      <c r="A25" s="458" t="s">
        <v>1</v>
      </c>
      <c r="B25" s="457"/>
    </row>
    <row r="26" spans="1:14" ht="26.25" customHeight="1" x14ac:dyDescent="0.4">
      <c r="A26" s="459" t="s">
        <v>4</v>
      </c>
      <c r="B26" s="731" t="s">
        <v>134</v>
      </c>
      <c r="C26" s="731"/>
    </row>
    <row r="27" spans="1:14" ht="26.25" customHeight="1" x14ac:dyDescent="0.4">
      <c r="A27" s="460" t="s">
        <v>36</v>
      </c>
      <c r="B27" s="729" t="s">
        <v>143</v>
      </c>
      <c r="C27" s="729"/>
    </row>
    <row r="28" spans="1:14" ht="27" customHeight="1" x14ac:dyDescent="0.4">
      <c r="A28" s="460" t="s">
        <v>5</v>
      </c>
      <c r="B28" s="461">
        <v>99.2</v>
      </c>
    </row>
    <row r="29" spans="1:14" s="14" customFormat="1" ht="27" customHeight="1" x14ac:dyDescent="0.4">
      <c r="A29" s="460" t="s">
        <v>37</v>
      </c>
      <c r="B29" s="462">
        <v>0</v>
      </c>
      <c r="C29" s="706" t="s">
        <v>83</v>
      </c>
      <c r="D29" s="707"/>
      <c r="E29" s="707"/>
      <c r="F29" s="707"/>
      <c r="G29" s="708"/>
      <c r="I29" s="463"/>
      <c r="J29" s="463"/>
      <c r="K29" s="463"/>
      <c r="L29" s="463"/>
    </row>
    <row r="30" spans="1:14" s="14" customFormat="1" ht="19.5" customHeight="1" x14ac:dyDescent="0.3">
      <c r="A30" s="460" t="s">
        <v>38</v>
      </c>
      <c r="B30" s="464">
        <f>B28-B29</f>
        <v>99.2</v>
      </c>
      <c r="C30" s="465"/>
      <c r="D30" s="465"/>
      <c r="E30" s="465"/>
      <c r="F30" s="465"/>
      <c r="G30" s="466"/>
      <c r="I30" s="463"/>
      <c r="J30" s="463"/>
      <c r="K30" s="463"/>
      <c r="L30" s="463"/>
    </row>
    <row r="31" spans="1:14" s="14" customFormat="1" ht="27" customHeight="1" x14ac:dyDescent="0.4">
      <c r="A31" s="460" t="s">
        <v>39</v>
      </c>
      <c r="B31" s="467">
        <v>1</v>
      </c>
      <c r="C31" s="709" t="s">
        <v>40</v>
      </c>
      <c r="D31" s="710"/>
      <c r="E31" s="710"/>
      <c r="F31" s="710"/>
      <c r="G31" s="710"/>
      <c r="H31" s="711"/>
      <c r="I31" s="463"/>
      <c r="J31" s="463"/>
      <c r="K31" s="463"/>
      <c r="L31" s="463"/>
    </row>
    <row r="32" spans="1:14" s="14" customFormat="1" ht="27" customHeight="1" x14ac:dyDescent="0.4">
      <c r="A32" s="460" t="s">
        <v>41</v>
      </c>
      <c r="B32" s="467">
        <v>1</v>
      </c>
      <c r="C32" s="709" t="s">
        <v>42</v>
      </c>
      <c r="D32" s="710"/>
      <c r="E32" s="710"/>
      <c r="F32" s="710"/>
      <c r="G32" s="710"/>
      <c r="H32" s="711"/>
      <c r="I32" s="463"/>
      <c r="J32" s="463"/>
      <c r="K32" s="463"/>
      <c r="L32" s="468"/>
      <c r="M32" s="468"/>
      <c r="N32" s="469"/>
    </row>
    <row r="33" spans="1:14" s="14" customFormat="1" ht="17.25" customHeight="1" x14ac:dyDescent="0.3">
      <c r="A33" s="460"/>
      <c r="B33" s="470"/>
      <c r="C33" s="471"/>
      <c r="D33" s="471"/>
      <c r="E33" s="471"/>
      <c r="F33" s="471"/>
      <c r="G33" s="471"/>
      <c r="H33" s="471"/>
      <c r="I33" s="463"/>
      <c r="J33" s="463"/>
      <c r="K33" s="463"/>
      <c r="L33" s="468"/>
      <c r="M33" s="468"/>
      <c r="N33" s="469"/>
    </row>
    <row r="34" spans="1:14" s="14" customFormat="1" ht="18.75" x14ac:dyDescent="0.3">
      <c r="A34" s="460" t="s">
        <v>43</v>
      </c>
      <c r="B34" s="472">
        <f>B31/B32</f>
        <v>1</v>
      </c>
      <c r="C34" s="450" t="s">
        <v>44</v>
      </c>
      <c r="D34" s="450"/>
      <c r="E34" s="450"/>
      <c r="F34" s="450"/>
      <c r="G34" s="450"/>
      <c r="I34" s="463"/>
      <c r="J34" s="463"/>
      <c r="K34" s="463"/>
      <c r="L34" s="468"/>
      <c r="M34" s="468"/>
      <c r="N34" s="469"/>
    </row>
    <row r="35" spans="1:14" s="14" customFormat="1" ht="19.5" customHeight="1" x14ac:dyDescent="0.3">
      <c r="A35" s="460"/>
      <c r="B35" s="464"/>
      <c r="G35" s="450"/>
      <c r="I35" s="463"/>
      <c r="J35" s="463"/>
      <c r="K35" s="463"/>
      <c r="L35" s="468"/>
      <c r="M35" s="468"/>
      <c r="N35" s="469"/>
    </row>
    <row r="36" spans="1:14" s="14" customFormat="1" ht="27" customHeight="1" x14ac:dyDescent="0.4">
      <c r="A36" s="473" t="s">
        <v>111</v>
      </c>
      <c r="B36" s="474">
        <v>50</v>
      </c>
      <c r="C36" s="450"/>
      <c r="D36" s="712" t="s">
        <v>45</v>
      </c>
      <c r="E36" s="730"/>
      <c r="F36" s="712" t="s">
        <v>46</v>
      </c>
      <c r="G36" s="713"/>
      <c r="J36" s="463"/>
      <c r="K36" s="463"/>
      <c r="L36" s="468"/>
      <c r="M36" s="468"/>
      <c r="N36" s="469"/>
    </row>
    <row r="37" spans="1:14" s="14" customFormat="1" ht="27" customHeight="1" x14ac:dyDescent="0.4">
      <c r="A37" s="475" t="s">
        <v>47</v>
      </c>
      <c r="B37" s="476">
        <v>10</v>
      </c>
      <c r="C37" s="477" t="s">
        <v>48</v>
      </c>
      <c r="D37" s="478" t="s">
        <v>49</v>
      </c>
      <c r="E37" s="479" t="s">
        <v>50</v>
      </c>
      <c r="F37" s="478" t="s">
        <v>49</v>
      </c>
      <c r="G37" s="480" t="s">
        <v>50</v>
      </c>
      <c r="I37" s="481" t="s">
        <v>112</v>
      </c>
      <c r="J37" s="463"/>
      <c r="K37" s="463"/>
      <c r="L37" s="468"/>
      <c r="M37" s="468"/>
      <c r="N37" s="469"/>
    </row>
    <row r="38" spans="1:14" s="14" customFormat="1" ht="26.25" customHeight="1" x14ac:dyDescent="0.4">
      <c r="A38" s="475" t="s">
        <v>51</v>
      </c>
      <c r="B38" s="476">
        <v>20</v>
      </c>
      <c r="C38" s="482">
        <v>1</v>
      </c>
      <c r="D38" s="483">
        <v>23991100</v>
      </c>
      <c r="E38" s="484">
        <f>IF(ISBLANK(D38),"-",$D$48/$D$45*D38)</f>
        <v>21879894.402505934</v>
      </c>
      <c r="F38" s="483">
        <v>23287223</v>
      </c>
      <c r="G38" s="485">
        <f>IF(ISBLANK(F38),"-",$D$48/$F$45*F38)</f>
        <v>22471304.899952654</v>
      </c>
      <c r="I38" s="486"/>
      <c r="J38" s="463"/>
      <c r="K38" s="463"/>
      <c r="L38" s="468"/>
      <c r="M38" s="468"/>
      <c r="N38" s="469"/>
    </row>
    <row r="39" spans="1:14" s="14" customFormat="1" ht="26.25" customHeight="1" x14ac:dyDescent="0.4">
      <c r="A39" s="475" t="s">
        <v>52</v>
      </c>
      <c r="B39" s="476">
        <v>1</v>
      </c>
      <c r="C39" s="487">
        <v>2</v>
      </c>
      <c r="D39" s="488">
        <v>23910051</v>
      </c>
      <c r="E39" s="489">
        <f>IF(ISBLANK(D39),"-",$D$48/$D$45*D39)</f>
        <v>21805977.676660571</v>
      </c>
      <c r="F39" s="488">
        <v>23427676</v>
      </c>
      <c r="G39" s="490">
        <f>IF(ISBLANK(F39),"-",$D$48/$F$45*F39)</f>
        <v>22606836.826069955</v>
      </c>
      <c r="I39" s="714">
        <f>ABS((F43/D43*D42)-F42)/D42</f>
        <v>3.1113839087316908E-2</v>
      </c>
      <c r="J39" s="463"/>
      <c r="K39" s="463"/>
      <c r="L39" s="468"/>
      <c r="M39" s="468"/>
      <c r="N39" s="469"/>
    </row>
    <row r="40" spans="1:14" ht="26.25" customHeight="1" x14ac:dyDescent="0.4">
      <c r="A40" s="475" t="s">
        <v>53</v>
      </c>
      <c r="B40" s="476">
        <v>1</v>
      </c>
      <c r="C40" s="487">
        <v>3</v>
      </c>
      <c r="D40" s="488">
        <v>23977541</v>
      </c>
      <c r="E40" s="489">
        <f>IF(ISBLANK(D40),"-",$D$48/$D$45*D40)</f>
        <v>21867528.588174637</v>
      </c>
      <c r="F40" s="488">
        <v>23455124</v>
      </c>
      <c r="G40" s="490">
        <f>IF(ISBLANK(F40),"-",$D$48/$F$45*F40)</f>
        <v>22633323.126170825</v>
      </c>
      <c r="I40" s="714"/>
      <c r="L40" s="468"/>
      <c r="M40" s="468"/>
      <c r="N40" s="491"/>
    </row>
    <row r="41" spans="1:14" ht="27" customHeight="1" x14ac:dyDescent="0.4">
      <c r="A41" s="475" t="s">
        <v>54</v>
      </c>
      <c r="B41" s="476">
        <v>1</v>
      </c>
      <c r="C41" s="492">
        <v>4</v>
      </c>
      <c r="D41" s="493"/>
      <c r="E41" s="494" t="str">
        <f>IF(ISBLANK(D41),"-",$D$48/$D$45*D41)</f>
        <v>-</v>
      </c>
      <c r="F41" s="493"/>
      <c r="G41" s="495" t="str">
        <f>IF(ISBLANK(F41),"-",$D$48/$F$45*F41)</f>
        <v>-</v>
      </c>
      <c r="I41" s="496"/>
      <c r="L41" s="468"/>
      <c r="M41" s="468"/>
      <c r="N41" s="491"/>
    </row>
    <row r="42" spans="1:14" ht="27" customHeight="1" x14ac:dyDescent="0.4">
      <c r="A42" s="475" t="s">
        <v>55</v>
      </c>
      <c r="B42" s="476">
        <v>1</v>
      </c>
      <c r="C42" s="497" t="s">
        <v>56</v>
      </c>
      <c r="D42" s="498">
        <f>AVERAGE(D38:D41)</f>
        <v>23959564</v>
      </c>
      <c r="E42" s="499">
        <f>AVERAGE(E38:E41)</f>
        <v>21851133.555780381</v>
      </c>
      <c r="F42" s="498">
        <f>AVERAGE(F38:F41)</f>
        <v>23390007.666666668</v>
      </c>
      <c r="G42" s="500">
        <f>AVERAGE(G38:G41)</f>
        <v>22570488.284064475</v>
      </c>
      <c r="H42" s="501"/>
    </row>
    <row r="43" spans="1:14" ht="26.25" customHeight="1" x14ac:dyDescent="0.4">
      <c r="A43" s="475" t="s">
        <v>57</v>
      </c>
      <c r="B43" s="476">
        <v>1</v>
      </c>
      <c r="C43" s="502" t="s">
        <v>113</v>
      </c>
      <c r="D43" s="503">
        <v>16.579999999999998</v>
      </c>
      <c r="E43" s="491"/>
      <c r="F43" s="503">
        <v>15.67</v>
      </c>
      <c r="H43" s="501"/>
    </row>
    <row r="44" spans="1:14" ht="26.25" customHeight="1" x14ac:dyDescent="0.4">
      <c r="A44" s="475" t="s">
        <v>59</v>
      </c>
      <c r="B44" s="476">
        <v>1</v>
      </c>
      <c r="C44" s="504" t="s">
        <v>114</v>
      </c>
      <c r="D44" s="505">
        <f>D43*$B$34</f>
        <v>16.579999999999998</v>
      </c>
      <c r="E44" s="506"/>
      <c r="F44" s="505">
        <f>F43*$B$34</f>
        <v>15.67</v>
      </c>
      <c r="H44" s="501"/>
    </row>
    <row r="45" spans="1:14" ht="19.5" customHeight="1" x14ac:dyDescent="0.3">
      <c r="A45" s="475" t="s">
        <v>61</v>
      </c>
      <c r="B45" s="507">
        <f>(B44/B43)*(B42/B41)*(B40/B39)*(B38/B37)*B36</f>
        <v>100</v>
      </c>
      <c r="C45" s="504" t="s">
        <v>62</v>
      </c>
      <c r="D45" s="508">
        <f>D44*$B$30/100</f>
        <v>16.44736</v>
      </c>
      <c r="E45" s="509"/>
      <c r="F45" s="508">
        <f>F44*$B$30/100</f>
        <v>15.544639999999999</v>
      </c>
      <c r="H45" s="501"/>
    </row>
    <row r="46" spans="1:14" ht="19.5" customHeight="1" x14ac:dyDescent="0.3">
      <c r="A46" s="700" t="s">
        <v>63</v>
      </c>
      <c r="B46" s="701"/>
      <c r="C46" s="504" t="s">
        <v>64</v>
      </c>
      <c r="D46" s="510">
        <f>D45/$B$45</f>
        <v>0.1644736</v>
      </c>
      <c r="E46" s="511"/>
      <c r="F46" s="512">
        <f>F45/$B$45</f>
        <v>0.15544639999999998</v>
      </c>
      <c r="H46" s="501"/>
    </row>
    <row r="47" spans="1:14" ht="27" customHeight="1" x14ac:dyDescent="0.4">
      <c r="A47" s="702"/>
      <c r="B47" s="703"/>
      <c r="C47" s="513" t="s">
        <v>115</v>
      </c>
      <c r="D47" s="514">
        <v>0.15</v>
      </c>
      <c r="E47" s="515"/>
      <c r="F47" s="511"/>
      <c r="H47" s="501"/>
    </row>
    <row r="48" spans="1:14" ht="18.75" x14ac:dyDescent="0.3">
      <c r="C48" s="516" t="s">
        <v>65</v>
      </c>
      <c r="D48" s="508">
        <f>D47*$B$45</f>
        <v>15</v>
      </c>
      <c r="F48" s="517"/>
      <c r="H48" s="501"/>
    </row>
    <row r="49" spans="1:12" ht="19.5" customHeight="1" x14ac:dyDescent="0.3">
      <c r="C49" s="518" t="s">
        <v>66</v>
      </c>
      <c r="D49" s="519">
        <f>D48/B34</f>
        <v>15</v>
      </c>
      <c r="F49" s="517"/>
      <c r="H49" s="501"/>
    </row>
    <row r="50" spans="1:12" ht="18.75" x14ac:dyDescent="0.3">
      <c r="C50" s="473" t="s">
        <v>67</v>
      </c>
      <c r="D50" s="520">
        <f>AVERAGE(E38:E41,G38:G41)</f>
        <v>22210810.91992243</v>
      </c>
      <c r="F50" s="521"/>
      <c r="H50" s="501"/>
    </row>
    <row r="51" spans="1:12" ht="18.75" x14ac:dyDescent="0.3">
      <c r="C51" s="475" t="s">
        <v>68</v>
      </c>
      <c r="D51" s="522">
        <f>STDEV(E38:E41,G38:G41)/D50</f>
        <v>1.7946654376685949E-2</v>
      </c>
      <c r="F51" s="521"/>
      <c r="H51" s="501"/>
    </row>
    <row r="52" spans="1:12" ht="19.5" customHeight="1" x14ac:dyDescent="0.3">
      <c r="C52" s="523" t="s">
        <v>15</v>
      </c>
      <c r="D52" s="524">
        <f>COUNT(E38:E41,G38:G41)</f>
        <v>6</v>
      </c>
      <c r="F52" s="521"/>
    </row>
    <row r="54" spans="1:12" ht="18.75" x14ac:dyDescent="0.3">
      <c r="A54" s="525" t="s">
        <v>1</v>
      </c>
      <c r="B54" s="526" t="s">
        <v>69</v>
      </c>
    </row>
    <row r="55" spans="1:12" ht="18.75" x14ac:dyDescent="0.3">
      <c r="A55" s="450" t="s">
        <v>70</v>
      </c>
      <c r="B55" s="527" t="str">
        <f>B21</f>
        <v>EFAVIRENZ, EMCITRABINE AND TENOFOVIR DISOPROXIL FUMERATE 600MG/200MG/300MG</v>
      </c>
    </row>
    <row r="56" spans="1:12" ht="26.25" customHeight="1" x14ac:dyDescent="0.4">
      <c r="A56" s="528" t="s">
        <v>109</v>
      </c>
      <c r="B56" s="529">
        <v>300</v>
      </c>
      <c r="C56" s="450" t="str">
        <f>B20</f>
        <v>TENOFOVIR DISOPROXIL FUMERATE</v>
      </c>
      <c r="H56" s="530"/>
    </row>
    <row r="57" spans="1:12" ht="18.75" x14ac:dyDescent="0.3">
      <c r="A57" s="527" t="s">
        <v>110</v>
      </c>
      <c r="B57" s="616">
        <f>Uniformity!C46</f>
        <v>1589.8050000000001</v>
      </c>
      <c r="H57" s="530"/>
    </row>
    <row r="58" spans="1:12" ht="19.5" customHeight="1" x14ac:dyDescent="0.3">
      <c r="H58" s="530"/>
    </row>
    <row r="59" spans="1:12" s="14" customFormat="1" ht="27" customHeight="1" thickBot="1" x14ac:dyDescent="0.45">
      <c r="A59" s="473" t="s">
        <v>116</v>
      </c>
      <c r="B59" s="474">
        <v>100</v>
      </c>
      <c r="C59" s="450"/>
      <c r="D59" s="531" t="s">
        <v>117</v>
      </c>
      <c r="E59" s="532" t="s">
        <v>48</v>
      </c>
      <c r="F59" s="532" t="s">
        <v>49</v>
      </c>
      <c r="G59" s="532" t="s">
        <v>118</v>
      </c>
      <c r="H59" s="477" t="s">
        <v>119</v>
      </c>
      <c r="L59" s="463"/>
    </row>
    <row r="60" spans="1:12" s="14" customFormat="1" ht="26.25" customHeight="1" x14ac:dyDescent="0.4">
      <c r="A60" s="475" t="s">
        <v>120</v>
      </c>
      <c r="B60" s="476">
        <v>5</v>
      </c>
      <c r="C60" s="717" t="s">
        <v>121</v>
      </c>
      <c r="D60" s="720">
        <v>722.78</v>
      </c>
      <c r="E60" s="533">
        <v>1</v>
      </c>
      <c r="F60" s="534">
        <v>19676348</v>
      </c>
      <c r="G60" s="618">
        <f>IF(ISBLANK(F60),"-",(F60/$D$50*$D$47*$B$68)*($B$57/$D$60))</f>
        <v>292.2867113443607</v>
      </c>
      <c r="H60" s="630">
        <f t="shared" ref="H60:H71" si="0">IF(ISBLANK(F60),"-",G60/$B$56)</f>
        <v>0.97428903781453569</v>
      </c>
      <c r="I60" s="625"/>
      <c r="L60" s="463"/>
    </row>
    <row r="61" spans="1:12" s="14" customFormat="1" ht="26.25" customHeight="1" x14ac:dyDescent="0.4">
      <c r="A61" s="475" t="s">
        <v>88</v>
      </c>
      <c r="B61" s="476">
        <v>50</v>
      </c>
      <c r="C61" s="718"/>
      <c r="D61" s="721"/>
      <c r="E61" s="535">
        <v>2</v>
      </c>
      <c r="F61" s="488">
        <v>19695873</v>
      </c>
      <c r="G61" s="619">
        <f>IF(ISBLANK(F61),"-",(F61/$D$50*$D$47*$B$68)*($B$57/$D$60))</f>
        <v>292.576749822995</v>
      </c>
      <c r="H61" s="630">
        <f t="shared" si="0"/>
        <v>0.97525583274331662</v>
      </c>
      <c r="I61" s="625"/>
      <c r="L61" s="463"/>
    </row>
    <row r="62" spans="1:12" s="14" customFormat="1" ht="26.25" customHeight="1" x14ac:dyDescent="0.4">
      <c r="A62" s="475" t="s">
        <v>89</v>
      </c>
      <c r="B62" s="476">
        <v>1</v>
      </c>
      <c r="C62" s="718"/>
      <c r="D62" s="721"/>
      <c r="E62" s="535">
        <v>3</v>
      </c>
      <c r="F62" s="536">
        <v>19701201</v>
      </c>
      <c r="G62" s="619">
        <f>IF(ISBLANK(F62),"-",(F62/$D$50*$D$47*$B$68)*($B$57/$D$60))</f>
        <v>292.65589579042967</v>
      </c>
      <c r="H62" s="630">
        <f t="shared" si="0"/>
        <v>0.97551965263476559</v>
      </c>
      <c r="I62" s="625"/>
      <c r="L62" s="463"/>
    </row>
    <row r="63" spans="1:12" ht="27" customHeight="1" thickBot="1" x14ac:dyDescent="0.45">
      <c r="A63" s="475" t="s">
        <v>90</v>
      </c>
      <c r="B63" s="476">
        <v>1</v>
      </c>
      <c r="C63" s="728"/>
      <c r="D63" s="722"/>
      <c r="E63" s="537">
        <v>4</v>
      </c>
      <c r="F63" s="538"/>
      <c r="G63" s="619" t="str">
        <f>IF(ISBLANK(F63),"-",(F63/$D$50*$D$47*$B$68)*($B$57/$D$60))</f>
        <v>-</v>
      </c>
      <c r="H63" s="630" t="str">
        <f t="shared" si="0"/>
        <v>-</v>
      </c>
    </row>
    <row r="64" spans="1:12" ht="26.25" customHeight="1" x14ac:dyDescent="0.4">
      <c r="A64" s="475" t="s">
        <v>91</v>
      </c>
      <c r="B64" s="476">
        <v>1</v>
      </c>
      <c r="C64" s="717" t="s">
        <v>122</v>
      </c>
      <c r="D64" s="720">
        <v>746</v>
      </c>
      <c r="E64" s="533">
        <v>1</v>
      </c>
      <c r="F64" s="534">
        <v>19733002</v>
      </c>
      <c r="G64" s="618">
        <f>IF(ISBLANK(F64),"-",(F64/$D$50*$D$47*$B$68)*($B$57/$D$64))</f>
        <v>284.00437810327071</v>
      </c>
      <c r="H64" s="630">
        <f t="shared" si="0"/>
        <v>0.94668126034423572</v>
      </c>
    </row>
    <row r="65" spans="1:8" ht="26.25" customHeight="1" x14ac:dyDescent="0.4">
      <c r="A65" s="475" t="s">
        <v>92</v>
      </c>
      <c r="B65" s="476">
        <v>1</v>
      </c>
      <c r="C65" s="718"/>
      <c r="D65" s="721"/>
      <c r="E65" s="535">
        <v>2</v>
      </c>
      <c r="F65" s="488">
        <v>19851259</v>
      </c>
      <c r="G65" s="619">
        <f>IF(ISBLANK(F65),"-",(F65/$D$50*$D$47*$B$68)*($B$57/$D$64))</f>
        <v>285.70637487706915</v>
      </c>
      <c r="H65" s="630">
        <f t="shared" si="0"/>
        <v>0.95235458292356379</v>
      </c>
    </row>
    <row r="66" spans="1:8" ht="26.25" customHeight="1" x14ac:dyDescent="0.4">
      <c r="A66" s="475" t="s">
        <v>93</v>
      </c>
      <c r="B66" s="476">
        <v>1</v>
      </c>
      <c r="C66" s="718"/>
      <c r="D66" s="721"/>
      <c r="E66" s="535">
        <v>3</v>
      </c>
      <c r="F66" s="488">
        <v>19821705</v>
      </c>
      <c r="G66" s="619">
        <f>IF(ISBLANK(F66),"-",(F66/$D$50*$D$47*$B$68)*($B$57/$D$64))</f>
        <v>285.2810232052625</v>
      </c>
      <c r="H66" s="630">
        <f t="shared" si="0"/>
        <v>0.95093674401754169</v>
      </c>
    </row>
    <row r="67" spans="1:8" ht="27" customHeight="1" thickBot="1" x14ac:dyDescent="0.45">
      <c r="A67" s="475" t="s">
        <v>94</v>
      </c>
      <c r="B67" s="476">
        <v>1</v>
      </c>
      <c r="C67" s="728"/>
      <c r="D67" s="722"/>
      <c r="E67" s="537">
        <v>4</v>
      </c>
      <c r="F67" s="538"/>
      <c r="G67" s="629" t="str">
        <f>IF(ISBLANK(F67),"-",(F67/$D$50*$D$47*$B$68)*($B$57/$D$64))</f>
        <v>-</v>
      </c>
      <c r="H67" s="630" t="str">
        <f t="shared" si="0"/>
        <v>-</v>
      </c>
    </row>
    <row r="68" spans="1:8" ht="26.25" customHeight="1" x14ac:dyDescent="0.4">
      <c r="A68" s="475" t="s">
        <v>95</v>
      </c>
      <c r="B68" s="539">
        <f>(B67/B66)*(B65/B64)*(B63/B62)*(B61/B60)*B59</f>
        <v>1000</v>
      </c>
      <c r="C68" s="717" t="s">
        <v>123</v>
      </c>
      <c r="D68" s="720">
        <v>775.24</v>
      </c>
      <c r="E68" s="533">
        <v>1</v>
      </c>
      <c r="F68" s="534">
        <v>21711299</v>
      </c>
      <c r="G68" s="618">
        <f>IF(ISBLANK(F68),"-",(F68/$D$50*$D$47*$B$68)*($B$57/$D$68))</f>
        <v>300.69093674190555</v>
      </c>
      <c r="H68" s="630"/>
    </row>
    <row r="69" spans="1:8" ht="27" customHeight="1" thickBot="1" x14ac:dyDescent="0.45">
      <c r="A69" s="523" t="s">
        <v>124</v>
      </c>
      <c r="B69" s="540">
        <f>(D47*B68)/B56*B57</f>
        <v>794.90250000000003</v>
      </c>
      <c r="C69" s="718"/>
      <c r="D69" s="721"/>
      <c r="E69" s="535">
        <v>2</v>
      </c>
      <c r="F69" s="488">
        <v>21698446</v>
      </c>
      <c r="G69" s="619">
        <f>IF(ISBLANK(F69),"-",(F69/$D$50*$D$47*$B$68)*($B$57/$D$68))</f>
        <v>300.5129289400719</v>
      </c>
      <c r="H69" s="630"/>
    </row>
    <row r="70" spans="1:8" ht="26.25" customHeight="1" x14ac:dyDescent="0.4">
      <c r="A70" s="723" t="s">
        <v>63</v>
      </c>
      <c r="B70" s="724"/>
      <c r="C70" s="718"/>
      <c r="D70" s="721"/>
      <c r="E70" s="535">
        <v>3</v>
      </c>
      <c r="F70" s="488">
        <v>21781364</v>
      </c>
      <c r="G70" s="619">
        <f>IF(ISBLANK(F70),"-",(F70/$D$50*$D$47*$B$68)*($B$57/$D$68))</f>
        <v>301.66130293154816</v>
      </c>
      <c r="H70" s="630"/>
    </row>
    <row r="71" spans="1:8" ht="27" customHeight="1" thickBot="1" x14ac:dyDescent="0.45">
      <c r="A71" s="725"/>
      <c r="B71" s="726"/>
      <c r="C71" s="719"/>
      <c r="D71" s="722"/>
      <c r="E71" s="537">
        <v>4</v>
      </c>
      <c r="F71" s="538"/>
      <c r="G71" s="629" t="str">
        <f>IF(ISBLANK(F71),"-",(F71/$D$50*$D$47*$B$68)*($B$57/$D$68))</f>
        <v>-</v>
      </c>
      <c r="H71" s="630" t="str">
        <f t="shared" si="0"/>
        <v>-</v>
      </c>
    </row>
    <row r="72" spans="1:8" ht="26.25" customHeight="1" x14ac:dyDescent="0.4">
      <c r="A72" s="541"/>
      <c r="B72" s="541"/>
      <c r="C72" s="541"/>
      <c r="D72" s="541"/>
      <c r="E72" s="541"/>
      <c r="F72" s="542"/>
      <c r="G72" s="543" t="s">
        <v>56</v>
      </c>
      <c r="H72" s="544">
        <f>AVERAGE(H60:H71)</f>
        <v>0.96250618507965979</v>
      </c>
    </row>
    <row r="73" spans="1:8" ht="26.25" customHeight="1" x14ac:dyDescent="0.4">
      <c r="C73" s="541"/>
      <c r="D73" s="541"/>
      <c r="E73" s="541"/>
      <c r="F73" s="542"/>
      <c r="G73" s="545" t="s">
        <v>68</v>
      </c>
      <c r="H73" s="623">
        <f>STDEV(H60:H71)/H72</f>
        <v>1.4381730840659914E-2</v>
      </c>
    </row>
    <row r="74" spans="1:8" ht="27" customHeight="1" x14ac:dyDescent="0.4">
      <c r="A74" s="541"/>
      <c r="B74" s="541"/>
      <c r="C74" s="542"/>
      <c r="D74" s="542"/>
      <c r="E74" s="546"/>
      <c r="F74" s="542"/>
      <c r="G74" s="547" t="s">
        <v>15</v>
      </c>
      <c r="H74" s="548">
        <f>COUNT(H60:H71)</f>
        <v>6</v>
      </c>
    </row>
    <row r="76" spans="1:8" ht="26.25" customHeight="1" x14ac:dyDescent="0.4">
      <c r="A76" s="459" t="s">
        <v>125</v>
      </c>
      <c r="B76" s="549" t="s">
        <v>73</v>
      </c>
      <c r="C76" s="704" t="str">
        <f>B20</f>
        <v>TENOFOVIR DISOPROXIL FUMERATE</v>
      </c>
      <c r="D76" s="704"/>
      <c r="E76" s="550" t="s">
        <v>74</v>
      </c>
      <c r="F76" s="550"/>
      <c r="G76" s="551">
        <f>H72</f>
        <v>0.96250618507965979</v>
      </c>
      <c r="H76" s="552"/>
    </row>
    <row r="77" spans="1:8" ht="18.75" x14ac:dyDescent="0.3">
      <c r="A77" s="458" t="s">
        <v>81</v>
      </c>
      <c r="B77" s="458" t="s">
        <v>82</v>
      </c>
    </row>
    <row r="78" spans="1:8" ht="18.75" x14ac:dyDescent="0.3">
      <c r="A78" s="458"/>
      <c r="B78" s="458"/>
    </row>
    <row r="79" spans="1:8" ht="26.25" customHeight="1" x14ac:dyDescent="0.4">
      <c r="A79" s="459" t="s">
        <v>4</v>
      </c>
      <c r="B79" s="727" t="str">
        <f>B26</f>
        <v>TENOFOVIR DISOPROXIL FUMERATE</v>
      </c>
      <c r="C79" s="727"/>
    </row>
    <row r="80" spans="1:8" ht="26.25" customHeight="1" x14ac:dyDescent="0.4">
      <c r="A80" s="460" t="s">
        <v>36</v>
      </c>
      <c r="B80" s="727" t="str">
        <f>B27</f>
        <v>T11-5</v>
      </c>
      <c r="C80" s="727"/>
    </row>
    <row r="81" spans="1:12" ht="27" customHeight="1" x14ac:dyDescent="0.4">
      <c r="A81" s="460" t="s">
        <v>5</v>
      </c>
      <c r="B81" s="553">
        <f>B28</f>
        <v>99.2</v>
      </c>
    </row>
    <row r="82" spans="1:12" s="14" customFormat="1" ht="27" customHeight="1" x14ac:dyDescent="0.4">
      <c r="A82" s="460" t="s">
        <v>37</v>
      </c>
      <c r="B82" s="462">
        <v>0</v>
      </c>
      <c r="C82" s="706" t="s">
        <v>83</v>
      </c>
      <c r="D82" s="707"/>
      <c r="E82" s="707"/>
      <c r="F82" s="707"/>
      <c r="G82" s="708"/>
      <c r="I82" s="463"/>
      <c r="J82" s="463"/>
      <c r="K82" s="463"/>
      <c r="L82" s="463"/>
    </row>
    <row r="83" spans="1:12" s="14" customFormat="1" ht="19.5" customHeight="1" x14ac:dyDescent="0.3">
      <c r="A83" s="460" t="s">
        <v>38</v>
      </c>
      <c r="B83" s="464">
        <f>B81-B82</f>
        <v>99.2</v>
      </c>
      <c r="C83" s="465"/>
      <c r="D83" s="465"/>
      <c r="E83" s="465"/>
      <c r="F83" s="465"/>
      <c r="G83" s="466"/>
      <c r="I83" s="463"/>
      <c r="J83" s="463"/>
      <c r="K83" s="463"/>
      <c r="L83" s="463"/>
    </row>
    <row r="84" spans="1:12" s="14" customFormat="1" ht="27" customHeight="1" x14ac:dyDescent="0.4">
      <c r="A84" s="460" t="s">
        <v>39</v>
      </c>
      <c r="B84" s="467">
        <v>1</v>
      </c>
      <c r="C84" s="709" t="s">
        <v>126</v>
      </c>
      <c r="D84" s="710"/>
      <c r="E84" s="710"/>
      <c r="F84" s="710"/>
      <c r="G84" s="710"/>
      <c r="H84" s="711"/>
      <c r="I84" s="463"/>
      <c r="J84" s="463"/>
      <c r="K84" s="463"/>
      <c r="L84" s="463"/>
    </row>
    <row r="85" spans="1:12" s="14" customFormat="1" ht="27" customHeight="1" x14ac:dyDescent="0.4">
      <c r="A85" s="460" t="s">
        <v>41</v>
      </c>
      <c r="B85" s="467">
        <v>1</v>
      </c>
      <c r="C85" s="709" t="s">
        <v>127</v>
      </c>
      <c r="D85" s="710"/>
      <c r="E85" s="710"/>
      <c r="F85" s="710"/>
      <c r="G85" s="710"/>
      <c r="H85" s="711"/>
      <c r="I85" s="463"/>
      <c r="J85" s="463"/>
      <c r="K85" s="463"/>
      <c r="L85" s="463"/>
    </row>
    <row r="86" spans="1:12" s="14" customFormat="1" ht="18.75" x14ac:dyDescent="0.3">
      <c r="A86" s="460"/>
      <c r="B86" s="470"/>
      <c r="C86" s="471"/>
      <c r="D86" s="471"/>
      <c r="E86" s="471"/>
      <c r="F86" s="471"/>
      <c r="G86" s="471"/>
      <c r="H86" s="471"/>
      <c r="I86" s="463"/>
      <c r="J86" s="463"/>
      <c r="K86" s="463"/>
      <c r="L86" s="463"/>
    </row>
    <row r="87" spans="1:12" s="14" customFormat="1" ht="18.75" x14ac:dyDescent="0.3">
      <c r="A87" s="460" t="s">
        <v>43</v>
      </c>
      <c r="B87" s="472">
        <f>B84/B85</f>
        <v>1</v>
      </c>
      <c r="C87" s="450" t="s">
        <v>44</v>
      </c>
      <c r="D87" s="450"/>
      <c r="E87" s="450"/>
      <c r="F87" s="450"/>
      <c r="G87" s="450"/>
      <c r="I87" s="463"/>
      <c r="J87" s="463"/>
      <c r="K87" s="463"/>
      <c r="L87" s="463"/>
    </row>
    <row r="88" spans="1:12" ht="19.5" customHeight="1" x14ac:dyDescent="0.3">
      <c r="A88" s="458"/>
      <c r="B88" s="458"/>
    </row>
    <row r="89" spans="1:12" ht="27" customHeight="1" x14ac:dyDescent="0.4">
      <c r="A89" s="473" t="s">
        <v>111</v>
      </c>
      <c r="B89" s="474">
        <v>50</v>
      </c>
      <c r="D89" s="554" t="s">
        <v>45</v>
      </c>
      <c r="E89" s="555"/>
      <c r="F89" s="712" t="s">
        <v>46</v>
      </c>
      <c r="G89" s="713"/>
    </row>
    <row r="90" spans="1:12" ht="27" customHeight="1" x14ac:dyDescent="0.4">
      <c r="A90" s="475" t="s">
        <v>47</v>
      </c>
      <c r="B90" s="476">
        <v>5</v>
      </c>
      <c r="C90" s="556" t="s">
        <v>48</v>
      </c>
      <c r="D90" s="478" t="s">
        <v>49</v>
      </c>
      <c r="E90" s="479" t="s">
        <v>50</v>
      </c>
      <c r="F90" s="478" t="s">
        <v>49</v>
      </c>
      <c r="G90" s="557" t="s">
        <v>50</v>
      </c>
      <c r="I90" s="481" t="s">
        <v>112</v>
      </c>
    </row>
    <row r="91" spans="1:12" ht="26.25" customHeight="1" x14ac:dyDescent="0.4">
      <c r="A91" s="475" t="s">
        <v>51</v>
      </c>
      <c r="B91" s="476">
        <v>100</v>
      </c>
      <c r="C91" s="558">
        <v>1</v>
      </c>
      <c r="D91" s="483">
        <v>8218545</v>
      </c>
      <c r="E91" s="484">
        <f>IF(ISBLANK(D91),"-",$D$101/$D$98*D91)</f>
        <v>16602852.883185726</v>
      </c>
      <c r="F91" s="483">
        <v>10135755</v>
      </c>
      <c r="G91" s="485">
        <f>IF(ISBLANK(F91),"-",$D$101/$F$98*F91)</f>
        <v>16073668.001590064</v>
      </c>
      <c r="I91" s="486"/>
    </row>
    <row r="92" spans="1:12" ht="26.25" customHeight="1" x14ac:dyDescent="0.4">
      <c r="A92" s="475" t="s">
        <v>52</v>
      </c>
      <c r="B92" s="476">
        <v>1</v>
      </c>
      <c r="C92" s="542">
        <v>2</v>
      </c>
      <c r="D92" s="488">
        <v>8202195</v>
      </c>
      <c r="E92" s="489">
        <f>IF(ISBLANK(D92),"-",$D$101/$D$98*D92)</f>
        <v>16569823.113969874</v>
      </c>
      <c r="F92" s="488">
        <v>10152839</v>
      </c>
      <c r="G92" s="490">
        <f>IF(ISBLANK(F92),"-",$D$101/$F$98*F92)</f>
        <v>16100760.462303564</v>
      </c>
      <c r="I92" s="714">
        <f>ABS((F96/D96*D95)-F95)/D95</f>
        <v>3.4511366196906375E-2</v>
      </c>
    </row>
    <row r="93" spans="1:12" ht="26.25" customHeight="1" x14ac:dyDescent="0.4">
      <c r="A93" s="475" t="s">
        <v>53</v>
      </c>
      <c r="B93" s="476">
        <v>1</v>
      </c>
      <c r="C93" s="542">
        <v>3</v>
      </c>
      <c r="D93" s="488">
        <v>8178469</v>
      </c>
      <c r="E93" s="489">
        <f>IF(ISBLANK(D93),"-",$D$101/$D$98*D93)</f>
        <v>16521892.575473526</v>
      </c>
      <c r="F93" s="488">
        <v>10198921</v>
      </c>
      <c r="G93" s="490">
        <f>IF(ISBLANK(F93),"-",$D$101/$F$98*F93)</f>
        <v>16173839.060676282</v>
      </c>
      <c r="I93" s="714"/>
    </row>
    <row r="94" spans="1:12" ht="27" customHeight="1" x14ac:dyDescent="0.4">
      <c r="A94" s="475" t="s">
        <v>54</v>
      </c>
      <c r="B94" s="476">
        <v>1</v>
      </c>
      <c r="C94" s="559">
        <v>4</v>
      </c>
      <c r="D94" s="493"/>
      <c r="E94" s="494" t="str">
        <f>IF(ISBLANK(D94),"-",$D$101/$D$98*D94)</f>
        <v>-</v>
      </c>
      <c r="F94" s="560"/>
      <c r="G94" s="495" t="str">
        <f>IF(ISBLANK(F94),"-",$D$101/$F$98*F94)</f>
        <v>-</v>
      </c>
      <c r="I94" s="496"/>
    </row>
    <row r="95" spans="1:12" ht="27" customHeight="1" x14ac:dyDescent="0.4">
      <c r="A95" s="475" t="s">
        <v>55</v>
      </c>
      <c r="B95" s="476">
        <v>1</v>
      </c>
      <c r="C95" s="561" t="s">
        <v>56</v>
      </c>
      <c r="D95" s="562">
        <f>AVERAGE(D91:D94)</f>
        <v>8199736.333333333</v>
      </c>
      <c r="E95" s="499">
        <f>AVERAGE(E91:E94)</f>
        <v>16564856.190876374</v>
      </c>
      <c r="F95" s="563">
        <f>AVERAGE(F91:F94)</f>
        <v>10162505</v>
      </c>
      <c r="G95" s="564">
        <f>AVERAGE(G91:G94)</f>
        <v>16116089.174856639</v>
      </c>
    </row>
    <row r="96" spans="1:12" ht="26.25" customHeight="1" x14ac:dyDescent="0.4">
      <c r="A96" s="475" t="s">
        <v>57</v>
      </c>
      <c r="B96" s="461">
        <v>1</v>
      </c>
      <c r="C96" s="565" t="s">
        <v>58</v>
      </c>
      <c r="D96" s="566">
        <v>14.97</v>
      </c>
      <c r="E96" s="491"/>
      <c r="F96" s="503">
        <v>19.07</v>
      </c>
    </row>
    <row r="97" spans="1:10" ht="26.25" customHeight="1" x14ac:dyDescent="0.4">
      <c r="A97" s="475" t="s">
        <v>59</v>
      </c>
      <c r="B97" s="461">
        <v>1</v>
      </c>
      <c r="C97" s="567" t="s">
        <v>60</v>
      </c>
      <c r="D97" s="568">
        <f>D96*$B$87</f>
        <v>14.97</v>
      </c>
      <c r="E97" s="506"/>
      <c r="F97" s="505">
        <f>F96*$B$87</f>
        <v>19.07</v>
      </c>
    </row>
    <row r="98" spans="1:10" ht="19.5" customHeight="1" x14ac:dyDescent="0.3">
      <c r="A98" s="475" t="s">
        <v>61</v>
      </c>
      <c r="B98" s="569">
        <f>(B97/B96)*(B95/B94)*(B93/B92)*(B91/B90)*B89</f>
        <v>1000</v>
      </c>
      <c r="C98" s="567" t="s">
        <v>128</v>
      </c>
      <c r="D98" s="570">
        <f>D97*$B$83/100</f>
        <v>14.850240000000001</v>
      </c>
      <c r="E98" s="509"/>
      <c r="F98" s="508">
        <f>F97*$B$83/100</f>
        <v>18.917440000000003</v>
      </c>
    </row>
    <row r="99" spans="1:10" ht="19.5" customHeight="1" x14ac:dyDescent="0.3">
      <c r="A99" s="700" t="s">
        <v>63</v>
      </c>
      <c r="B99" s="715"/>
      <c r="C99" s="567" t="s">
        <v>129</v>
      </c>
      <c r="D99" s="571">
        <f>D98/$B$98</f>
        <v>1.4850240000000001E-2</v>
      </c>
      <c r="E99" s="509"/>
      <c r="F99" s="512">
        <f>F98/$B$98</f>
        <v>1.8917440000000004E-2</v>
      </c>
      <c r="G99" s="572"/>
      <c r="H99" s="501"/>
    </row>
    <row r="100" spans="1:10" ht="19.5" customHeight="1" x14ac:dyDescent="0.3">
      <c r="A100" s="702"/>
      <c r="B100" s="716"/>
      <c r="C100" s="567" t="s">
        <v>115</v>
      </c>
      <c r="D100" s="573">
        <f>$B$56/$B$116</f>
        <v>0.03</v>
      </c>
      <c r="F100" s="517"/>
      <c r="G100" s="574"/>
      <c r="H100" s="501"/>
    </row>
    <row r="101" spans="1:10" ht="18.75" x14ac:dyDescent="0.3">
      <c r="C101" s="567" t="s">
        <v>65</v>
      </c>
      <c r="D101" s="568">
        <f>D100*$B$98</f>
        <v>30</v>
      </c>
      <c r="F101" s="517"/>
      <c r="G101" s="572"/>
      <c r="H101" s="501"/>
    </row>
    <row r="102" spans="1:10" ht="19.5" customHeight="1" x14ac:dyDescent="0.3">
      <c r="C102" s="575" t="s">
        <v>66</v>
      </c>
      <c r="D102" s="576">
        <f>D101/B34</f>
        <v>30</v>
      </c>
      <c r="F102" s="521"/>
      <c r="G102" s="572"/>
      <c r="H102" s="501"/>
      <c r="J102" s="577"/>
    </row>
    <row r="103" spans="1:10" ht="18.75" x14ac:dyDescent="0.3">
      <c r="C103" s="578" t="s">
        <v>130</v>
      </c>
      <c r="D103" s="579">
        <f>AVERAGE(E91:E94,G91:G94)</f>
        <v>16340472.682866504</v>
      </c>
      <c r="F103" s="521"/>
      <c r="G103" s="580"/>
      <c r="H103" s="501"/>
      <c r="J103" s="581"/>
    </row>
    <row r="104" spans="1:10" ht="18.75" x14ac:dyDescent="0.3">
      <c r="C104" s="545" t="s">
        <v>68</v>
      </c>
      <c r="D104" s="582">
        <f>STDEV(E91:E94,G91:G94)/D103</f>
        <v>1.5257067124153869E-2</v>
      </c>
      <c r="F104" s="521"/>
      <c r="G104" s="572"/>
      <c r="H104" s="501"/>
      <c r="J104" s="581"/>
    </row>
    <row r="105" spans="1:10" ht="19.5" customHeight="1" x14ac:dyDescent="0.3">
      <c r="C105" s="547" t="s">
        <v>15</v>
      </c>
      <c r="D105" s="583">
        <f>COUNT(E91:E94,G91:G94)</f>
        <v>6</v>
      </c>
      <c r="F105" s="521"/>
      <c r="G105" s="572"/>
      <c r="H105" s="501"/>
      <c r="J105" s="581"/>
    </row>
    <row r="106" spans="1:10" ht="19.5" customHeight="1" x14ac:dyDescent="0.3">
      <c r="A106" s="525"/>
      <c r="B106" s="525"/>
      <c r="C106" s="525"/>
      <c r="D106" s="525"/>
      <c r="E106" s="525"/>
    </row>
    <row r="107" spans="1:10" ht="26.25" customHeight="1" x14ac:dyDescent="0.4">
      <c r="A107" s="473" t="s">
        <v>84</v>
      </c>
      <c r="B107" s="474">
        <v>1000</v>
      </c>
      <c r="C107" s="584" t="s">
        <v>131</v>
      </c>
      <c r="D107" s="585" t="s">
        <v>49</v>
      </c>
      <c r="E107" s="586" t="s">
        <v>85</v>
      </c>
      <c r="F107" s="587" t="s">
        <v>86</v>
      </c>
    </row>
    <row r="108" spans="1:10" ht="26.25" customHeight="1" x14ac:dyDescent="0.4">
      <c r="A108" s="475" t="s">
        <v>87</v>
      </c>
      <c r="B108" s="476">
        <v>5</v>
      </c>
      <c r="C108" s="588">
        <v>1</v>
      </c>
      <c r="D108" s="589">
        <v>14330718</v>
      </c>
      <c r="E108" s="620">
        <f t="shared" ref="E108:E113" si="1">IF(ISBLANK(D108),"-",D108/$D$103*$D$100*$B$116)</f>
        <v>263.10226658913371</v>
      </c>
      <c r="F108" s="590">
        <f t="shared" ref="F108" si="2">IF(ISBLANK(D108), "-", E108/$B$56)</f>
        <v>0.87700755529711238</v>
      </c>
    </row>
    <row r="109" spans="1:10" ht="26.25" customHeight="1" x14ac:dyDescent="0.4">
      <c r="A109" s="475" t="s">
        <v>88</v>
      </c>
      <c r="B109" s="476">
        <v>50</v>
      </c>
      <c r="C109" s="588">
        <v>2</v>
      </c>
      <c r="D109" s="589">
        <v>14344867</v>
      </c>
      <c r="E109" s="621">
        <f t="shared" si="1"/>
        <v>263.36203263644336</v>
      </c>
      <c r="F109" s="591">
        <f>IF(ISBLANK(D109), "-", E109/$B$56)</f>
        <v>0.87787344212147789</v>
      </c>
    </row>
    <row r="110" spans="1:10" ht="26.25" customHeight="1" x14ac:dyDescent="0.4">
      <c r="A110" s="475" t="s">
        <v>89</v>
      </c>
      <c r="B110" s="476">
        <v>1</v>
      </c>
      <c r="C110" s="588">
        <v>3</v>
      </c>
      <c r="D110" s="589">
        <v>14441127</v>
      </c>
      <c r="E110" s="621">
        <f t="shared" si="1"/>
        <v>265.12930097441989</v>
      </c>
      <c r="F110" s="591">
        <f>IF(ISBLANK(D110), "-", E110/$B$56)</f>
        <v>0.88376433658139963</v>
      </c>
    </row>
    <row r="111" spans="1:10" ht="26.25" customHeight="1" x14ac:dyDescent="0.4">
      <c r="A111" s="475" t="s">
        <v>90</v>
      </c>
      <c r="B111" s="476">
        <v>1</v>
      </c>
      <c r="C111" s="588">
        <v>4</v>
      </c>
      <c r="D111" s="589">
        <v>15983786</v>
      </c>
      <c r="E111" s="621">
        <f t="shared" si="1"/>
        <v>293.4514743277806</v>
      </c>
      <c r="F111" s="591">
        <f>IF(ISBLANK(D111), "-", E111/$B$56)</f>
        <v>0.97817158109260205</v>
      </c>
    </row>
    <row r="112" spans="1:10" ht="26.25" customHeight="1" x14ac:dyDescent="0.4">
      <c r="A112" s="475" t="s">
        <v>91</v>
      </c>
      <c r="B112" s="476">
        <v>1</v>
      </c>
      <c r="C112" s="588">
        <v>5</v>
      </c>
      <c r="D112" s="589">
        <v>14827743</v>
      </c>
      <c r="E112" s="621">
        <f t="shared" si="1"/>
        <v>272.22730861783486</v>
      </c>
      <c r="F112" s="591">
        <f>IF(ISBLANK(D112), "-", E112/$B$56)</f>
        <v>0.90742436205944954</v>
      </c>
    </row>
    <row r="113" spans="1:10" ht="26.25" customHeight="1" x14ac:dyDescent="0.4">
      <c r="A113" s="475" t="s">
        <v>92</v>
      </c>
      <c r="B113" s="476">
        <v>1</v>
      </c>
      <c r="C113" s="592">
        <v>6</v>
      </c>
      <c r="D113" s="593">
        <v>15445303</v>
      </c>
      <c r="E113" s="622">
        <f t="shared" si="1"/>
        <v>283.5652915266316</v>
      </c>
      <c r="F113" s="594">
        <f>IF(ISBLANK(D113), "-", E113/$B$56)</f>
        <v>0.94521763842210538</v>
      </c>
    </row>
    <row r="114" spans="1:10" ht="26.25" customHeight="1" x14ac:dyDescent="0.4">
      <c r="A114" s="475" t="s">
        <v>93</v>
      </c>
      <c r="B114" s="476">
        <v>1</v>
      </c>
      <c r="C114" s="588"/>
      <c r="D114" s="542"/>
      <c r="E114" s="449"/>
      <c r="F114" s="595"/>
    </row>
    <row r="115" spans="1:10" ht="26.25" customHeight="1" x14ac:dyDescent="0.4">
      <c r="A115" s="475" t="s">
        <v>94</v>
      </c>
      <c r="B115" s="476">
        <v>1</v>
      </c>
      <c r="C115" s="588"/>
      <c r="D115" s="596"/>
      <c r="E115" s="597" t="s">
        <v>56</v>
      </c>
      <c r="F115" s="598">
        <f>AVERAGE(F108:F113)</f>
        <v>0.91157648592902463</v>
      </c>
    </row>
    <row r="116" spans="1:10" ht="27" customHeight="1" x14ac:dyDescent="0.4">
      <c r="A116" s="475" t="s">
        <v>95</v>
      </c>
      <c r="B116" s="507">
        <f>(B115/B114)*(B113/B112)*(B111/B110)*(B109/B108)*B107</f>
        <v>10000</v>
      </c>
      <c r="C116" s="599"/>
      <c r="D116" s="600"/>
      <c r="E116" s="561" t="s">
        <v>68</v>
      </c>
      <c r="F116" s="601">
        <f>STDEV(F108:F113)/F115</f>
        <v>4.5728734386988386E-2</v>
      </c>
      <c r="I116" s="449"/>
    </row>
    <row r="117" spans="1:10" ht="27" customHeight="1" x14ac:dyDescent="0.4">
      <c r="A117" s="700" t="s">
        <v>63</v>
      </c>
      <c r="B117" s="701"/>
      <c r="C117" s="602"/>
      <c r="D117" s="603"/>
      <c r="E117" s="604" t="s">
        <v>15</v>
      </c>
      <c r="F117" s="605">
        <f>COUNT(F108:F113)</f>
        <v>6</v>
      </c>
      <c r="I117" s="449"/>
      <c r="J117" s="581"/>
    </row>
    <row r="118" spans="1:10" ht="19.5" customHeight="1" x14ac:dyDescent="0.3">
      <c r="A118" s="702"/>
      <c r="B118" s="703"/>
      <c r="C118" s="449"/>
      <c r="D118" s="449"/>
      <c r="E118" s="449"/>
      <c r="F118" s="542"/>
      <c r="G118" s="449"/>
      <c r="H118" s="449"/>
      <c r="I118" s="449"/>
    </row>
    <row r="119" spans="1:10" ht="18.75" x14ac:dyDescent="0.3">
      <c r="A119" s="614"/>
      <c r="B119" s="471"/>
      <c r="C119" s="449"/>
      <c r="D119" s="449"/>
      <c r="E119" s="449"/>
      <c r="F119" s="542"/>
      <c r="G119" s="449"/>
      <c r="H119" s="449"/>
      <c r="I119" s="449"/>
    </row>
    <row r="120" spans="1:10" ht="26.25" customHeight="1" x14ac:dyDescent="0.4">
      <c r="A120" s="459" t="s">
        <v>125</v>
      </c>
      <c r="B120" s="549" t="s">
        <v>96</v>
      </c>
      <c r="C120" s="704" t="str">
        <f>B20</f>
        <v>TENOFOVIR DISOPROXIL FUMERATE</v>
      </c>
      <c r="D120" s="704"/>
      <c r="E120" s="550" t="s">
        <v>97</v>
      </c>
      <c r="F120" s="550"/>
      <c r="G120" s="551">
        <f>F115</f>
        <v>0.91157648592902463</v>
      </c>
      <c r="H120" s="449"/>
      <c r="I120" s="449"/>
    </row>
    <row r="121" spans="1:10" ht="19.5" customHeight="1" x14ac:dyDescent="0.3">
      <c r="A121" s="606"/>
      <c r="B121" s="606"/>
      <c r="C121" s="607"/>
      <c r="D121" s="607"/>
      <c r="E121" s="607"/>
      <c r="F121" s="607"/>
      <c r="G121" s="607"/>
      <c r="H121" s="607"/>
    </row>
    <row r="122" spans="1:10" ht="18.75" x14ac:dyDescent="0.3">
      <c r="B122" s="705" t="s">
        <v>21</v>
      </c>
      <c r="C122" s="705"/>
      <c r="E122" s="556" t="s">
        <v>22</v>
      </c>
      <c r="F122" s="608"/>
      <c r="G122" s="705" t="s">
        <v>23</v>
      </c>
      <c r="H122" s="705"/>
    </row>
    <row r="123" spans="1:10" ht="69.95" customHeight="1" x14ac:dyDescent="0.3">
      <c r="A123" s="609" t="s">
        <v>24</v>
      </c>
      <c r="B123" s="610"/>
      <c r="C123" s="610"/>
      <c r="E123" s="610"/>
      <c r="F123" s="449"/>
      <c r="G123" s="611"/>
      <c r="H123" s="611"/>
    </row>
    <row r="124" spans="1:10" ht="69.95" customHeight="1" x14ac:dyDescent="0.3">
      <c r="A124" s="609" t="s">
        <v>25</v>
      </c>
      <c r="B124" s="612"/>
      <c r="C124" s="612"/>
      <c r="E124" s="612"/>
      <c r="F124" s="449"/>
      <c r="G124" s="613"/>
      <c r="H124" s="613"/>
    </row>
    <row r="125" spans="1:10" ht="18.75" x14ac:dyDescent="0.3">
      <c r="A125" s="541"/>
      <c r="B125" s="541"/>
      <c r="C125" s="542"/>
      <c r="D125" s="542"/>
      <c r="E125" s="542"/>
      <c r="F125" s="546"/>
      <c r="G125" s="542"/>
      <c r="H125" s="542"/>
      <c r="I125" s="449"/>
    </row>
    <row r="126" spans="1:10" ht="18.75" x14ac:dyDescent="0.3">
      <c r="A126" s="541"/>
      <c r="B126" s="541"/>
      <c r="C126" s="542"/>
      <c r="D126" s="542"/>
      <c r="E126" s="542"/>
      <c r="F126" s="546"/>
      <c r="G126" s="542"/>
      <c r="H126" s="542"/>
      <c r="I126" s="449"/>
    </row>
    <row r="127" spans="1:10" ht="18.75" x14ac:dyDescent="0.3">
      <c r="A127" s="541"/>
      <c r="B127" s="541"/>
      <c r="C127" s="542"/>
      <c r="D127" s="542"/>
      <c r="E127" s="542"/>
      <c r="F127" s="546"/>
      <c r="G127" s="542"/>
      <c r="H127" s="542"/>
      <c r="I127" s="449"/>
    </row>
    <row r="128" spans="1:10" ht="18.75" x14ac:dyDescent="0.3">
      <c r="A128" s="541"/>
      <c r="B128" s="541"/>
      <c r="C128" s="542"/>
      <c r="D128" s="542"/>
      <c r="E128" s="542"/>
      <c r="F128" s="546"/>
      <c r="G128" s="542"/>
      <c r="H128" s="542"/>
      <c r="I128" s="449"/>
    </row>
    <row r="129" spans="1:9" ht="18.75" x14ac:dyDescent="0.3">
      <c r="A129" s="541"/>
      <c r="B129" s="541"/>
      <c r="C129" s="542"/>
      <c r="D129" s="542"/>
      <c r="E129" s="542"/>
      <c r="F129" s="546"/>
      <c r="G129" s="542"/>
      <c r="H129" s="542"/>
      <c r="I129" s="449"/>
    </row>
    <row r="130" spans="1:9" ht="18.75" x14ac:dyDescent="0.3">
      <c r="A130" s="541"/>
      <c r="B130" s="541"/>
      <c r="C130" s="542"/>
      <c r="D130" s="542"/>
      <c r="E130" s="542"/>
      <c r="F130" s="546"/>
      <c r="G130" s="542"/>
      <c r="H130" s="542"/>
      <c r="I130" s="449"/>
    </row>
    <row r="131" spans="1:9" ht="18.75" x14ac:dyDescent="0.3">
      <c r="A131" s="541"/>
      <c r="B131" s="541"/>
      <c r="C131" s="542"/>
      <c r="D131" s="542"/>
      <c r="E131" s="542"/>
      <c r="F131" s="546"/>
      <c r="G131" s="542"/>
      <c r="H131" s="542"/>
      <c r="I131" s="449"/>
    </row>
    <row r="132" spans="1:9" ht="18.75" x14ac:dyDescent="0.3">
      <c r="A132" s="541"/>
      <c r="B132" s="541"/>
      <c r="C132" s="542"/>
      <c r="D132" s="542"/>
      <c r="E132" s="542"/>
      <c r="F132" s="546"/>
      <c r="G132" s="542"/>
      <c r="H132" s="542"/>
      <c r="I132" s="449"/>
    </row>
    <row r="133" spans="1:9" ht="18.75" x14ac:dyDescent="0.3">
      <c r="A133" s="541"/>
      <c r="B133" s="541"/>
      <c r="C133" s="542"/>
      <c r="D133" s="542"/>
      <c r="E133" s="542"/>
      <c r="F133" s="546"/>
      <c r="G133" s="542"/>
      <c r="H133" s="542"/>
      <c r="I133" s="449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3" orientation="portrait" r:id="rId1"/>
  <headerFooter>
    <oddHeader>&amp;LVer 2</oddHeader>
    <oddFooter>&amp;LNQCL/ADDO/014&amp;CPage &amp;P of &amp;N&amp;R&amp;D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zoomScale="60" zoomScaleNormal="70" workbookViewId="0">
      <selection activeCell="G31" sqref="G31"/>
    </sheetView>
  </sheetViews>
  <sheetFormatPr defaultRowHeight="12.75" x14ac:dyDescent="0.2"/>
  <cols>
    <col min="1" max="1" width="38.42578125" style="632" customWidth="1"/>
    <col min="2" max="2" width="35.7109375" style="632" customWidth="1"/>
    <col min="3" max="3" width="23.28515625" style="632" customWidth="1"/>
    <col min="4" max="4" width="25.42578125" style="632" customWidth="1"/>
    <col min="5" max="5" width="22.7109375" style="632" customWidth="1"/>
    <col min="6" max="6" width="29.42578125" style="632" customWidth="1"/>
    <col min="7" max="7" width="33.42578125" style="632" customWidth="1"/>
    <col min="8" max="16384" width="9.140625" style="632"/>
  </cols>
  <sheetData>
    <row r="1" spans="1:7" ht="14.25" customHeight="1" x14ac:dyDescent="0.2">
      <c r="A1" s="740" t="s">
        <v>26</v>
      </c>
      <c r="B1" s="740"/>
      <c r="C1" s="740"/>
      <c r="D1" s="740"/>
      <c r="E1" s="740"/>
      <c r="F1" s="740"/>
      <c r="G1" s="740"/>
    </row>
    <row r="2" spans="1:7" ht="14.25" customHeight="1" x14ac:dyDescent="0.2">
      <c r="A2" s="740"/>
      <c r="B2" s="740"/>
      <c r="C2" s="740"/>
      <c r="D2" s="740"/>
      <c r="E2" s="740"/>
      <c r="F2" s="740"/>
      <c r="G2" s="740"/>
    </row>
    <row r="3" spans="1:7" ht="14.25" customHeight="1" x14ac:dyDescent="0.2">
      <c r="A3" s="740"/>
      <c r="B3" s="740"/>
      <c r="C3" s="740"/>
      <c r="D3" s="740"/>
      <c r="E3" s="740"/>
      <c r="F3" s="740"/>
      <c r="G3" s="740"/>
    </row>
    <row r="4" spans="1:7" ht="14.25" customHeight="1" x14ac:dyDescent="0.2">
      <c r="A4" s="740"/>
      <c r="B4" s="740"/>
      <c r="C4" s="740"/>
      <c r="D4" s="740"/>
      <c r="E4" s="740"/>
      <c r="F4" s="740"/>
      <c r="G4" s="740"/>
    </row>
    <row r="5" spans="1:7" ht="14.25" customHeight="1" x14ac:dyDescent="0.2">
      <c r="A5" s="740"/>
      <c r="B5" s="740"/>
      <c r="C5" s="740"/>
      <c r="D5" s="740"/>
      <c r="E5" s="740"/>
      <c r="F5" s="740"/>
      <c r="G5" s="740"/>
    </row>
    <row r="6" spans="1:7" ht="14.25" customHeight="1" x14ac:dyDescent="0.2">
      <c r="A6" s="740"/>
      <c r="B6" s="740"/>
      <c r="C6" s="740"/>
      <c r="D6" s="740"/>
      <c r="E6" s="740"/>
      <c r="F6" s="740"/>
      <c r="G6" s="740"/>
    </row>
    <row r="7" spans="1:7" ht="14.25" customHeight="1" x14ac:dyDescent="0.2">
      <c r="A7" s="740"/>
      <c r="B7" s="740"/>
      <c r="C7" s="740"/>
      <c r="D7" s="740"/>
      <c r="E7" s="740"/>
      <c r="F7" s="740"/>
      <c r="G7" s="740"/>
    </row>
    <row r="8" spans="1:7" ht="14.25" customHeight="1" x14ac:dyDescent="0.2">
      <c r="A8" s="741" t="s">
        <v>27</v>
      </c>
      <c r="B8" s="741"/>
      <c r="C8" s="741"/>
      <c r="D8" s="741"/>
      <c r="E8" s="741"/>
      <c r="F8" s="741"/>
      <c r="G8" s="741"/>
    </row>
    <row r="9" spans="1:7" ht="14.25" customHeight="1" x14ac:dyDescent="0.2">
      <c r="A9" s="741"/>
      <c r="B9" s="741"/>
      <c r="C9" s="741"/>
      <c r="D9" s="741"/>
      <c r="E9" s="741"/>
      <c r="F9" s="741"/>
      <c r="G9" s="741"/>
    </row>
    <row r="10" spans="1:7" ht="14.25" customHeight="1" x14ac:dyDescent="0.2">
      <c r="A10" s="741"/>
      <c r="B10" s="741"/>
      <c r="C10" s="741"/>
      <c r="D10" s="741"/>
      <c r="E10" s="741"/>
      <c r="F10" s="741"/>
      <c r="G10" s="741"/>
    </row>
    <row r="11" spans="1:7" ht="14.25" customHeight="1" x14ac:dyDescent="0.2">
      <c r="A11" s="741"/>
      <c r="B11" s="741"/>
      <c r="C11" s="741"/>
      <c r="D11" s="741"/>
      <c r="E11" s="741"/>
      <c r="F11" s="741"/>
      <c r="G11" s="741"/>
    </row>
    <row r="12" spans="1:7" ht="14.25" customHeight="1" x14ac:dyDescent="0.2">
      <c r="A12" s="741"/>
      <c r="B12" s="741"/>
      <c r="C12" s="741"/>
      <c r="D12" s="741"/>
      <c r="E12" s="741"/>
      <c r="F12" s="741"/>
      <c r="G12" s="741"/>
    </row>
    <row r="13" spans="1:7" ht="14.25" customHeight="1" x14ac:dyDescent="0.2">
      <c r="A13" s="741"/>
      <c r="B13" s="741"/>
      <c r="C13" s="741"/>
      <c r="D13" s="741"/>
      <c r="E13" s="741"/>
      <c r="F13" s="741"/>
      <c r="G13" s="741"/>
    </row>
    <row r="14" spans="1:7" ht="14.25" customHeight="1" x14ac:dyDescent="0.2">
      <c r="A14" s="741"/>
      <c r="B14" s="741"/>
      <c r="C14" s="741"/>
      <c r="D14" s="741"/>
      <c r="E14" s="741"/>
      <c r="F14" s="741"/>
      <c r="G14" s="741"/>
    </row>
    <row r="15" spans="1:7" ht="19.5" customHeight="1" thickBot="1" x14ac:dyDescent="0.35">
      <c r="A15" s="633"/>
      <c r="B15" s="633"/>
      <c r="C15" s="633"/>
      <c r="D15" s="633"/>
      <c r="E15" s="633"/>
      <c r="F15" s="633"/>
      <c r="G15" s="633"/>
    </row>
    <row r="16" spans="1:7" ht="19.5" customHeight="1" thickBot="1" x14ac:dyDescent="0.35">
      <c r="A16" s="742" t="s">
        <v>28</v>
      </c>
      <c r="B16" s="743"/>
      <c r="C16" s="743"/>
      <c r="D16" s="743"/>
      <c r="E16" s="743"/>
      <c r="F16" s="743"/>
      <c r="G16" s="743"/>
    </row>
    <row r="17" spans="1:7" ht="18.75" customHeight="1" x14ac:dyDescent="0.3">
      <c r="A17" s="634" t="s">
        <v>29</v>
      </c>
      <c r="B17" s="634"/>
      <c r="C17" s="633"/>
      <c r="D17" s="633"/>
      <c r="E17" s="633"/>
      <c r="F17" s="633"/>
      <c r="G17" s="633"/>
    </row>
    <row r="18" spans="1:7" ht="26.25" customHeight="1" x14ac:dyDescent="0.4">
      <c r="A18" s="635" t="s">
        <v>30</v>
      </c>
      <c r="B18" s="744" t="str">
        <f>'Efavirenz 5'!B18:C18</f>
        <v>AVIRODAY-EM</v>
      </c>
      <c r="C18" s="744"/>
      <c r="D18" s="636"/>
      <c r="E18" s="636"/>
      <c r="F18" s="633"/>
      <c r="G18" s="633"/>
    </row>
    <row r="19" spans="1:7" ht="26.25" customHeight="1" x14ac:dyDescent="0.4">
      <c r="A19" s="635" t="s">
        <v>31</v>
      </c>
      <c r="B19" s="637" t="str">
        <f>'Efavirenz 5'!B19</f>
        <v>NDQD201508173</v>
      </c>
      <c r="C19" s="638">
        <v>18</v>
      </c>
      <c r="D19" s="633"/>
      <c r="E19" s="633"/>
      <c r="F19" s="633"/>
      <c r="G19" s="633"/>
    </row>
    <row r="20" spans="1:7" ht="26.25" customHeight="1" x14ac:dyDescent="0.4">
      <c r="A20" s="635" t="s">
        <v>32</v>
      </c>
      <c r="B20" s="745" t="str">
        <f>'Efavirenz 5'!B20:C20</f>
        <v>EFAVIRENZ</v>
      </c>
      <c r="C20" s="745"/>
      <c r="D20" s="633"/>
      <c r="E20" s="633"/>
      <c r="F20" s="633"/>
      <c r="G20" s="633"/>
    </row>
    <row r="21" spans="1:7" ht="26.25" customHeight="1" x14ac:dyDescent="0.4">
      <c r="A21" s="635" t="s">
        <v>33</v>
      </c>
      <c r="B21" s="639" t="str">
        <f>'Efavirenz 5'!B21:H21</f>
        <v>EFAVIRENZ, EMCITRABINE AND TENOFOVIR DISOPROXIL FUMERATE 600MG/200MG/300MG</v>
      </c>
      <c r="C21" s="639"/>
      <c r="D21" s="640"/>
      <c r="E21" s="640"/>
      <c r="F21" s="640"/>
      <c r="G21" s="640"/>
    </row>
    <row r="22" spans="1:7" ht="26.25" customHeight="1" x14ac:dyDescent="0.4">
      <c r="A22" s="635" t="s">
        <v>34</v>
      </c>
      <c r="B22" s="641"/>
      <c r="C22" s="642"/>
      <c r="D22" s="633"/>
      <c r="E22" s="633"/>
      <c r="F22" s="633"/>
      <c r="G22" s="633"/>
    </row>
    <row r="23" spans="1:7" ht="26.25" customHeight="1" x14ac:dyDescent="0.4">
      <c r="A23" s="635" t="s">
        <v>35</v>
      </c>
      <c r="B23" s="641"/>
      <c r="C23" s="642"/>
      <c r="D23" s="633"/>
      <c r="E23" s="633"/>
      <c r="F23" s="633"/>
      <c r="G23" s="633"/>
    </row>
    <row r="24" spans="1:7" ht="18.75" customHeight="1" x14ac:dyDescent="0.3">
      <c r="A24" s="635"/>
      <c r="B24" s="643"/>
      <c r="C24" s="633"/>
      <c r="D24" s="633"/>
      <c r="E24" s="633"/>
      <c r="F24" s="633"/>
      <c r="G24" s="633"/>
    </row>
    <row r="25" spans="1:7" ht="18.75" customHeight="1" x14ac:dyDescent="0.3">
      <c r="A25" s="634" t="s">
        <v>1</v>
      </c>
      <c r="B25" s="644" t="s">
        <v>138</v>
      </c>
      <c r="C25" s="633"/>
      <c r="D25" s="633"/>
      <c r="E25" s="633"/>
      <c r="F25" s="633"/>
      <c r="G25" s="633"/>
    </row>
    <row r="26" spans="1:7" ht="19.5" customHeight="1" thickBot="1" x14ac:dyDescent="0.35">
      <c r="A26" s="633" t="s">
        <v>70</v>
      </c>
      <c r="B26" s="645" t="str">
        <f>B21</f>
        <v>EFAVIRENZ, EMCITRABINE AND TENOFOVIR DISOPROXIL FUMERATE 600MG/200MG/300MG</v>
      </c>
      <c r="C26" s="633"/>
      <c r="D26" s="633"/>
      <c r="E26" s="633"/>
      <c r="F26" s="633"/>
      <c r="G26" s="633"/>
    </row>
    <row r="27" spans="1:7" ht="27" customHeight="1" thickBot="1" x14ac:dyDescent="0.45">
      <c r="A27" s="645" t="s">
        <v>139</v>
      </c>
      <c r="B27" s="646">
        <v>600</v>
      </c>
      <c r="C27" s="633" t="str">
        <f>B20</f>
        <v>EFAVIRENZ</v>
      </c>
      <c r="D27" s="746" t="s">
        <v>140</v>
      </c>
      <c r="E27" s="747"/>
      <c r="F27" s="747"/>
      <c r="G27" s="747"/>
    </row>
    <row r="28" spans="1:7" ht="17.25" customHeight="1" thickBot="1" x14ac:dyDescent="0.35">
      <c r="A28" s="647"/>
      <c r="B28" s="647"/>
      <c r="C28" s="647"/>
      <c r="D28" s="648"/>
      <c r="E28" s="648"/>
      <c r="F28" s="648"/>
      <c r="G28" s="648"/>
    </row>
    <row r="29" spans="1:7" ht="38.25" customHeight="1" thickBot="1" x14ac:dyDescent="0.35">
      <c r="A29" s="649"/>
      <c r="B29" s="650" t="s">
        <v>141</v>
      </c>
      <c r="C29" s="651" t="s">
        <v>142</v>
      </c>
      <c r="D29" s="652" t="s">
        <v>71</v>
      </c>
      <c r="F29" s="653"/>
      <c r="G29" s="633"/>
    </row>
    <row r="30" spans="1:7" ht="26.25" customHeight="1" x14ac:dyDescent="0.4">
      <c r="A30" s="649"/>
      <c r="B30" s="654">
        <v>1</v>
      </c>
      <c r="C30" s="655">
        <v>1601.19</v>
      </c>
      <c r="D30" s="656">
        <f t="shared" ref="D30:D39" si="0">IF(ISBLANK(C30),"-",C30/$C$41*$B$27)</f>
        <v>605.04725622908722</v>
      </c>
      <c r="F30" s="737" t="s">
        <v>75</v>
      </c>
      <c r="G30" s="738"/>
    </row>
    <row r="31" spans="1:7" ht="26.25" customHeight="1" x14ac:dyDescent="0.4">
      <c r="A31" s="649"/>
      <c r="B31" s="657">
        <v>2</v>
      </c>
      <c r="C31" s="658">
        <v>1570.51</v>
      </c>
      <c r="D31" s="659">
        <f t="shared" si="0"/>
        <v>593.4540975026971</v>
      </c>
      <c r="F31" s="660" t="s">
        <v>76</v>
      </c>
      <c r="G31" s="661">
        <f>D41</f>
        <v>600.00000000000011</v>
      </c>
    </row>
    <row r="32" spans="1:7" ht="26.25" customHeight="1" x14ac:dyDescent="0.4">
      <c r="A32" s="649"/>
      <c r="B32" s="657">
        <v>3</v>
      </c>
      <c r="C32" s="658">
        <v>1584.92</v>
      </c>
      <c r="D32" s="659">
        <f t="shared" si="0"/>
        <v>598.89925451857982</v>
      </c>
      <c r="F32" s="660" t="s">
        <v>77</v>
      </c>
      <c r="G32" s="662">
        <v>2.4</v>
      </c>
    </row>
    <row r="33" spans="1:7" ht="26.25" customHeight="1" x14ac:dyDescent="0.4">
      <c r="A33" s="649"/>
      <c r="B33" s="657">
        <v>4</v>
      </c>
      <c r="C33" s="658">
        <v>1589.7</v>
      </c>
      <c r="D33" s="659">
        <f t="shared" si="0"/>
        <v>600.70548980906688</v>
      </c>
      <c r="F33" s="660" t="s">
        <v>78</v>
      </c>
      <c r="G33" s="661">
        <f>STDEV(D30:D39)</f>
        <v>3.6677951561377711</v>
      </c>
    </row>
    <row r="34" spans="1:7" ht="26.25" customHeight="1" x14ac:dyDescent="0.4">
      <c r="A34" s="649"/>
      <c r="B34" s="657">
        <v>5</v>
      </c>
      <c r="C34" s="658">
        <v>1585.55</v>
      </c>
      <c r="D34" s="659">
        <f t="shared" si="0"/>
        <v>599.13731481837203</v>
      </c>
      <c r="F34" s="660" t="s">
        <v>79</v>
      </c>
      <c r="G34" s="661">
        <f>IF(OR(D41&lt;98.5,D41&gt;101.5),(IF(D41&lt;98.5,98.5,101.5)),G31)</f>
        <v>101.5</v>
      </c>
    </row>
    <row r="35" spans="1:7" ht="27" customHeight="1" thickBot="1" x14ac:dyDescent="0.45">
      <c r="A35" s="649"/>
      <c r="B35" s="657">
        <v>6</v>
      </c>
      <c r="C35" s="658">
        <v>1599.84</v>
      </c>
      <c r="D35" s="659">
        <f t="shared" si="0"/>
        <v>604.5371270152466</v>
      </c>
      <c r="F35" s="663" t="s">
        <v>80</v>
      </c>
      <c r="G35" s="664">
        <f>ABS(G34-G31)+(G32*G33)</f>
        <v>507.30270837473074</v>
      </c>
    </row>
    <row r="36" spans="1:7" ht="26.25" customHeight="1" x14ac:dyDescent="0.4">
      <c r="A36" s="649"/>
      <c r="B36" s="657">
        <v>7</v>
      </c>
      <c r="C36" s="658">
        <v>1596.27</v>
      </c>
      <c r="D36" s="659">
        <f t="shared" si="0"/>
        <v>603.18811864975737</v>
      </c>
    </row>
    <row r="37" spans="1:7" ht="26.25" customHeight="1" x14ac:dyDescent="0.4">
      <c r="A37" s="649"/>
      <c r="B37" s="657">
        <v>8</v>
      </c>
      <c r="C37" s="658">
        <v>1586.41</v>
      </c>
      <c r="D37" s="659">
        <f t="shared" si="0"/>
        <v>599.46228602126303</v>
      </c>
    </row>
    <row r="38" spans="1:7" ht="26.25" customHeight="1" x14ac:dyDescent="0.4">
      <c r="A38" s="649"/>
      <c r="B38" s="657">
        <v>9</v>
      </c>
      <c r="C38" s="658">
        <v>1576.22</v>
      </c>
      <c r="D38" s="659">
        <f t="shared" si="0"/>
        <v>595.6117551404966</v>
      </c>
    </row>
    <row r="39" spans="1:7" ht="27" customHeight="1" thickBot="1" x14ac:dyDescent="0.45">
      <c r="A39" s="665"/>
      <c r="B39" s="666">
        <v>10</v>
      </c>
      <c r="C39" s="667">
        <v>1587.72</v>
      </c>
      <c r="D39" s="668">
        <f t="shared" si="0"/>
        <v>599.95730029543415</v>
      </c>
    </row>
    <row r="40" spans="1:7" ht="18.75" customHeight="1" x14ac:dyDescent="0.3">
      <c r="A40" s="665"/>
      <c r="B40" s="657"/>
      <c r="C40" s="669"/>
      <c r="D40" s="670"/>
    </row>
    <row r="41" spans="1:7" ht="18.75" customHeight="1" x14ac:dyDescent="0.3">
      <c r="A41" s="648"/>
      <c r="B41" s="671" t="s">
        <v>72</v>
      </c>
      <c r="C41" s="672">
        <f>AVERAGE(C30:C39)</f>
        <v>1587.8329999999999</v>
      </c>
      <c r="D41" s="673">
        <f>AVERAGE(D30:D39)</f>
        <v>600.00000000000011</v>
      </c>
    </row>
    <row r="42" spans="1:7" ht="18.75" customHeight="1" x14ac:dyDescent="0.3">
      <c r="A42" s="648"/>
      <c r="B42" s="671" t="s">
        <v>68</v>
      </c>
      <c r="C42" s="674">
        <f>STDEV(C30:C39)/C41</f>
        <v>6.1129919268962489E-3</v>
      </c>
      <c r="D42" s="674">
        <f>STDEV(D30:D39)/D41</f>
        <v>6.1129919268962836E-3</v>
      </c>
    </row>
    <row r="43" spans="1:7" ht="19.5" customHeight="1" thickBot="1" x14ac:dyDescent="0.35">
      <c r="A43" s="648"/>
      <c r="B43" s="675" t="s">
        <v>15</v>
      </c>
      <c r="C43" s="676">
        <f>COUNT(C30:C39)</f>
        <v>10</v>
      </c>
      <c r="D43" s="676">
        <f>COUNT(D30:D39)</f>
        <v>10</v>
      </c>
    </row>
    <row r="44" spans="1:7" ht="18.75" customHeight="1" x14ac:dyDescent="0.3">
      <c r="A44" s="648"/>
      <c r="B44" s="633"/>
      <c r="C44" s="633"/>
      <c r="D44" s="677"/>
      <c r="E44" s="678"/>
      <c r="F44" s="633"/>
      <c r="G44" s="679"/>
    </row>
    <row r="45" spans="1:7" ht="18.75" customHeight="1" x14ac:dyDescent="0.3">
      <c r="A45" s="633"/>
      <c r="B45" s="633"/>
      <c r="C45" s="633"/>
      <c r="D45" s="633"/>
      <c r="E45" s="633"/>
      <c r="F45" s="633"/>
      <c r="G45" s="633"/>
    </row>
    <row r="46" spans="1:7" ht="19.5" customHeight="1" thickBot="1" x14ac:dyDescent="0.35">
      <c r="A46" s="680"/>
      <c r="B46" s="680"/>
      <c r="C46" s="681"/>
      <c r="D46" s="681"/>
      <c r="E46" s="681"/>
      <c r="F46" s="681"/>
      <c r="G46" s="681"/>
    </row>
    <row r="47" spans="1:7" ht="18.75" customHeight="1" x14ac:dyDescent="0.3">
      <c r="A47" s="633"/>
      <c r="B47" s="739" t="s">
        <v>21</v>
      </c>
      <c r="C47" s="739"/>
      <c r="D47" s="633"/>
      <c r="E47" s="682" t="s">
        <v>22</v>
      </c>
      <c r="F47" s="683"/>
      <c r="G47" s="682" t="s">
        <v>23</v>
      </c>
    </row>
    <row r="48" spans="1:7" ht="60" customHeight="1" x14ac:dyDescent="0.3">
      <c r="A48" s="684" t="s">
        <v>24</v>
      </c>
      <c r="B48" s="685"/>
      <c r="C48" s="685"/>
      <c r="D48" s="633"/>
      <c r="E48" s="685"/>
      <c r="F48" s="633"/>
      <c r="G48" s="685"/>
    </row>
    <row r="49" spans="1:7" ht="60" customHeight="1" x14ac:dyDescent="0.3">
      <c r="A49" s="684" t="s">
        <v>25</v>
      </c>
      <c r="B49" s="686"/>
      <c r="C49" s="686"/>
      <c r="D49" s="633"/>
      <c r="E49" s="686"/>
      <c r="F49" s="633"/>
      <c r="G49" s="687"/>
    </row>
    <row r="56" spans="1:7" x14ac:dyDescent="0.2">
      <c r="A56" s="632" t="s">
        <v>109</v>
      </c>
    </row>
    <row r="57" spans="1:7" x14ac:dyDescent="0.2">
      <c r="A57" s="632" t="s">
        <v>110</v>
      </c>
      <c r="B57" s="632">
        <f>[1]Uniformity!C46</f>
        <v>1484.4985000000004</v>
      </c>
    </row>
    <row r="250" spans="1:1" x14ac:dyDescent="0.2">
      <c r="A250" s="632">
        <v>0</v>
      </c>
    </row>
  </sheetData>
  <sheetProtection password="F258" sheet="1" formatColumns="0" formatRows="0" insertColumns="0" insertHyperlinks="0" deleteColumns="0" deleteRows="0" autoFilter="0" pivotTables="0"/>
  <mergeCells count="8">
    <mergeCell ref="F30:G30"/>
    <mergeCell ref="B47:C47"/>
    <mergeCell ref="A1:G7"/>
    <mergeCell ref="A8:G14"/>
    <mergeCell ref="A16:G16"/>
    <mergeCell ref="B18:C18"/>
    <mergeCell ref="B20:C20"/>
    <mergeCell ref="D27:G27"/>
  </mergeCells>
  <pageMargins left="0.7" right="0.7" top="0.75" bottom="0.75" header="0.3" footer="0.3"/>
  <pageSetup scale="18" orientation="portrait" r:id="rId1"/>
  <headerFooter>
    <oddHeader>&amp;LVer 1</oddHeader>
    <oddFooter>&amp;LNQCL/ADDO/014&amp;CPage &amp;P of &amp;N&amp;R&amp;D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10" zoomScale="60" zoomScaleNormal="70" workbookViewId="0">
      <selection activeCell="D41" sqref="D41"/>
    </sheetView>
  </sheetViews>
  <sheetFormatPr defaultRowHeight="12.75" x14ac:dyDescent="0.2"/>
  <cols>
    <col min="1" max="1" width="38.42578125" style="632" customWidth="1"/>
    <col min="2" max="2" width="35.7109375" style="632" customWidth="1"/>
    <col min="3" max="3" width="23.28515625" style="632" customWidth="1"/>
    <col min="4" max="4" width="25.42578125" style="632" customWidth="1"/>
    <col min="5" max="5" width="22.7109375" style="632" customWidth="1"/>
    <col min="6" max="6" width="29.42578125" style="632" customWidth="1"/>
    <col min="7" max="7" width="33.42578125" style="632" customWidth="1"/>
    <col min="8" max="16384" width="9.140625" style="632"/>
  </cols>
  <sheetData>
    <row r="1" spans="1:7" ht="14.25" customHeight="1" x14ac:dyDescent="0.2">
      <c r="A1" s="740" t="s">
        <v>26</v>
      </c>
      <c r="B1" s="740"/>
      <c r="C1" s="740"/>
      <c r="D1" s="740"/>
      <c r="E1" s="740"/>
      <c r="F1" s="740"/>
      <c r="G1" s="740"/>
    </row>
    <row r="2" spans="1:7" ht="14.25" customHeight="1" x14ac:dyDescent="0.2">
      <c r="A2" s="740"/>
      <c r="B2" s="740"/>
      <c r="C2" s="740"/>
      <c r="D2" s="740"/>
      <c r="E2" s="740"/>
      <c r="F2" s="740"/>
      <c r="G2" s="740"/>
    </row>
    <row r="3" spans="1:7" ht="14.25" customHeight="1" x14ac:dyDescent="0.2">
      <c r="A3" s="740"/>
      <c r="B3" s="740"/>
      <c r="C3" s="740"/>
      <c r="D3" s="740"/>
      <c r="E3" s="740"/>
      <c r="F3" s="740"/>
      <c r="G3" s="740"/>
    </row>
    <row r="4" spans="1:7" ht="14.25" customHeight="1" x14ac:dyDescent="0.2">
      <c r="A4" s="740"/>
      <c r="B4" s="740"/>
      <c r="C4" s="740"/>
      <c r="D4" s="740"/>
      <c r="E4" s="740"/>
      <c r="F4" s="740"/>
      <c r="G4" s="740"/>
    </row>
    <row r="5" spans="1:7" ht="14.25" customHeight="1" x14ac:dyDescent="0.2">
      <c r="A5" s="740"/>
      <c r="B5" s="740"/>
      <c r="C5" s="740"/>
      <c r="D5" s="740"/>
      <c r="E5" s="740"/>
      <c r="F5" s="740"/>
      <c r="G5" s="740"/>
    </row>
    <row r="6" spans="1:7" ht="14.25" customHeight="1" x14ac:dyDescent="0.2">
      <c r="A6" s="740"/>
      <c r="B6" s="740"/>
      <c r="C6" s="740"/>
      <c r="D6" s="740"/>
      <c r="E6" s="740"/>
      <c r="F6" s="740"/>
      <c r="G6" s="740"/>
    </row>
    <row r="7" spans="1:7" ht="14.25" customHeight="1" x14ac:dyDescent="0.2">
      <c r="A7" s="740"/>
      <c r="B7" s="740"/>
      <c r="C7" s="740"/>
      <c r="D7" s="740"/>
      <c r="E7" s="740"/>
      <c r="F7" s="740"/>
      <c r="G7" s="740"/>
    </row>
    <row r="8" spans="1:7" ht="14.25" customHeight="1" x14ac:dyDescent="0.2">
      <c r="A8" s="741" t="s">
        <v>27</v>
      </c>
      <c r="B8" s="741"/>
      <c r="C8" s="741"/>
      <c r="D8" s="741"/>
      <c r="E8" s="741"/>
      <c r="F8" s="741"/>
      <c r="G8" s="741"/>
    </row>
    <row r="9" spans="1:7" ht="14.25" customHeight="1" x14ac:dyDescent="0.2">
      <c r="A9" s="741"/>
      <c r="B9" s="741"/>
      <c r="C9" s="741"/>
      <c r="D9" s="741"/>
      <c r="E9" s="741"/>
      <c r="F9" s="741"/>
      <c r="G9" s="741"/>
    </row>
    <row r="10" spans="1:7" ht="14.25" customHeight="1" x14ac:dyDescent="0.2">
      <c r="A10" s="741"/>
      <c r="B10" s="741"/>
      <c r="C10" s="741"/>
      <c r="D10" s="741"/>
      <c r="E10" s="741"/>
      <c r="F10" s="741"/>
      <c r="G10" s="741"/>
    </row>
    <row r="11" spans="1:7" ht="14.25" customHeight="1" x14ac:dyDescent="0.2">
      <c r="A11" s="741"/>
      <c r="B11" s="741"/>
      <c r="C11" s="741"/>
      <c r="D11" s="741"/>
      <c r="E11" s="741"/>
      <c r="F11" s="741"/>
      <c r="G11" s="741"/>
    </row>
    <row r="12" spans="1:7" ht="14.25" customHeight="1" x14ac:dyDescent="0.2">
      <c r="A12" s="741"/>
      <c r="B12" s="741"/>
      <c r="C12" s="741"/>
      <c r="D12" s="741"/>
      <c r="E12" s="741"/>
      <c r="F12" s="741"/>
      <c r="G12" s="741"/>
    </row>
    <row r="13" spans="1:7" ht="14.25" customHeight="1" x14ac:dyDescent="0.2">
      <c r="A13" s="741"/>
      <c r="B13" s="741"/>
      <c r="C13" s="741"/>
      <c r="D13" s="741"/>
      <c r="E13" s="741"/>
      <c r="F13" s="741"/>
      <c r="G13" s="741"/>
    </row>
    <row r="14" spans="1:7" ht="14.25" customHeight="1" x14ac:dyDescent="0.2">
      <c r="A14" s="741"/>
      <c r="B14" s="741"/>
      <c r="C14" s="741"/>
      <c r="D14" s="741"/>
      <c r="E14" s="741"/>
      <c r="F14" s="741"/>
      <c r="G14" s="741"/>
    </row>
    <row r="15" spans="1:7" ht="19.5" customHeight="1" thickBot="1" x14ac:dyDescent="0.35">
      <c r="A15" s="633"/>
      <c r="B15" s="633"/>
      <c r="C15" s="633"/>
      <c r="D15" s="633"/>
      <c r="E15" s="633"/>
      <c r="F15" s="633"/>
      <c r="G15" s="633"/>
    </row>
    <row r="16" spans="1:7" ht="19.5" customHeight="1" thickBot="1" x14ac:dyDescent="0.35">
      <c r="A16" s="742" t="s">
        <v>28</v>
      </c>
      <c r="B16" s="743"/>
      <c r="C16" s="743"/>
      <c r="D16" s="743"/>
      <c r="E16" s="743"/>
      <c r="F16" s="743"/>
      <c r="G16" s="743"/>
    </row>
    <row r="17" spans="1:7" ht="18.75" customHeight="1" x14ac:dyDescent="0.3">
      <c r="A17" s="634" t="s">
        <v>29</v>
      </c>
      <c r="B17" s="634"/>
      <c r="C17" s="633"/>
      <c r="D17" s="633"/>
      <c r="E17" s="633"/>
      <c r="F17" s="633"/>
      <c r="G17" s="633"/>
    </row>
    <row r="18" spans="1:7" ht="26.25" customHeight="1" x14ac:dyDescent="0.4">
      <c r="A18" s="635" t="s">
        <v>30</v>
      </c>
      <c r="B18" s="744" t="str">
        <f>'EFAVIRENZ 2'!B18:C18</f>
        <v>AVIRODAY-EM</v>
      </c>
      <c r="C18" s="744"/>
      <c r="D18" s="636"/>
      <c r="E18" s="636"/>
      <c r="F18" s="633"/>
      <c r="G18" s="633"/>
    </row>
    <row r="19" spans="1:7" ht="26.25" customHeight="1" x14ac:dyDescent="0.4">
      <c r="A19" s="635" t="s">
        <v>31</v>
      </c>
      <c r="B19" s="637" t="str">
        <f>'EFAVIRENZ 2'!B19</f>
        <v>NDQD201508173</v>
      </c>
      <c r="C19" s="638">
        <v>18</v>
      </c>
      <c r="D19" s="633"/>
      <c r="E19" s="633"/>
      <c r="F19" s="633"/>
      <c r="G19" s="633"/>
    </row>
    <row r="20" spans="1:7" ht="26.25" customHeight="1" x14ac:dyDescent="0.4">
      <c r="A20" s="635" t="s">
        <v>32</v>
      </c>
      <c r="B20" s="745" t="s">
        <v>135</v>
      </c>
      <c r="C20" s="745"/>
      <c r="D20" s="633"/>
      <c r="E20" s="633"/>
      <c r="F20" s="633"/>
      <c r="G20" s="633"/>
    </row>
    <row r="21" spans="1:7" ht="26.25" customHeight="1" x14ac:dyDescent="0.4">
      <c r="A21" s="635" t="s">
        <v>33</v>
      </c>
      <c r="B21" s="639" t="str">
        <f>'EFAVIRENZ 2'!B21</f>
        <v>EFAVIRENZ, EMCITRABINE AND TENOFOVIR DISOPROXIL FUMERATE 600MG/200MG/300MG</v>
      </c>
      <c r="C21" s="639"/>
      <c r="D21" s="640"/>
      <c r="E21" s="640"/>
      <c r="F21" s="640"/>
      <c r="G21" s="640"/>
    </row>
    <row r="22" spans="1:7" ht="26.25" customHeight="1" x14ac:dyDescent="0.4">
      <c r="A22" s="635" t="s">
        <v>34</v>
      </c>
      <c r="B22" s="641"/>
      <c r="C22" s="642"/>
      <c r="D22" s="633"/>
      <c r="E22" s="633"/>
      <c r="F22" s="633"/>
      <c r="G22" s="633"/>
    </row>
    <row r="23" spans="1:7" ht="26.25" customHeight="1" x14ac:dyDescent="0.4">
      <c r="A23" s="635" t="s">
        <v>35</v>
      </c>
      <c r="B23" s="641"/>
      <c r="C23" s="642"/>
      <c r="D23" s="633"/>
      <c r="E23" s="633"/>
      <c r="F23" s="633"/>
      <c r="G23" s="633"/>
    </row>
    <row r="24" spans="1:7" ht="18.75" customHeight="1" x14ac:dyDescent="0.3">
      <c r="A24" s="635"/>
      <c r="B24" s="643"/>
      <c r="C24" s="633"/>
      <c r="D24" s="633"/>
      <c r="E24" s="633"/>
      <c r="F24" s="633"/>
      <c r="G24" s="633"/>
    </row>
    <row r="25" spans="1:7" ht="18.75" customHeight="1" x14ac:dyDescent="0.3">
      <c r="A25" s="634" t="s">
        <v>1</v>
      </c>
      <c r="B25" s="644" t="s">
        <v>138</v>
      </c>
      <c r="C25" s="633"/>
      <c r="D25" s="633"/>
      <c r="E25" s="633"/>
      <c r="F25" s="633"/>
      <c r="G25" s="633"/>
    </row>
    <row r="26" spans="1:7" ht="19.5" customHeight="1" thickBot="1" x14ac:dyDescent="0.35">
      <c r="A26" s="633" t="s">
        <v>70</v>
      </c>
      <c r="B26" s="645" t="str">
        <f>B21</f>
        <v>EFAVIRENZ, EMCITRABINE AND TENOFOVIR DISOPROXIL FUMERATE 600MG/200MG/300MG</v>
      </c>
      <c r="C26" s="633"/>
      <c r="D26" s="633"/>
      <c r="E26" s="633"/>
      <c r="F26" s="633"/>
      <c r="G26" s="633"/>
    </row>
    <row r="27" spans="1:7" ht="27" customHeight="1" thickBot="1" x14ac:dyDescent="0.45">
      <c r="A27" s="645" t="s">
        <v>139</v>
      </c>
      <c r="B27" s="646">
        <v>200</v>
      </c>
      <c r="C27" s="633" t="str">
        <f>B20</f>
        <v>EMCITRABINE</v>
      </c>
      <c r="D27" s="746" t="s">
        <v>140</v>
      </c>
      <c r="E27" s="747"/>
      <c r="F27" s="747"/>
      <c r="G27" s="747"/>
    </row>
    <row r="28" spans="1:7" ht="17.25" customHeight="1" thickBot="1" x14ac:dyDescent="0.35">
      <c r="A28" s="647"/>
      <c r="B28" s="647"/>
      <c r="C28" s="647"/>
      <c r="D28" s="648"/>
      <c r="E28" s="648"/>
      <c r="F28" s="648"/>
      <c r="G28" s="648"/>
    </row>
    <row r="29" spans="1:7" ht="38.25" customHeight="1" thickBot="1" x14ac:dyDescent="0.35">
      <c r="A29" s="649"/>
      <c r="B29" s="650" t="s">
        <v>141</v>
      </c>
      <c r="C29" s="651" t="s">
        <v>142</v>
      </c>
      <c r="D29" s="652" t="s">
        <v>71</v>
      </c>
      <c r="F29" s="653"/>
      <c r="G29" s="633"/>
    </row>
    <row r="30" spans="1:7" ht="26.25" customHeight="1" x14ac:dyDescent="0.4">
      <c r="A30" s="649"/>
      <c r="B30" s="654">
        <v>1</v>
      </c>
      <c r="C30" s="655">
        <v>1601.19</v>
      </c>
      <c r="D30" s="656">
        <f t="shared" ref="D30:D39" si="0">IF(ISBLANK(C30),"-",C30/$C$41*$B$27)</f>
        <v>201.68241874302905</v>
      </c>
      <c r="F30" s="737" t="s">
        <v>75</v>
      </c>
      <c r="G30" s="738"/>
    </row>
    <row r="31" spans="1:7" ht="26.25" customHeight="1" x14ac:dyDescent="0.4">
      <c r="A31" s="649"/>
      <c r="B31" s="657">
        <v>2</v>
      </c>
      <c r="C31" s="658">
        <v>1570.51</v>
      </c>
      <c r="D31" s="659">
        <f t="shared" si="0"/>
        <v>197.81803250089905</v>
      </c>
      <c r="F31" s="660" t="s">
        <v>76</v>
      </c>
      <c r="G31" s="661">
        <f>D41</f>
        <v>200.00000000000003</v>
      </c>
    </row>
    <row r="32" spans="1:7" ht="26.25" customHeight="1" x14ac:dyDescent="0.4">
      <c r="A32" s="649"/>
      <c r="B32" s="657">
        <v>3</v>
      </c>
      <c r="C32" s="658">
        <v>1584.92</v>
      </c>
      <c r="D32" s="659">
        <f t="shared" si="0"/>
        <v>199.63308483952659</v>
      </c>
      <c r="F32" s="660" t="s">
        <v>77</v>
      </c>
      <c r="G32" s="662">
        <v>2.4</v>
      </c>
    </row>
    <row r="33" spans="1:7" ht="26.25" customHeight="1" x14ac:dyDescent="0.4">
      <c r="A33" s="649"/>
      <c r="B33" s="657">
        <v>4</v>
      </c>
      <c r="C33" s="658">
        <v>1589.7</v>
      </c>
      <c r="D33" s="659">
        <f t="shared" si="0"/>
        <v>200.23516326968894</v>
      </c>
      <c r="F33" s="660" t="s">
        <v>78</v>
      </c>
      <c r="G33" s="661">
        <f>STDEV(D30:D39)</f>
        <v>1.2225983853792501</v>
      </c>
    </row>
    <row r="34" spans="1:7" ht="26.25" customHeight="1" x14ac:dyDescent="0.4">
      <c r="A34" s="649"/>
      <c r="B34" s="657">
        <v>5</v>
      </c>
      <c r="C34" s="658">
        <v>1585.55</v>
      </c>
      <c r="D34" s="659">
        <f t="shared" si="0"/>
        <v>199.71243827279065</v>
      </c>
      <c r="F34" s="660" t="s">
        <v>79</v>
      </c>
      <c r="G34" s="661">
        <f>IF(OR(D41&lt;98.5,D41&gt;101.5),(IF(D41&lt;98.5,98.5,101.5)),G31)</f>
        <v>101.5</v>
      </c>
    </row>
    <row r="35" spans="1:7" ht="27" customHeight="1" thickBot="1" x14ac:dyDescent="0.45">
      <c r="A35" s="649"/>
      <c r="B35" s="657">
        <v>6</v>
      </c>
      <c r="C35" s="658">
        <v>1599.84</v>
      </c>
      <c r="D35" s="659">
        <f t="shared" si="0"/>
        <v>201.51237567174886</v>
      </c>
      <c r="F35" s="663" t="s">
        <v>80</v>
      </c>
      <c r="G35" s="664">
        <f>ABS(G34-G31)+(G32*G33)</f>
        <v>101.43423612491023</v>
      </c>
    </row>
    <row r="36" spans="1:7" ht="26.25" customHeight="1" x14ac:dyDescent="0.4">
      <c r="A36" s="649"/>
      <c r="B36" s="657">
        <v>7</v>
      </c>
      <c r="C36" s="658">
        <v>1596.27</v>
      </c>
      <c r="D36" s="659">
        <f t="shared" si="0"/>
        <v>201.06270621658578</v>
      </c>
    </row>
    <row r="37" spans="1:7" ht="26.25" customHeight="1" x14ac:dyDescent="0.4">
      <c r="A37" s="649"/>
      <c r="B37" s="657">
        <v>8</v>
      </c>
      <c r="C37" s="658">
        <v>1586.41</v>
      </c>
      <c r="D37" s="659">
        <f t="shared" si="0"/>
        <v>199.82076200708767</v>
      </c>
    </row>
    <row r="38" spans="1:7" ht="26.25" customHeight="1" x14ac:dyDescent="0.4">
      <c r="A38" s="649"/>
      <c r="B38" s="657">
        <v>9</v>
      </c>
      <c r="C38" s="658">
        <v>1576.22</v>
      </c>
      <c r="D38" s="659">
        <f t="shared" si="0"/>
        <v>198.53725171349885</v>
      </c>
    </row>
    <row r="39" spans="1:7" ht="27" customHeight="1" thickBot="1" x14ac:dyDescent="0.45">
      <c r="A39" s="665"/>
      <c r="B39" s="666">
        <v>10</v>
      </c>
      <c r="C39" s="667">
        <v>1587.72</v>
      </c>
      <c r="D39" s="668">
        <f t="shared" si="0"/>
        <v>199.98576676514472</v>
      </c>
    </row>
    <row r="40" spans="1:7" ht="18.75" customHeight="1" x14ac:dyDescent="0.3">
      <c r="A40" s="665"/>
      <c r="B40" s="657"/>
      <c r="C40" s="669"/>
      <c r="D40" s="670"/>
    </row>
    <row r="41" spans="1:7" ht="18.75" customHeight="1" x14ac:dyDescent="0.3">
      <c r="A41" s="648"/>
      <c r="B41" s="671" t="s">
        <v>72</v>
      </c>
      <c r="C41" s="672">
        <f>AVERAGE(C30:C39)</f>
        <v>1587.8329999999999</v>
      </c>
      <c r="D41" s="673">
        <f>AVERAGE(D30:D39)</f>
        <v>200.00000000000003</v>
      </c>
    </row>
    <row r="42" spans="1:7" ht="18.75" customHeight="1" x14ac:dyDescent="0.3">
      <c r="A42" s="648"/>
      <c r="B42" s="671" t="s">
        <v>68</v>
      </c>
      <c r="C42" s="674">
        <f>STDEV(C30:C39)/C41</f>
        <v>6.1129919268962489E-3</v>
      </c>
      <c r="D42" s="674">
        <f>STDEV(D30:D39)/D41</f>
        <v>6.1129919268962498E-3</v>
      </c>
    </row>
    <row r="43" spans="1:7" ht="19.5" customHeight="1" thickBot="1" x14ac:dyDescent="0.35">
      <c r="A43" s="648"/>
      <c r="B43" s="675" t="s">
        <v>15</v>
      </c>
      <c r="C43" s="676">
        <f>COUNT(C30:C39)</f>
        <v>10</v>
      </c>
      <c r="D43" s="676">
        <f>COUNT(D30:D39)</f>
        <v>10</v>
      </c>
    </row>
    <row r="44" spans="1:7" ht="18.75" customHeight="1" x14ac:dyDescent="0.3">
      <c r="A44" s="648"/>
      <c r="B44" s="633"/>
      <c r="C44" s="633"/>
      <c r="D44" s="677"/>
      <c r="E44" s="678"/>
      <c r="F44" s="633"/>
      <c r="G44" s="679"/>
    </row>
    <row r="45" spans="1:7" ht="18.75" customHeight="1" x14ac:dyDescent="0.3">
      <c r="A45" s="633"/>
      <c r="B45" s="633"/>
      <c r="C45" s="633"/>
      <c r="D45" s="633"/>
      <c r="E45" s="633"/>
      <c r="F45" s="633"/>
      <c r="G45" s="633"/>
    </row>
    <row r="46" spans="1:7" ht="19.5" customHeight="1" thickBot="1" x14ac:dyDescent="0.35">
      <c r="A46" s="680"/>
      <c r="B46" s="680"/>
      <c r="C46" s="681"/>
      <c r="D46" s="681"/>
      <c r="E46" s="681"/>
      <c r="F46" s="681"/>
      <c r="G46" s="681"/>
    </row>
    <row r="47" spans="1:7" ht="18.75" customHeight="1" x14ac:dyDescent="0.3">
      <c r="A47" s="633"/>
      <c r="B47" s="739" t="s">
        <v>21</v>
      </c>
      <c r="C47" s="739"/>
      <c r="D47" s="633"/>
      <c r="E47" s="682" t="s">
        <v>22</v>
      </c>
      <c r="F47" s="683"/>
      <c r="G47" s="682" t="s">
        <v>23</v>
      </c>
    </row>
    <row r="48" spans="1:7" ht="60" customHeight="1" x14ac:dyDescent="0.3">
      <c r="A48" s="684" t="s">
        <v>24</v>
      </c>
      <c r="B48" s="685"/>
      <c r="C48" s="685"/>
      <c r="D48" s="633"/>
      <c r="E48" s="685"/>
      <c r="F48" s="633"/>
      <c r="G48" s="685"/>
    </row>
    <row r="49" spans="1:7" ht="60" customHeight="1" x14ac:dyDescent="0.3">
      <c r="A49" s="684" t="s">
        <v>25</v>
      </c>
      <c r="B49" s="686"/>
      <c r="C49" s="686"/>
      <c r="D49" s="633"/>
      <c r="E49" s="686"/>
      <c r="F49" s="633"/>
      <c r="G49" s="687"/>
    </row>
    <row r="56" spans="1:7" x14ac:dyDescent="0.2">
      <c r="A56" s="632" t="s">
        <v>109</v>
      </c>
    </row>
    <row r="57" spans="1:7" x14ac:dyDescent="0.2">
      <c r="A57" s="632" t="s">
        <v>110</v>
      </c>
      <c r="B57" s="632">
        <f>[1]Uniformity!C46</f>
        <v>1484.4985000000004</v>
      </c>
    </row>
    <row r="250" spans="1:1" x14ac:dyDescent="0.2">
      <c r="A250" s="632">
        <v>0</v>
      </c>
    </row>
  </sheetData>
  <sheetProtection password="F258" sheet="1" formatColumns="0" formatRows="0" insertColumns="0" insertHyperlinks="0" deleteColumns="0" deleteRows="0" autoFilter="0" pivotTables="0"/>
  <mergeCells count="8">
    <mergeCell ref="F30:G30"/>
    <mergeCell ref="B47:C47"/>
    <mergeCell ref="A1:G7"/>
    <mergeCell ref="A8:G14"/>
    <mergeCell ref="A16:G16"/>
    <mergeCell ref="B18:C18"/>
    <mergeCell ref="B20:C20"/>
    <mergeCell ref="D27:G27"/>
  </mergeCells>
  <pageMargins left="0.7" right="0.7" top="0.75" bottom="0.75" header="0.3" footer="0.3"/>
  <pageSetup scale="34" orientation="portrait" r:id="rId1"/>
  <headerFooter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SST (EM)</vt:lpstr>
      <vt:lpstr>SST (TDF)</vt:lpstr>
      <vt:lpstr>SST (EFV)</vt:lpstr>
      <vt:lpstr>Uniformity</vt:lpstr>
      <vt:lpstr>Efavirenz 5</vt:lpstr>
      <vt:lpstr>Emtricitabine 5</vt:lpstr>
      <vt:lpstr>TENOFOVIR 2</vt:lpstr>
      <vt:lpstr>EFAVIRENZ 2</vt:lpstr>
      <vt:lpstr>EMCITRABINE 2</vt:lpstr>
      <vt:lpstr>TENOFOVIR DISOPROXIL FUMERATE 2</vt:lpstr>
      <vt:lpstr>'EFAVIRENZ 2'!Print_Area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2016-05-30T10:24:38Z</cp:lastPrinted>
  <dcterms:created xsi:type="dcterms:W3CDTF">2005-07-05T10:19:27Z</dcterms:created>
  <dcterms:modified xsi:type="dcterms:W3CDTF">2016-06-13T12:37:58Z</dcterms:modified>
  <cp:category/>
</cp:coreProperties>
</file>