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3"/>
  </bookViews>
  <sheets>
    <sheet name="SST" sheetId="1" r:id="rId1"/>
    <sheet name="RD" sheetId="2" r:id="rId2"/>
    <sheet name="LUMEFANTRINE" sheetId="3" r:id="rId3"/>
    <sheet name="ARTEMETHER" sheetId="4" r:id="rId4"/>
  </sheets>
  <definedNames>
    <definedName name="_xlnm.Print_Area" localSheetId="3">ARTEMETHER!$A$1:$H$81</definedName>
    <definedName name="_xlnm.Print_Area" localSheetId="2">LUMEFANTRINE!$A$1:$H$81</definedName>
  </definedNames>
  <calcPr calcId="144525"/>
</workbook>
</file>

<file path=xl/calcChain.xml><?xml version="1.0" encoding="utf-8"?>
<calcChain xmlns="http://schemas.openxmlformats.org/spreadsheetml/2006/main">
  <c r="H74" i="3" l="1"/>
  <c r="H75" i="3"/>
  <c r="H73" i="3"/>
  <c r="C35" i="2"/>
  <c r="H64" i="3" l="1"/>
  <c r="H68" i="3"/>
  <c r="C39" i="2" l="1"/>
  <c r="H72" i="3" l="1"/>
  <c r="B57" i="4" l="1"/>
  <c r="B57" i="3"/>
  <c r="C77" i="4"/>
  <c r="H72" i="4"/>
  <c r="G72" i="4"/>
  <c r="B69" i="4"/>
  <c r="H68" i="4"/>
  <c r="G68" i="4"/>
  <c r="H64" i="4"/>
  <c r="G64" i="4"/>
  <c r="D58" i="4"/>
  <c r="B58" i="4"/>
  <c r="E56" i="4"/>
  <c r="B55" i="4"/>
  <c r="B45" i="4"/>
  <c r="D48" i="4" s="1"/>
  <c r="D49" i="4" s="1"/>
  <c r="F44" i="4"/>
  <c r="D44" i="4"/>
  <c r="F42" i="4"/>
  <c r="D42" i="4"/>
  <c r="G41" i="4"/>
  <c r="E41" i="4"/>
  <c r="B34" i="4"/>
  <c r="B30" i="4"/>
  <c r="C77" i="3"/>
  <c r="G72" i="3"/>
  <c r="B69" i="3"/>
  <c r="G68" i="3"/>
  <c r="G64" i="3"/>
  <c r="D58" i="3"/>
  <c r="B58" i="3"/>
  <c r="E56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70" i="3" l="1"/>
  <c r="B70" i="4"/>
  <c r="D45" i="4"/>
  <c r="F45" i="4"/>
  <c r="C37" i="2"/>
  <c r="D45" i="3"/>
  <c r="E40" i="3" s="1"/>
  <c r="F45" i="3"/>
  <c r="F46" i="3" s="1"/>
  <c r="F46" i="4" l="1"/>
  <c r="G39" i="4"/>
  <c r="G38" i="4"/>
  <c r="G40" i="4"/>
  <c r="D46" i="4"/>
  <c r="E40" i="4"/>
  <c r="E38" i="4"/>
  <c r="E39" i="4"/>
  <c r="E38" i="3"/>
  <c r="G40" i="3"/>
  <c r="G38" i="3"/>
  <c r="G39" i="3"/>
  <c r="D46" i="3"/>
  <c r="E39" i="3"/>
  <c r="G42" i="4" l="1"/>
  <c r="E42" i="4"/>
  <c r="D50" i="4"/>
  <c r="D52" i="4"/>
  <c r="D50" i="3"/>
  <c r="G69" i="3" s="1"/>
  <c r="H69" i="3" s="1"/>
  <c r="D52" i="3"/>
  <c r="E42" i="3"/>
  <c r="G42" i="3"/>
  <c r="D51" i="3" l="1"/>
  <c r="G61" i="4"/>
  <c r="H61" i="4" s="1"/>
  <c r="G63" i="4"/>
  <c r="H63" i="4" s="1"/>
  <c r="G70" i="4"/>
  <c r="H70" i="4" s="1"/>
  <c r="G66" i="4"/>
  <c r="H66" i="4" s="1"/>
  <c r="G69" i="4"/>
  <c r="H69" i="4" s="1"/>
  <c r="G65" i="4"/>
  <c r="H65" i="4" s="1"/>
  <c r="G71" i="4"/>
  <c r="H71" i="4" s="1"/>
  <c r="G62" i="4"/>
  <c r="H62" i="4" s="1"/>
  <c r="G67" i="4"/>
  <c r="H67" i="4" s="1"/>
  <c r="D51" i="4"/>
  <c r="G65" i="3"/>
  <c r="H65" i="3" s="1"/>
  <c r="G61" i="3"/>
  <c r="H61" i="3" s="1"/>
  <c r="G70" i="3"/>
  <c r="H70" i="3" s="1"/>
  <c r="G71" i="3"/>
  <c r="H71" i="3" s="1"/>
  <c r="G67" i="3"/>
  <c r="H67" i="3" s="1"/>
  <c r="G62" i="3"/>
  <c r="H62" i="3" s="1"/>
  <c r="G63" i="3"/>
  <c r="H63" i="3" s="1"/>
  <c r="G66" i="3"/>
  <c r="H66" i="3" s="1"/>
  <c r="H73" i="4" l="1"/>
  <c r="G77" i="4" s="1"/>
  <c r="H75" i="4"/>
  <c r="G77" i="3"/>
  <c r="H74" i="4" l="1"/>
</calcChain>
</file>

<file path=xl/sharedStrings.xml><?xml version="1.0" encoding="utf-8"?>
<sst xmlns="http://schemas.openxmlformats.org/spreadsheetml/2006/main" count="273" uniqueCount="119">
  <si>
    <t>HPLC System Suitability Report</t>
  </si>
  <si>
    <t>Analysis Data</t>
  </si>
  <si>
    <t>Assay</t>
  </si>
  <si>
    <t>Sample(s)</t>
  </si>
  <si>
    <t>Reference Substance:</t>
  </si>
  <si>
    <t>BI-CORTEM SUSPENSION</t>
  </si>
  <si>
    <t>% age Purity:</t>
  </si>
  <si>
    <t>NDQD201508174</t>
  </si>
  <si>
    <t>Weight (mg):</t>
  </si>
  <si>
    <t>Artemether &amp; Lumefantrine</t>
  </si>
  <si>
    <t>Standard Conc (mg/mL):</t>
  </si>
  <si>
    <t>Each 60ml suspension after reconstition contains:
Artemether 180mg
Lumefantrine 1080mg</t>
  </si>
  <si>
    <t>2015-08-27 15:10:01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</si>
  <si>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</si>
  <si>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</si>
  <si>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</si>
  <si>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</si>
  <si>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</si>
  <si>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</si>
  <si>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</si>
  <si>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</si>
  <si>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</si>
  <si>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</si>
  <si>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</si>
  <si>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</si>
  <si>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</si>
  <si>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</si>
  <si>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</si>
  <si>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</si>
  <si>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</si>
  <si>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</si>
  <si>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</si>
  <si>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</si>
  <si>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</si>
  <si>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</si>
  <si>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</si>
  <si>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</si>
  <si>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</si>
  <si>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</si>
  <si>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</si>
  <si>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</si>
  <si>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</si>
  <si>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</si>
  <si>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</si>
  <si>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</si>
  <si>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</si>
  <si>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</si>
  <si>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</si>
  <si>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</si>
  <si>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</si>
  <si>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</si>
  <si>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</si>
  <si>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</si>
  <si>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</si>
  <si>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</si>
  <si>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</si>
  <si>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</si>
  <si>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</si>
  <si>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</si>
  <si>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</si>
  <si>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</si>
  <si>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</si>
  <si>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</si>
  <si>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</si>
  <si>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</si>
  <si>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</si>
  <si>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</si>
  <si>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</si>
  <si>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</si>
  <si>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</si>
  <si>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</si>
  <si>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</si>
  <si>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</si>
  <si>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</si>
  <si>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</si>
  <si>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</si>
  <si>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</si>
  <si>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</si>
  <si>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</si>
  <si>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</si>
  <si>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</si>
  <si>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</si>
  <si>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</si>
  <si>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</si>
  <si>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</si>
  <si>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</si>
  <si>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</si>
  <si>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</si>
  <si>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</si>
  <si>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</si>
  <si>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</si>
  <si>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</si>
  <si>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</si>
  <si>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</si>
  <si>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</si>
  <si>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</si>
  <si>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</si>
  <si>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</si>
  <si>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</si>
  <si>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</si>
  <si>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</si>
  <si>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</si>
  <si>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</si>
  <si>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</si>
  <si>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</si>
  <si>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</si>
  <si>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</si>
  <si>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</si>
  <si>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</si>
  <si>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</si>
  <si>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ARTEMETHER</t>
  </si>
  <si>
    <t>LUMEFANTRINE</t>
  </si>
  <si>
    <t xml:space="preserve">Artemether </t>
  </si>
  <si>
    <t>WRS-L1-6</t>
  </si>
  <si>
    <t>WRS A5-5</t>
  </si>
  <si>
    <t>Artemether</t>
  </si>
  <si>
    <t>Lumefantrine</t>
  </si>
  <si>
    <t>MUTUA</t>
  </si>
  <si>
    <t>3.12.2015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</si>
</sst>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  <font>
      <sz val="14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24" fillId="2" borderId="0" xfId="0" applyFont="1" applyFill="1" applyAlignment="1">
      <alignment horizontal="left"/>
    </xf>
    <xf numFmtId="0" fontId="25" fillId="2" borderId="7" xfId="0" applyFont="1" applyFill="1" applyBorder="1" applyProtection="1">
      <protection locked="0"/>
    </xf>
    <xf numFmtId="0" fontId="25" fillId="2" borderId="7" xfId="0" applyFont="1" applyFill="1" applyBorder="1"/>
    <xf numFmtId="0" fontId="26" fillId="2" borderId="7" xfId="0" applyFont="1" applyFill="1" applyBorder="1"/>
    <xf numFmtId="0" fontId="27" fillId="2" borderId="7" xfId="0" applyFont="1" applyFill="1" applyBorder="1"/>
    <xf numFmtId="2" fontId="13" fillId="2" borderId="21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3" fillId="2" borderId="41" xfId="0" applyNumberFormat="1" applyFont="1" applyFill="1" applyBorder="1" applyAlignment="1">
      <alignment horizontal="center"/>
    </xf>
    <xf numFmtId="10" fontId="13" fillId="2" borderId="52" xfId="0" applyNumberFormat="1" applyFont="1" applyFill="1" applyBorder="1" applyAlignment="1">
      <alignment horizontal="center" vertical="center"/>
    </xf>
    <xf numFmtId="10" fontId="13" fillId="2" borderId="53" xfId="0" applyNumberFormat="1" applyFont="1" applyFill="1" applyBorder="1" applyAlignment="1">
      <alignment horizontal="center" vertical="center"/>
    </xf>
    <xf numFmtId="10" fontId="13" fillId="2" borderId="54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right"/>
    </xf>
    <xf numFmtId="10" fontId="13" fillId="8" borderId="52" xfId="0" applyNumberFormat="1" applyFont="1" applyFill="1" applyBorder="1" applyAlignment="1">
      <alignment horizontal="center" vertical="center"/>
    </xf>
    <xf numFmtId="10" fontId="13" fillId="8" borderId="53" xfId="0" applyNumberFormat="1" applyFont="1" applyFill="1" applyBorder="1" applyAlignment="1">
      <alignment horizontal="center" vertical="center"/>
    </xf>
    <xf numFmtId="10" fontId="13" fillId="8" borderId="5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E66" sqref="E6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9" t="s">
        <v>0</v>
      </c>
      <c r="B15" s="369"/>
      <c r="C15" s="369"/>
      <c r="D15" s="369"/>
      <c r="E15" s="36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39.78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8207572</v>
      </c>
      <c r="C24" s="18">
        <v>2336.8000000000002</v>
      </c>
      <c r="D24" s="19">
        <v>1.1000000000000001</v>
      </c>
      <c r="E24" s="20">
        <v>5.6</v>
      </c>
    </row>
    <row r="25" spans="1:6" ht="16.5" customHeight="1" x14ac:dyDescent="0.3">
      <c r="A25" s="17">
        <v>2</v>
      </c>
      <c r="B25" s="18">
        <v>8328615</v>
      </c>
      <c r="C25" s="18">
        <v>2027.6</v>
      </c>
      <c r="D25" s="19">
        <v>1.1000000000000001</v>
      </c>
      <c r="E25" s="19">
        <v>5.5</v>
      </c>
    </row>
    <row r="26" spans="1:6" ht="16.5" customHeight="1" x14ac:dyDescent="0.3">
      <c r="A26" s="17">
        <v>3</v>
      </c>
      <c r="B26" s="18">
        <v>8187221</v>
      </c>
      <c r="C26" s="18">
        <v>2021.4</v>
      </c>
      <c r="D26" s="19">
        <v>1.1000000000000001</v>
      </c>
      <c r="E26" s="19">
        <v>5.4</v>
      </c>
    </row>
    <row r="27" spans="1:6" ht="16.5" customHeight="1" x14ac:dyDescent="0.3">
      <c r="A27" s="17">
        <v>4</v>
      </c>
      <c r="B27" s="18">
        <v>8169646</v>
      </c>
      <c r="C27" s="18">
        <v>2034.3</v>
      </c>
      <c r="D27" s="19">
        <v>1.1000000000000001</v>
      </c>
      <c r="E27" s="19">
        <v>5.5</v>
      </c>
    </row>
    <row r="28" spans="1:6" ht="16.5" customHeight="1" x14ac:dyDescent="0.3">
      <c r="A28" s="17">
        <v>5</v>
      </c>
      <c r="B28" s="18">
        <v>8178980</v>
      </c>
      <c r="C28" s="18">
        <v>2016.4</v>
      </c>
      <c r="D28" s="19">
        <v>1.1000000000000001</v>
      </c>
      <c r="E28" s="19">
        <v>5.4</v>
      </c>
    </row>
    <row r="29" spans="1:6" ht="16.5" customHeight="1" x14ac:dyDescent="0.3">
      <c r="A29" s="17">
        <v>6</v>
      </c>
      <c r="B29" s="21">
        <v>8148724</v>
      </c>
      <c r="C29" s="21">
        <v>2040.5</v>
      </c>
      <c r="D29" s="22">
        <v>1.1000000000000001</v>
      </c>
      <c r="E29" s="22">
        <v>5.5</v>
      </c>
    </row>
    <row r="30" spans="1:6" ht="16.5" customHeight="1" x14ac:dyDescent="0.3">
      <c r="A30" s="23" t="s">
        <v>18</v>
      </c>
      <c r="B30" s="24">
        <f>AVERAGE(B24:B29)</f>
        <v>8203459.666666667</v>
      </c>
      <c r="C30" s="25">
        <f>AVERAGE(C24:C29)</f>
        <v>2079.4999999999995</v>
      </c>
      <c r="D30" s="26">
        <f>AVERAGE(D24:D29)</f>
        <v>1.0999999999999999</v>
      </c>
      <c r="E30" s="26">
        <f>AVERAGE(E24:E29)</f>
        <v>5.4833333333333334</v>
      </c>
    </row>
    <row r="31" spans="1:6" ht="16.5" customHeight="1" x14ac:dyDescent="0.3">
      <c r="A31" s="27" t="s">
        <v>19</v>
      </c>
      <c r="B31" s="28">
        <f>(STDEV(B24:B29)/B30)</f>
        <v>7.8401703225907862E-3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354" t="s">
        <v>111</v>
      </c>
    </row>
    <row r="39" spans="1:6" ht="16.5" customHeight="1" x14ac:dyDescent="0.3">
      <c r="A39" s="11" t="s">
        <v>4</v>
      </c>
      <c r="B39" s="354" t="s">
        <v>116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99.83</v>
      </c>
      <c r="C40" s="10"/>
      <c r="D40" s="10"/>
      <c r="E40" s="10"/>
    </row>
    <row r="41" spans="1:6" ht="16.5" customHeight="1" x14ac:dyDescent="0.3">
      <c r="A41" s="7" t="s">
        <v>8</v>
      </c>
      <c r="B41" s="12">
        <v>24.43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68662544</v>
      </c>
      <c r="C45" s="18">
        <v>11011.44</v>
      </c>
      <c r="D45" s="19">
        <v>0.98</v>
      </c>
      <c r="E45" s="20">
        <v>6.04</v>
      </c>
    </row>
    <row r="46" spans="1:6" ht="16.5" customHeight="1" x14ac:dyDescent="0.3">
      <c r="A46" s="17">
        <v>2</v>
      </c>
      <c r="B46" s="18">
        <v>67757935</v>
      </c>
      <c r="C46" s="18">
        <v>8312.73</v>
      </c>
      <c r="D46" s="19">
        <v>1.0900000000000001</v>
      </c>
      <c r="E46" s="19">
        <v>5.52</v>
      </c>
    </row>
    <row r="47" spans="1:6" ht="16.5" customHeight="1" x14ac:dyDescent="0.3">
      <c r="A47" s="17">
        <v>3</v>
      </c>
      <c r="B47" s="18">
        <v>68236611</v>
      </c>
      <c r="C47" s="18">
        <v>10249.67</v>
      </c>
      <c r="D47" s="19">
        <v>1.0900000000000001</v>
      </c>
      <c r="E47" s="19">
        <v>5.5</v>
      </c>
    </row>
    <row r="48" spans="1:6" ht="16.5" customHeight="1" x14ac:dyDescent="0.3">
      <c r="A48" s="17">
        <v>4</v>
      </c>
      <c r="B48" s="18">
        <v>68005106</v>
      </c>
      <c r="C48" s="18">
        <v>12177.13</v>
      </c>
      <c r="D48" s="19">
        <v>1.04</v>
      </c>
      <c r="E48" s="19">
        <v>5.5</v>
      </c>
    </row>
    <row r="49" spans="1:7" ht="16.5" customHeight="1" x14ac:dyDescent="0.3">
      <c r="A49" s="17">
        <v>5</v>
      </c>
      <c r="B49" s="18">
        <v>66921241</v>
      </c>
      <c r="C49" s="18">
        <v>11540.37</v>
      </c>
      <c r="D49" s="19">
        <v>0.97</v>
      </c>
      <c r="E49" s="19">
        <v>5.51</v>
      </c>
    </row>
    <row r="50" spans="1:7" ht="16.5" customHeight="1" x14ac:dyDescent="0.3">
      <c r="A50" s="17">
        <v>6</v>
      </c>
      <c r="B50" s="21">
        <v>67304023</v>
      </c>
      <c r="C50" s="21">
        <v>11881.9</v>
      </c>
      <c r="D50" s="22">
        <v>0.95</v>
      </c>
      <c r="E50" s="22">
        <v>5.5</v>
      </c>
    </row>
    <row r="51" spans="1:7" ht="16.5" customHeight="1" x14ac:dyDescent="0.3">
      <c r="A51" s="23" t="s">
        <v>18</v>
      </c>
      <c r="B51" s="24">
        <f>AVERAGE(B45:B50)</f>
        <v>67814576.666666672</v>
      </c>
      <c r="C51" s="25">
        <f>AVERAGE(C45:C50)</f>
        <v>10862.206666666667</v>
      </c>
      <c r="D51" s="26">
        <f>AVERAGE(D45:D50)</f>
        <v>1.02</v>
      </c>
      <c r="E51" s="26">
        <f>AVERAGE(E45:E50)</f>
        <v>5.5949999999999998</v>
      </c>
    </row>
    <row r="52" spans="1:7" ht="16.5" customHeight="1" x14ac:dyDescent="0.3">
      <c r="A52" s="27" t="s">
        <v>19</v>
      </c>
      <c r="B52" s="28">
        <f>(STDEV(B45:B50)/B51)</f>
        <v>9.3154810796469353E-3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0" t="s">
        <v>25</v>
      </c>
      <c r="C59" s="37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358" t="s">
        <v>117</v>
      </c>
      <c r="C60" s="48"/>
      <c r="E60" s="358" t="s">
        <v>118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9" zoomScale="60" workbookViewId="0">
      <selection activeCell="C36" sqref="C36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6" t="s">
        <v>30</v>
      </c>
      <c r="B1" s="376"/>
      <c r="C1" s="376"/>
      <c r="D1" s="376"/>
      <c r="E1" s="376"/>
      <c r="F1" s="376"/>
      <c r="G1" s="104"/>
    </row>
    <row r="2" spans="1:7" ht="12.75" customHeight="1" x14ac:dyDescent="0.3">
      <c r="A2" s="376"/>
      <c r="B2" s="376"/>
      <c r="C2" s="376"/>
      <c r="D2" s="376"/>
      <c r="E2" s="376"/>
      <c r="F2" s="376"/>
      <c r="G2" s="104"/>
    </row>
    <row r="3" spans="1:7" ht="12.75" customHeight="1" x14ac:dyDescent="0.3">
      <c r="A3" s="376"/>
      <c r="B3" s="376"/>
      <c r="C3" s="376"/>
      <c r="D3" s="376"/>
      <c r="E3" s="376"/>
      <c r="F3" s="376"/>
      <c r="G3" s="104"/>
    </row>
    <row r="4" spans="1:7" ht="12.75" customHeight="1" x14ac:dyDescent="0.3">
      <c r="A4" s="376"/>
      <c r="B4" s="376"/>
      <c r="C4" s="376"/>
      <c r="D4" s="376"/>
      <c r="E4" s="376"/>
      <c r="F4" s="376"/>
      <c r="G4" s="104"/>
    </row>
    <row r="5" spans="1:7" ht="12.75" customHeight="1" x14ac:dyDescent="0.3">
      <c r="A5" s="376"/>
      <c r="B5" s="376"/>
      <c r="C5" s="376"/>
      <c r="D5" s="376"/>
      <c r="E5" s="376"/>
      <c r="F5" s="376"/>
      <c r="G5" s="104"/>
    </row>
    <row r="6" spans="1:7" ht="12.75" customHeight="1" x14ac:dyDescent="0.3">
      <c r="A6" s="376"/>
      <c r="B6" s="376"/>
      <c r="C6" s="376"/>
      <c r="D6" s="376"/>
      <c r="E6" s="376"/>
      <c r="F6" s="376"/>
      <c r="G6" s="104"/>
    </row>
    <row r="7" spans="1:7" ht="12.75" customHeight="1" x14ac:dyDescent="0.3">
      <c r="A7" s="376"/>
      <c r="B7" s="376"/>
      <c r="C7" s="376"/>
      <c r="D7" s="376"/>
      <c r="E7" s="376"/>
      <c r="F7" s="376"/>
      <c r="G7" s="104"/>
    </row>
    <row r="8" spans="1:7" ht="15" customHeight="1" x14ac:dyDescent="0.3">
      <c r="A8" s="375" t="s">
        <v>31</v>
      </c>
      <c r="B8" s="375"/>
      <c r="C8" s="375"/>
      <c r="D8" s="375"/>
      <c r="E8" s="375"/>
      <c r="F8" s="375"/>
      <c r="G8" s="105"/>
    </row>
    <row r="9" spans="1:7" ht="12.75" customHeight="1" x14ac:dyDescent="0.3">
      <c r="A9" s="375"/>
      <c r="B9" s="375"/>
      <c r="C9" s="375"/>
      <c r="D9" s="375"/>
      <c r="E9" s="375"/>
      <c r="F9" s="375"/>
      <c r="G9" s="105"/>
    </row>
    <row r="10" spans="1:7" ht="12.75" customHeight="1" x14ac:dyDescent="0.3">
      <c r="A10" s="375"/>
      <c r="B10" s="375"/>
      <c r="C10" s="375"/>
      <c r="D10" s="375"/>
      <c r="E10" s="375"/>
      <c r="F10" s="375"/>
      <c r="G10" s="105"/>
    </row>
    <row r="11" spans="1:7" ht="12.75" customHeight="1" x14ac:dyDescent="0.3">
      <c r="A11" s="375"/>
      <c r="B11" s="375"/>
      <c r="C11" s="375"/>
      <c r="D11" s="375"/>
      <c r="E11" s="375"/>
      <c r="F11" s="375"/>
      <c r="G11" s="105"/>
    </row>
    <row r="12" spans="1:7" ht="12.75" customHeight="1" x14ac:dyDescent="0.3">
      <c r="A12" s="375"/>
      <c r="B12" s="375"/>
      <c r="C12" s="375"/>
      <c r="D12" s="375"/>
      <c r="E12" s="375"/>
      <c r="F12" s="375"/>
      <c r="G12" s="105"/>
    </row>
    <row r="13" spans="1:7" ht="12.75" customHeight="1" x14ac:dyDescent="0.3">
      <c r="A13" s="375"/>
      <c r="B13" s="375"/>
      <c r="C13" s="375"/>
      <c r="D13" s="375"/>
      <c r="E13" s="375"/>
      <c r="F13" s="375"/>
      <c r="G13" s="105"/>
    </row>
    <row r="14" spans="1:7" ht="12.75" customHeight="1" x14ac:dyDescent="0.3">
      <c r="A14" s="375"/>
      <c r="B14" s="375"/>
      <c r="C14" s="375"/>
      <c r="D14" s="375"/>
      <c r="E14" s="375"/>
      <c r="F14" s="375"/>
      <c r="G14" s="105"/>
    </row>
    <row r="15" spans="1:7" ht="13.5" customHeight="1" x14ac:dyDescent="0.3"/>
    <row r="16" spans="1:7" ht="19.5" customHeight="1" x14ac:dyDescent="0.3">
      <c r="A16" s="371" t="s">
        <v>32</v>
      </c>
      <c r="B16" s="372"/>
      <c r="C16" s="372"/>
      <c r="D16" s="372"/>
      <c r="E16" s="372"/>
      <c r="F16" s="373"/>
    </row>
    <row r="17" spans="1:13" ht="18.75" customHeight="1" x14ac:dyDescent="0.3">
      <c r="A17" s="374" t="s">
        <v>33</v>
      </c>
      <c r="B17" s="374"/>
      <c r="C17" s="374"/>
      <c r="D17" s="374"/>
      <c r="E17" s="374"/>
      <c r="F17" s="374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106" t="s">
        <v>9</v>
      </c>
    </row>
    <row r="21" spans="1:13" ht="16.5" customHeight="1" x14ac:dyDescent="0.3">
      <c r="A21" s="52" t="s">
        <v>35</v>
      </c>
      <c r="B21" s="106" t="s">
        <v>11</v>
      </c>
    </row>
    <row r="22" spans="1:13" ht="16.5" customHeight="1" x14ac:dyDescent="0.3">
      <c r="A22" s="52" t="s">
        <v>36</v>
      </c>
      <c r="B22" s="106" t="s">
        <v>12</v>
      </c>
    </row>
    <row r="23" spans="1:13" ht="16.5" customHeight="1" x14ac:dyDescent="0.3">
      <c r="A23" s="52" t="s">
        <v>37</v>
      </c>
      <c r="B23" s="106">
        <v>0</v>
      </c>
    </row>
    <row r="24" spans="1:13" ht="16.5" customHeight="1" x14ac:dyDescent="0.3">
      <c r="A24" s="52" t="s">
        <v>38</v>
      </c>
      <c r="B24" s="107">
        <v>0</v>
      </c>
    </row>
    <row r="25" spans="1:13" ht="16.5" customHeight="1" x14ac:dyDescent="0.3">
      <c r="A25" s="52" t="s">
        <v>39</v>
      </c>
      <c r="B25" s="107">
        <v>0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10.96969</v>
      </c>
      <c r="C29" s="60">
        <v>17.54081</v>
      </c>
      <c r="D29" s="60">
        <v>18.179880000000001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17.540769999999998</v>
      </c>
      <c r="D30" s="60">
        <v>18.179819999999999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17.54072</v>
      </c>
      <c r="D31" s="63">
        <v>18.179749999999999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10.96969</v>
      </c>
      <c r="C33" s="66">
        <f>AVERAGE(C29:C32)</f>
        <v>17.540766666666666</v>
      </c>
      <c r="D33" s="66">
        <f>AVERAGE(D29:D32)</f>
        <v>18.179816666666667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6.5710766666666665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7.2101266666666675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1.0972519470426716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357" t="s">
        <v>117</v>
      </c>
      <c r="C42" s="91"/>
      <c r="D42" s="357" t="s">
        <v>118</v>
      </c>
      <c r="E42" s="92"/>
      <c r="F42" s="93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4"/>
      <c r="C43" s="95"/>
      <c r="D43" s="94"/>
      <c r="E43" s="92"/>
      <c r="F43" s="96"/>
      <c r="G43" s="97"/>
      <c r="H43" s="97"/>
      <c r="I43" s="98"/>
    </row>
    <row r="44" spans="1:13" ht="13.5" customHeight="1" x14ac:dyDescent="0.3">
      <c r="A44" s="97"/>
      <c r="B44" s="97"/>
      <c r="C44" s="97"/>
      <c r="D44" s="98"/>
      <c r="F44" s="97"/>
      <c r="G44" s="97"/>
      <c r="H44" s="97"/>
      <c r="I44" s="98"/>
    </row>
    <row r="45" spans="1:13" ht="13.5" customHeight="1" x14ac:dyDescent="0.3">
      <c r="A45" s="97"/>
      <c r="B45" s="97"/>
      <c r="C45" s="97"/>
      <c r="D45" s="98"/>
      <c r="F45" s="97"/>
      <c r="G45" s="97"/>
      <c r="H45" s="97"/>
      <c r="I45" s="98"/>
    </row>
    <row r="47" spans="1:13" ht="13.5" customHeight="1" x14ac:dyDescent="0.3">
      <c r="A47" s="99"/>
      <c r="B47" s="99"/>
      <c r="C47" s="99"/>
      <c r="F47" s="99"/>
      <c r="G47" s="99"/>
      <c r="H47" s="99"/>
    </row>
    <row r="48" spans="1:13" ht="13.5" customHeight="1" x14ac:dyDescent="0.3">
      <c r="A48" s="100"/>
      <c r="B48" s="100"/>
      <c r="C48" s="100"/>
      <c r="F48" s="100"/>
      <c r="G48" s="100"/>
      <c r="H48" s="100"/>
    </row>
    <row r="49" spans="1:8" x14ac:dyDescent="0.3">
      <c r="B49" s="101"/>
      <c r="C49" s="101"/>
      <c r="G49" s="101"/>
      <c r="H49" s="101"/>
    </row>
    <row r="50" spans="1:8" x14ac:dyDescent="0.3">
      <c r="A50" s="102"/>
      <c r="F50" s="102"/>
    </row>
    <row r="51" spans="1:8" x14ac:dyDescent="0.3">
      <c r="C51" s="103"/>
    </row>
    <row r="52" spans="1:8" x14ac:dyDescent="0.3">
      <c r="C52" s="103"/>
    </row>
    <row r="57" spans="1:8" ht="13.5" customHeight="1" x14ac:dyDescent="0.3">
      <c r="C57" s="97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9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6" zoomScale="55" zoomScaleNormal="75" workbookViewId="0">
      <selection activeCell="C19" sqref="C1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1" t="s">
        <v>30</v>
      </c>
      <c r="B1" s="401"/>
      <c r="C1" s="401"/>
      <c r="D1" s="401"/>
      <c r="E1" s="401"/>
      <c r="F1" s="401"/>
      <c r="G1" s="401"/>
      <c r="H1" s="401"/>
    </row>
    <row r="2" spans="1:8" x14ac:dyDescent="0.25">
      <c r="A2" s="401"/>
      <c r="B2" s="401"/>
      <c r="C2" s="401"/>
      <c r="D2" s="401"/>
      <c r="E2" s="401"/>
      <c r="F2" s="401"/>
      <c r="G2" s="401"/>
      <c r="H2" s="401"/>
    </row>
    <row r="3" spans="1:8" x14ac:dyDescent="0.25">
      <c r="A3" s="401"/>
      <c r="B3" s="401"/>
      <c r="C3" s="401"/>
      <c r="D3" s="401"/>
      <c r="E3" s="401"/>
      <c r="F3" s="401"/>
      <c r="G3" s="401"/>
      <c r="H3" s="401"/>
    </row>
    <row r="4" spans="1:8" x14ac:dyDescent="0.25">
      <c r="A4" s="401"/>
      <c r="B4" s="401"/>
      <c r="C4" s="401"/>
      <c r="D4" s="401"/>
      <c r="E4" s="401"/>
      <c r="F4" s="401"/>
      <c r="G4" s="401"/>
      <c r="H4" s="401"/>
    </row>
    <row r="5" spans="1:8" x14ac:dyDescent="0.25">
      <c r="A5" s="401"/>
      <c r="B5" s="401"/>
      <c r="C5" s="401"/>
      <c r="D5" s="401"/>
      <c r="E5" s="401"/>
      <c r="F5" s="401"/>
      <c r="G5" s="401"/>
      <c r="H5" s="401"/>
    </row>
    <row r="6" spans="1:8" x14ac:dyDescent="0.25">
      <c r="A6" s="401"/>
      <c r="B6" s="401"/>
      <c r="C6" s="401"/>
      <c r="D6" s="401"/>
      <c r="E6" s="401"/>
      <c r="F6" s="401"/>
      <c r="G6" s="401"/>
      <c r="H6" s="401"/>
    </row>
    <row r="7" spans="1:8" x14ac:dyDescent="0.25">
      <c r="A7" s="401"/>
      <c r="B7" s="401"/>
      <c r="C7" s="401"/>
      <c r="D7" s="401"/>
      <c r="E7" s="401"/>
      <c r="F7" s="401"/>
      <c r="G7" s="401"/>
      <c r="H7" s="401"/>
    </row>
    <row r="8" spans="1:8" x14ac:dyDescent="0.25">
      <c r="A8" s="402" t="s">
        <v>31</v>
      </c>
      <c r="B8" s="402"/>
      <c r="C8" s="402"/>
      <c r="D8" s="402"/>
      <c r="E8" s="402"/>
      <c r="F8" s="402"/>
      <c r="G8" s="402"/>
      <c r="H8" s="402"/>
    </row>
    <row r="9" spans="1:8" x14ac:dyDescent="0.25">
      <c r="A9" s="402"/>
      <c r="B9" s="402"/>
      <c r="C9" s="402"/>
      <c r="D9" s="402"/>
      <c r="E9" s="402"/>
      <c r="F9" s="402"/>
      <c r="G9" s="402"/>
      <c r="H9" s="402"/>
    </row>
    <row r="10" spans="1:8" x14ac:dyDescent="0.25">
      <c r="A10" s="402"/>
      <c r="B10" s="402"/>
      <c r="C10" s="402"/>
      <c r="D10" s="402"/>
      <c r="E10" s="402"/>
      <c r="F10" s="402"/>
      <c r="G10" s="402"/>
      <c r="H10" s="402"/>
    </row>
    <row r="11" spans="1:8" x14ac:dyDescent="0.25">
      <c r="A11" s="402"/>
      <c r="B11" s="402"/>
      <c r="C11" s="402"/>
      <c r="D11" s="402"/>
      <c r="E11" s="402"/>
      <c r="F11" s="402"/>
      <c r="G11" s="402"/>
      <c r="H11" s="402"/>
    </row>
    <row r="12" spans="1:8" x14ac:dyDescent="0.25">
      <c r="A12" s="402"/>
      <c r="B12" s="402"/>
      <c r="C12" s="402"/>
      <c r="D12" s="402"/>
      <c r="E12" s="402"/>
      <c r="F12" s="402"/>
      <c r="G12" s="402"/>
      <c r="H12" s="402"/>
    </row>
    <row r="13" spans="1:8" x14ac:dyDescent="0.25">
      <c r="A13" s="402"/>
      <c r="B13" s="402"/>
      <c r="C13" s="402"/>
      <c r="D13" s="402"/>
      <c r="E13" s="402"/>
      <c r="F13" s="402"/>
      <c r="G13" s="402"/>
      <c r="H13" s="402"/>
    </row>
    <row r="14" spans="1:8" x14ac:dyDescent="0.25">
      <c r="A14" s="402"/>
      <c r="B14" s="402"/>
      <c r="C14" s="402"/>
      <c r="D14" s="402"/>
      <c r="E14" s="402"/>
      <c r="F14" s="402"/>
      <c r="G14" s="402"/>
      <c r="H14" s="402"/>
    </row>
    <row r="15" spans="1:8" ht="19.5" customHeight="1" x14ac:dyDescent="0.25"/>
    <row r="16" spans="1:8" ht="19.5" customHeight="1" x14ac:dyDescent="0.3">
      <c r="A16" s="371" t="s">
        <v>32</v>
      </c>
      <c r="B16" s="372"/>
      <c r="C16" s="372"/>
      <c r="D16" s="372"/>
      <c r="E16" s="372"/>
      <c r="F16" s="372"/>
      <c r="G16" s="372"/>
      <c r="H16" s="373"/>
    </row>
    <row r="17" spans="1:14" ht="20.25" customHeight="1" x14ac:dyDescent="0.25">
      <c r="A17" s="403" t="s">
        <v>45</v>
      </c>
      <c r="B17" s="403"/>
      <c r="C17" s="403"/>
      <c r="D17" s="403"/>
      <c r="E17" s="403"/>
      <c r="F17" s="403"/>
      <c r="G17" s="403"/>
      <c r="H17" s="403"/>
    </row>
    <row r="18" spans="1:14" ht="26.25" customHeight="1" x14ac:dyDescent="0.4">
      <c r="A18" s="110" t="s">
        <v>34</v>
      </c>
      <c r="B18" s="385" t="s">
        <v>5</v>
      </c>
      <c r="C18" s="385"/>
    </row>
    <row r="19" spans="1:14" ht="26.25" customHeight="1" x14ac:dyDescent="0.4">
      <c r="A19" s="110" t="s">
        <v>35</v>
      </c>
      <c r="B19" s="204" t="s">
        <v>7</v>
      </c>
      <c r="C19" s="226">
        <v>10</v>
      </c>
    </row>
    <row r="20" spans="1:14" ht="26.25" customHeight="1" x14ac:dyDescent="0.4">
      <c r="A20" s="110" t="s">
        <v>36</v>
      </c>
      <c r="B20" s="204" t="s">
        <v>9</v>
      </c>
      <c r="C20" s="205"/>
    </row>
    <row r="21" spans="1:14" ht="26.25" customHeight="1" x14ac:dyDescent="0.4">
      <c r="A21" s="110" t="s">
        <v>37</v>
      </c>
      <c r="B21" s="377" t="s">
        <v>11</v>
      </c>
      <c r="C21" s="377"/>
      <c r="D21" s="377"/>
      <c r="E21" s="377"/>
      <c r="F21" s="377"/>
      <c r="G21" s="377"/>
      <c r="H21" s="377"/>
      <c r="I21" s="377"/>
    </row>
    <row r="22" spans="1:14" ht="26.25" customHeight="1" x14ac:dyDescent="0.4">
      <c r="A22" s="110" t="s">
        <v>38</v>
      </c>
      <c r="B22" s="206"/>
      <c r="C22" s="205"/>
      <c r="D22" s="205"/>
      <c r="E22" s="205"/>
      <c r="F22" s="205"/>
      <c r="G22" s="205"/>
      <c r="H22" s="205"/>
      <c r="I22" s="205"/>
    </row>
    <row r="23" spans="1:14" ht="26.25" customHeight="1" x14ac:dyDescent="0.4">
      <c r="A23" s="110" t="s">
        <v>39</v>
      </c>
      <c r="B23" s="206"/>
      <c r="C23" s="205"/>
      <c r="D23" s="205"/>
      <c r="E23" s="205"/>
      <c r="F23" s="205"/>
      <c r="G23" s="205"/>
      <c r="H23" s="205"/>
      <c r="I23" s="205"/>
    </row>
    <row r="24" spans="1:14" ht="18.75" x14ac:dyDescent="0.3">
      <c r="A24" s="110"/>
      <c r="B24" s="112"/>
    </row>
    <row r="25" spans="1:14" ht="18.75" x14ac:dyDescent="0.3">
      <c r="A25" s="108" t="s">
        <v>1</v>
      </c>
      <c r="B25" s="112"/>
    </row>
    <row r="26" spans="1:14" ht="26.25" customHeight="1" x14ac:dyDescent="0.4">
      <c r="A26" s="113" t="s">
        <v>4</v>
      </c>
      <c r="B26" s="385" t="s">
        <v>111</v>
      </c>
      <c r="C26" s="385"/>
    </row>
    <row r="27" spans="1:14" ht="26.25" customHeight="1" x14ac:dyDescent="0.4">
      <c r="A27" s="115" t="s">
        <v>46</v>
      </c>
      <c r="B27" s="377" t="s">
        <v>113</v>
      </c>
      <c r="C27" s="377"/>
    </row>
    <row r="28" spans="1:14" ht="27" customHeight="1" x14ac:dyDescent="0.4">
      <c r="A28" s="115" t="s">
        <v>6</v>
      </c>
      <c r="B28" s="203">
        <v>99.83</v>
      </c>
    </row>
    <row r="29" spans="1:14" s="9" customFormat="1" ht="27" customHeight="1" x14ac:dyDescent="0.4">
      <c r="A29" s="115" t="s">
        <v>47</v>
      </c>
      <c r="B29" s="202"/>
      <c r="C29" s="388" t="s">
        <v>48</v>
      </c>
      <c r="D29" s="389"/>
      <c r="E29" s="389"/>
      <c r="F29" s="389"/>
      <c r="G29" s="389"/>
      <c r="H29" s="390"/>
      <c r="I29" s="117"/>
      <c r="J29" s="117"/>
      <c r="K29" s="117"/>
      <c r="L29" s="117"/>
    </row>
    <row r="30" spans="1:14" s="9" customFormat="1" ht="19.5" customHeight="1" x14ac:dyDescent="0.3">
      <c r="A30" s="115" t="s">
        <v>49</v>
      </c>
      <c r="B30" s="114">
        <f>B28-B29</f>
        <v>99.83</v>
      </c>
      <c r="C30" s="118"/>
      <c r="D30" s="118"/>
      <c r="E30" s="118"/>
      <c r="F30" s="118"/>
      <c r="G30" s="118"/>
      <c r="H30" s="119"/>
      <c r="I30" s="117"/>
      <c r="J30" s="117"/>
      <c r="K30" s="117"/>
      <c r="L30" s="117"/>
    </row>
    <row r="31" spans="1:14" s="9" customFormat="1" ht="27" customHeight="1" x14ac:dyDescent="0.4">
      <c r="A31" s="115" t="s">
        <v>50</v>
      </c>
      <c r="B31" s="222">
        <v>1</v>
      </c>
      <c r="C31" s="391" t="s">
        <v>51</v>
      </c>
      <c r="D31" s="392"/>
      <c r="E31" s="392"/>
      <c r="F31" s="392"/>
      <c r="G31" s="392"/>
      <c r="H31" s="393"/>
      <c r="I31" s="117"/>
      <c r="J31" s="117"/>
      <c r="K31" s="117"/>
      <c r="L31" s="117"/>
    </row>
    <row r="32" spans="1:14" s="9" customFormat="1" ht="27" customHeight="1" x14ac:dyDescent="0.4">
      <c r="A32" s="115" t="s">
        <v>52</v>
      </c>
      <c r="B32" s="222">
        <v>1</v>
      </c>
      <c r="C32" s="391" t="s">
        <v>53</v>
      </c>
      <c r="D32" s="392"/>
      <c r="E32" s="392"/>
      <c r="F32" s="392"/>
      <c r="G32" s="392"/>
      <c r="H32" s="393"/>
      <c r="I32" s="117"/>
      <c r="J32" s="117"/>
      <c r="K32" s="117"/>
      <c r="L32" s="121"/>
      <c r="M32" s="121"/>
      <c r="N32" s="122"/>
    </row>
    <row r="33" spans="1:14" s="9" customFormat="1" ht="17.25" customHeight="1" x14ac:dyDescent="0.3">
      <c r="A33" s="115"/>
      <c r="B33" s="120"/>
      <c r="C33" s="123"/>
      <c r="D33" s="123"/>
      <c r="E33" s="123"/>
      <c r="F33" s="123"/>
      <c r="G33" s="123"/>
      <c r="H33" s="123"/>
      <c r="I33" s="117"/>
      <c r="J33" s="117"/>
      <c r="K33" s="117"/>
      <c r="L33" s="121"/>
      <c r="M33" s="121"/>
      <c r="N33" s="122"/>
    </row>
    <row r="34" spans="1:14" s="9" customFormat="1" ht="18.75" x14ac:dyDescent="0.3">
      <c r="A34" s="115" t="s">
        <v>54</v>
      </c>
      <c r="B34" s="124">
        <f>B31/B32</f>
        <v>1</v>
      </c>
      <c r="C34" s="109" t="s">
        <v>55</v>
      </c>
      <c r="D34" s="109"/>
      <c r="E34" s="109"/>
      <c r="F34" s="109"/>
      <c r="G34" s="109"/>
      <c r="H34" s="109"/>
      <c r="I34" s="117"/>
      <c r="J34" s="117"/>
      <c r="K34" s="117"/>
      <c r="L34" s="121"/>
      <c r="M34" s="121"/>
      <c r="N34" s="122"/>
    </row>
    <row r="35" spans="1:14" s="9" customFormat="1" ht="19.5" customHeight="1" x14ac:dyDescent="0.3">
      <c r="A35" s="115"/>
      <c r="B35" s="114"/>
      <c r="H35" s="109"/>
      <c r="I35" s="117"/>
      <c r="J35" s="117"/>
      <c r="K35" s="117"/>
      <c r="L35" s="121"/>
      <c r="M35" s="121"/>
      <c r="N35" s="122"/>
    </row>
    <row r="36" spans="1:14" s="9" customFormat="1" ht="27" customHeight="1" x14ac:dyDescent="0.4">
      <c r="A36" s="125" t="s">
        <v>56</v>
      </c>
      <c r="B36" s="207">
        <v>100</v>
      </c>
      <c r="C36" s="109"/>
      <c r="D36" s="379" t="s">
        <v>57</v>
      </c>
      <c r="E36" s="380"/>
      <c r="F36" s="170" t="s">
        <v>58</v>
      </c>
      <c r="G36" s="171"/>
      <c r="J36" s="117"/>
      <c r="K36" s="117"/>
      <c r="L36" s="121"/>
      <c r="M36" s="121"/>
      <c r="N36" s="122"/>
    </row>
    <row r="37" spans="1:14" s="9" customFormat="1" ht="26.25" customHeight="1" x14ac:dyDescent="0.4">
      <c r="A37" s="126" t="s">
        <v>59</v>
      </c>
      <c r="B37" s="208">
        <v>1</v>
      </c>
      <c r="C37" s="128" t="s">
        <v>60</v>
      </c>
      <c r="D37" s="129" t="s">
        <v>61</v>
      </c>
      <c r="E37" s="161" t="s">
        <v>62</v>
      </c>
      <c r="F37" s="129" t="s">
        <v>61</v>
      </c>
      <c r="G37" s="130" t="s">
        <v>62</v>
      </c>
      <c r="J37" s="117"/>
      <c r="K37" s="117"/>
      <c r="L37" s="121"/>
      <c r="M37" s="121"/>
      <c r="N37" s="122"/>
    </row>
    <row r="38" spans="1:14" s="9" customFormat="1" ht="26.25" customHeight="1" x14ac:dyDescent="0.4">
      <c r="A38" s="126" t="s">
        <v>63</v>
      </c>
      <c r="B38" s="208">
        <v>1</v>
      </c>
      <c r="C38" s="131">
        <v>1</v>
      </c>
      <c r="D38" s="209">
        <v>67857809</v>
      </c>
      <c r="E38" s="174">
        <f>IF(ISBLANK(D38),"-",$D$48/$D$45*D38)</f>
        <v>69559316.125993803</v>
      </c>
      <c r="F38" s="209">
        <v>76595372</v>
      </c>
      <c r="G38" s="166">
        <f>IF(ISBLANK(F38),"-",$D$48/$F$45*F38)</f>
        <v>70468227.28690207</v>
      </c>
      <c r="J38" s="117"/>
      <c r="K38" s="117"/>
      <c r="L38" s="121"/>
      <c r="M38" s="121"/>
      <c r="N38" s="122"/>
    </row>
    <row r="39" spans="1:14" s="9" customFormat="1" ht="26.25" customHeight="1" x14ac:dyDescent="0.4">
      <c r="A39" s="126" t="s">
        <v>64</v>
      </c>
      <c r="B39" s="208">
        <v>1</v>
      </c>
      <c r="C39" s="127">
        <v>2</v>
      </c>
      <c r="D39" s="210">
        <v>67240876</v>
      </c>
      <c r="E39" s="175">
        <f>IF(ISBLANK(D39),"-",$D$48/$D$45*D39)</f>
        <v>68926913.780442715</v>
      </c>
      <c r="F39" s="210">
        <v>75160622</v>
      </c>
      <c r="G39" s="167">
        <f>IF(ISBLANK(F39),"-",$D$48/$F$45*F39)</f>
        <v>69148248.201222032</v>
      </c>
      <c r="J39" s="117"/>
      <c r="K39" s="117"/>
      <c r="L39" s="121"/>
      <c r="M39" s="121"/>
      <c r="N39" s="122"/>
    </row>
    <row r="40" spans="1:14" ht="26.25" customHeight="1" x14ac:dyDescent="0.4">
      <c r="A40" s="126" t="s">
        <v>65</v>
      </c>
      <c r="B40" s="208">
        <v>1</v>
      </c>
      <c r="C40" s="127">
        <v>3</v>
      </c>
      <c r="D40" s="210">
        <v>67270114</v>
      </c>
      <c r="E40" s="175">
        <f>IF(ISBLANK(D40),"-",$D$48/$D$45*D40)</f>
        <v>68956884.911471888</v>
      </c>
      <c r="F40" s="210">
        <v>76121191</v>
      </c>
      <c r="G40" s="167">
        <f>IF(ISBLANK(F40),"-",$D$48/$F$45*F40)</f>
        <v>70031977.764109358</v>
      </c>
      <c r="L40" s="121"/>
      <c r="M40" s="121"/>
      <c r="N40" s="132"/>
    </row>
    <row r="41" spans="1:14" ht="26.25" customHeight="1" x14ac:dyDescent="0.4">
      <c r="A41" s="126" t="s">
        <v>66</v>
      </c>
      <c r="B41" s="208">
        <v>1</v>
      </c>
      <c r="C41" s="133">
        <v>4</v>
      </c>
      <c r="D41" s="211"/>
      <c r="E41" s="176" t="str">
        <f>IF(ISBLANK(D41),"-",$D$48/$D$45*D41)</f>
        <v>-</v>
      </c>
      <c r="F41" s="211"/>
      <c r="G41" s="168" t="str">
        <f>IF(ISBLANK(F41),"-",$D$48/$F$45*F41)</f>
        <v>-</v>
      </c>
      <c r="L41" s="121"/>
      <c r="M41" s="121"/>
      <c r="N41" s="132"/>
    </row>
    <row r="42" spans="1:14" ht="27" customHeight="1" x14ac:dyDescent="0.4">
      <c r="A42" s="126" t="s">
        <v>67</v>
      </c>
      <c r="B42" s="208">
        <v>1</v>
      </c>
      <c r="C42" s="134" t="s">
        <v>68</v>
      </c>
      <c r="D42" s="188">
        <f>AVERAGE(D38:D41)</f>
        <v>67456266.333333328</v>
      </c>
      <c r="E42" s="157">
        <f>AVERAGE(E38:E41)</f>
        <v>69147704.939302802</v>
      </c>
      <c r="F42" s="135">
        <f>AVERAGE(F38:F41)</f>
        <v>75959061.666666672</v>
      </c>
      <c r="G42" s="136">
        <f>AVERAGE(G38:G41)</f>
        <v>69882817.750744477</v>
      </c>
    </row>
    <row r="43" spans="1:14" ht="26.25" customHeight="1" x14ac:dyDescent="0.4">
      <c r="A43" s="126" t="s">
        <v>69</v>
      </c>
      <c r="B43" s="203">
        <v>1</v>
      </c>
      <c r="C43" s="189" t="s">
        <v>70</v>
      </c>
      <c r="D43" s="213">
        <v>24.43</v>
      </c>
      <c r="E43" s="132"/>
      <c r="F43" s="212">
        <v>27.22</v>
      </c>
      <c r="G43" s="172"/>
    </row>
    <row r="44" spans="1:14" ht="26.25" customHeight="1" x14ac:dyDescent="0.4">
      <c r="A44" s="126" t="s">
        <v>71</v>
      </c>
      <c r="B44" s="203">
        <v>1</v>
      </c>
      <c r="C44" s="190" t="s">
        <v>72</v>
      </c>
      <c r="D44" s="191">
        <f>D43*$B$34</f>
        <v>24.43</v>
      </c>
      <c r="E44" s="138"/>
      <c r="F44" s="137">
        <f>F43*$B$34</f>
        <v>27.22</v>
      </c>
      <c r="G44" s="140"/>
    </row>
    <row r="45" spans="1:14" ht="19.5" customHeight="1" x14ac:dyDescent="0.3">
      <c r="A45" s="126" t="s">
        <v>73</v>
      </c>
      <c r="B45" s="187">
        <f>(B44/B43)*(B42/B41)*(B40/B39)*(B38/B37)*B36</f>
        <v>100</v>
      </c>
      <c r="C45" s="190" t="s">
        <v>74</v>
      </c>
      <c r="D45" s="192">
        <f>D44*$B$30/100</f>
        <v>24.388469000000001</v>
      </c>
      <c r="E45" s="140"/>
      <c r="F45" s="139">
        <f>F44*$B$30/100</f>
        <v>27.173725999999998</v>
      </c>
      <c r="G45" s="140"/>
    </row>
    <row r="46" spans="1:14" ht="19.5" customHeight="1" x14ac:dyDescent="0.3">
      <c r="A46" s="381" t="s">
        <v>75</v>
      </c>
      <c r="B46" s="386"/>
      <c r="C46" s="190" t="s">
        <v>76</v>
      </c>
      <c r="D46" s="191">
        <f>D45/$B$45</f>
        <v>0.24388469000000002</v>
      </c>
      <c r="E46" s="140"/>
      <c r="F46" s="141">
        <f>F45/$B$45</f>
        <v>0.27173725999999998</v>
      </c>
      <c r="G46" s="140"/>
    </row>
    <row r="47" spans="1:14" ht="27" customHeight="1" x14ac:dyDescent="0.4">
      <c r="A47" s="383"/>
      <c r="B47" s="387"/>
      <c r="C47" s="190" t="s">
        <v>77</v>
      </c>
      <c r="D47" s="214">
        <v>0.25</v>
      </c>
      <c r="E47" s="172"/>
      <c r="F47" s="172"/>
      <c r="G47" s="172"/>
    </row>
    <row r="48" spans="1:14" ht="18.75" x14ac:dyDescent="0.3">
      <c r="C48" s="190" t="s">
        <v>78</v>
      </c>
      <c r="D48" s="192">
        <f>D47*$B$45</f>
        <v>25</v>
      </c>
      <c r="E48" s="140"/>
      <c r="F48" s="140"/>
      <c r="G48" s="140"/>
    </row>
    <row r="49" spans="1:12" ht="19.5" customHeight="1" x14ac:dyDescent="0.3">
      <c r="C49" s="193" t="s">
        <v>79</v>
      </c>
      <c r="D49" s="194">
        <f>D48/B34</f>
        <v>25</v>
      </c>
      <c r="E49" s="159"/>
      <c r="F49" s="159"/>
      <c r="G49" s="159"/>
    </row>
    <row r="50" spans="1:12" ht="18.75" x14ac:dyDescent="0.3">
      <c r="C50" s="195" t="s">
        <v>80</v>
      </c>
      <c r="D50" s="196">
        <f>AVERAGE(E38:E41,G38:G41)</f>
        <v>69515261.345023647</v>
      </c>
      <c r="E50" s="158"/>
      <c r="F50" s="158"/>
      <c r="G50" s="158"/>
    </row>
    <row r="51" spans="1:12" ht="18.75" x14ac:dyDescent="0.3">
      <c r="C51" s="142" t="s">
        <v>81</v>
      </c>
      <c r="D51" s="145">
        <f>STDEV(E38:E41,G38:G41)/D50</f>
        <v>9.0289386272198544E-3</v>
      </c>
      <c r="E51" s="138"/>
      <c r="F51" s="138"/>
      <c r="G51" s="138"/>
    </row>
    <row r="52" spans="1:12" ht="19.5" customHeight="1" x14ac:dyDescent="0.3">
      <c r="C52" s="143" t="s">
        <v>20</v>
      </c>
      <c r="D52" s="146">
        <f>COUNT(E38:E41,G38:G41)</f>
        <v>6</v>
      </c>
      <c r="E52" s="138"/>
      <c r="F52" s="138"/>
      <c r="G52" s="138"/>
    </row>
    <row r="54" spans="1:12" ht="18.75" x14ac:dyDescent="0.3">
      <c r="A54" s="108" t="s">
        <v>1</v>
      </c>
      <c r="B54" s="147" t="s">
        <v>82</v>
      </c>
    </row>
    <row r="55" spans="1:12" ht="18.75" x14ac:dyDescent="0.3">
      <c r="A55" s="109" t="s">
        <v>83</v>
      </c>
      <c r="B55" s="111" t="str">
        <f>B21</f>
        <v>Each 60ml suspension after reconstition contains:
Artemether 180mg
Lumefantrine 1080mg</v>
      </c>
    </row>
    <row r="56" spans="1:12" ht="26.25" customHeight="1" x14ac:dyDescent="0.4">
      <c r="A56" s="198" t="s">
        <v>84</v>
      </c>
      <c r="B56" s="215">
        <v>60</v>
      </c>
      <c r="C56" s="185" t="s">
        <v>85</v>
      </c>
      <c r="D56" s="216">
        <v>1080</v>
      </c>
      <c r="E56" s="185" t="str">
        <f>B20</f>
        <v>Artemether &amp; Lumefantrine</v>
      </c>
    </row>
    <row r="57" spans="1:12" ht="18.75" x14ac:dyDescent="0.3">
      <c r="A57" s="111" t="s">
        <v>86</v>
      </c>
      <c r="B57" s="225">
        <f>RD!C39</f>
        <v>1.0972519470426716</v>
      </c>
    </row>
    <row r="58" spans="1:12" s="75" customFormat="1" ht="18.75" x14ac:dyDescent="0.3">
      <c r="A58" s="183" t="s">
        <v>87</v>
      </c>
      <c r="B58" s="184">
        <f>B56</f>
        <v>60</v>
      </c>
      <c r="C58" s="185" t="s">
        <v>88</v>
      </c>
      <c r="D58" s="199">
        <f>B57*B56</f>
        <v>65.835116822560295</v>
      </c>
    </row>
    <row r="59" spans="1:12" ht="19.5" customHeight="1" x14ac:dyDescent="0.25"/>
    <row r="60" spans="1:12" s="9" customFormat="1" ht="27" customHeight="1" thickBot="1" x14ac:dyDescent="0.45">
      <c r="A60" s="125" t="s">
        <v>89</v>
      </c>
      <c r="B60" s="207">
        <v>100</v>
      </c>
      <c r="C60" s="109"/>
      <c r="D60" s="149" t="s">
        <v>90</v>
      </c>
      <c r="E60" s="148" t="s">
        <v>91</v>
      </c>
      <c r="F60" s="148" t="s">
        <v>61</v>
      </c>
      <c r="G60" s="148" t="s">
        <v>92</v>
      </c>
      <c r="H60" s="128" t="s">
        <v>93</v>
      </c>
      <c r="L60" s="117"/>
    </row>
    <row r="61" spans="1:12" s="9" customFormat="1" ht="24" customHeight="1" x14ac:dyDescent="0.4">
      <c r="A61" s="126" t="s">
        <v>94</v>
      </c>
      <c r="B61" s="208">
        <v>1</v>
      </c>
      <c r="C61" s="397" t="s">
        <v>95</v>
      </c>
      <c r="D61" s="394">
        <v>1.4605900000000001</v>
      </c>
      <c r="E61" s="178">
        <v>1</v>
      </c>
      <c r="F61" s="217">
        <v>63118114</v>
      </c>
      <c r="G61" s="359">
        <f>IF(ISBLANK(F61),"-",(F61/$D$50*$D$47*$B$69)*$D$58/$D$61)</f>
        <v>1023.1590498383923</v>
      </c>
      <c r="H61" s="362">
        <f t="shared" ref="H61:H72" si="0">IF(ISBLANK(F61),"-",G61/$D$56)</f>
        <v>0.94736949059110398</v>
      </c>
      <c r="L61" s="117"/>
    </row>
    <row r="62" spans="1:12" s="9" customFormat="1" ht="26.25" customHeight="1" x14ac:dyDescent="0.4">
      <c r="A62" s="126" t="s">
        <v>96</v>
      </c>
      <c r="B62" s="208">
        <v>1</v>
      </c>
      <c r="C62" s="398"/>
      <c r="D62" s="395"/>
      <c r="E62" s="179">
        <v>2</v>
      </c>
      <c r="F62" s="210">
        <v>62669422</v>
      </c>
      <c r="G62" s="360">
        <f>IF(ISBLANK(F62),"-",(F62/$D$50*$D$47*$B$69)*$D$58/$D$61)</f>
        <v>1015.8856499964691</v>
      </c>
      <c r="H62" s="363">
        <f t="shared" si="0"/>
        <v>0.94063486110784167</v>
      </c>
      <c r="L62" s="117"/>
    </row>
    <row r="63" spans="1:12" s="9" customFormat="1" ht="24.75" customHeight="1" x14ac:dyDescent="0.4">
      <c r="A63" s="126" t="s">
        <v>97</v>
      </c>
      <c r="B63" s="208">
        <v>1</v>
      </c>
      <c r="C63" s="398"/>
      <c r="D63" s="395"/>
      <c r="E63" s="179">
        <v>3</v>
      </c>
      <c r="F63" s="210">
        <v>62958599</v>
      </c>
      <c r="G63" s="360">
        <f>IF(ISBLANK(F63),"-",(F63/$D$50*$D$47*$B$69)*$D$58/$D$61)</f>
        <v>1020.5732752407076</v>
      </c>
      <c r="H63" s="363">
        <f t="shared" si="0"/>
        <v>0.94497525485250711</v>
      </c>
      <c r="L63" s="117"/>
    </row>
    <row r="64" spans="1:12" ht="27" customHeight="1" thickBot="1" x14ac:dyDescent="0.45">
      <c r="A64" s="126" t="s">
        <v>98</v>
      </c>
      <c r="B64" s="208">
        <v>1</v>
      </c>
      <c r="C64" s="399"/>
      <c r="D64" s="396"/>
      <c r="E64" s="180">
        <v>4</v>
      </c>
      <c r="F64" s="218"/>
      <c r="G64" s="360" t="str">
        <f>IF(ISBLANK(F64),"-",(F64/$D$50*$D$47*$B$69)*$D$58/$D$61)</f>
        <v>-</v>
      </c>
      <c r="H64" s="363" t="str">
        <f t="shared" si="0"/>
        <v>-</v>
      </c>
    </row>
    <row r="65" spans="1:11" ht="24.75" customHeight="1" x14ac:dyDescent="0.4">
      <c r="A65" s="126" t="s">
        <v>99</v>
      </c>
      <c r="B65" s="208">
        <v>1</v>
      </c>
      <c r="C65" s="397" t="s">
        <v>100</v>
      </c>
      <c r="D65" s="394">
        <v>1.7726299999999999</v>
      </c>
      <c r="E65" s="150">
        <v>1</v>
      </c>
      <c r="F65" s="210">
        <v>71472297</v>
      </c>
      <c r="G65" s="359">
        <f>IF(ISBLANK(F65),"-",(F65/$D$50*$D$47*$B$69)*$D$58/$D$65)</f>
        <v>954.63445310816417</v>
      </c>
      <c r="H65" s="366">
        <f t="shared" si="0"/>
        <v>0.88392078991496681</v>
      </c>
    </row>
    <row r="66" spans="1:11" ht="23.25" customHeight="1" x14ac:dyDescent="0.4">
      <c r="A66" s="126" t="s">
        <v>101</v>
      </c>
      <c r="B66" s="208">
        <v>1</v>
      </c>
      <c r="C66" s="398"/>
      <c r="D66" s="395"/>
      <c r="E66" s="151">
        <v>2</v>
      </c>
      <c r="F66" s="210">
        <v>70865907</v>
      </c>
      <c r="G66" s="360">
        <f>IF(ISBLANK(F66),"-",(F66/$D$50*$D$47*$B$69)*$D$58/$D$65)</f>
        <v>946.53508019980131</v>
      </c>
      <c r="H66" s="367">
        <f t="shared" si="0"/>
        <v>0.87642137055537161</v>
      </c>
    </row>
    <row r="67" spans="1:11" ht="24.75" customHeight="1" x14ac:dyDescent="0.4">
      <c r="A67" s="126" t="s">
        <v>102</v>
      </c>
      <c r="B67" s="208">
        <v>1</v>
      </c>
      <c r="C67" s="398"/>
      <c r="D67" s="395"/>
      <c r="E67" s="151">
        <v>3</v>
      </c>
      <c r="F67" s="210">
        <v>72174413</v>
      </c>
      <c r="G67" s="360">
        <f>IF(ISBLANK(F67),"-",(F67/$D$50*$D$47*$B$69)*$D$58/$D$65)</f>
        <v>964.01241004829853</v>
      </c>
      <c r="H67" s="367">
        <f t="shared" si="0"/>
        <v>0.89260408337805419</v>
      </c>
    </row>
    <row r="68" spans="1:11" ht="27" customHeight="1" thickBot="1" x14ac:dyDescent="0.45">
      <c r="A68" s="126" t="s">
        <v>103</v>
      </c>
      <c r="B68" s="208">
        <v>1</v>
      </c>
      <c r="C68" s="399"/>
      <c r="D68" s="396"/>
      <c r="E68" s="152">
        <v>4</v>
      </c>
      <c r="F68" s="218"/>
      <c r="G68" s="361" t="str">
        <f>IF(ISBLANK(F68),"-",(F68/$D$50*$D$47*$B$69)*$D$58/$D$65)</f>
        <v>-</v>
      </c>
      <c r="H68" s="368" t="str">
        <f t="shared" si="0"/>
        <v>-</v>
      </c>
    </row>
    <row r="69" spans="1:11" ht="23.25" customHeight="1" x14ac:dyDescent="0.4">
      <c r="A69" s="126" t="s">
        <v>104</v>
      </c>
      <c r="B69" s="186">
        <f>(B68/B67)*(B66/B65)*(B64/B63)*(B62/B61)*B60</f>
        <v>100</v>
      </c>
      <c r="C69" s="397" t="s">
        <v>105</v>
      </c>
      <c r="D69" s="394">
        <v>1.60799</v>
      </c>
      <c r="E69" s="150">
        <v>1</v>
      </c>
      <c r="F69" s="217">
        <v>69219410</v>
      </c>
      <c r="G69" s="359">
        <f>IF(ISBLANK(F69),"-",(F69/$D$50*$D$47*$B$69)*$D$58/$D$69)</f>
        <v>1019.2060876587436</v>
      </c>
      <c r="H69" s="363">
        <f t="shared" si="0"/>
        <v>0.94370934042476262</v>
      </c>
    </row>
    <row r="70" spans="1:11" ht="22.5" customHeight="1" thickBot="1" x14ac:dyDescent="0.45">
      <c r="A70" s="197" t="s">
        <v>106</v>
      </c>
      <c r="B70" s="219">
        <f>(D47*B69)/D56*D58</f>
        <v>1.523961037559266</v>
      </c>
      <c r="C70" s="398"/>
      <c r="D70" s="395"/>
      <c r="E70" s="151">
        <v>2</v>
      </c>
      <c r="F70" s="210">
        <v>68683914</v>
      </c>
      <c r="G70" s="360">
        <f>IF(ISBLANK(F70),"-",(F70/$D$50*$D$47*$B$69)*$D$58/$D$69)</f>
        <v>1011.3212937387017</v>
      </c>
      <c r="H70" s="363">
        <f t="shared" si="0"/>
        <v>0.9364086053136127</v>
      </c>
    </row>
    <row r="71" spans="1:11" ht="23.25" customHeight="1" x14ac:dyDescent="0.4">
      <c r="A71" s="381" t="s">
        <v>75</v>
      </c>
      <c r="B71" s="382"/>
      <c r="C71" s="398"/>
      <c r="D71" s="395"/>
      <c r="E71" s="151">
        <v>3</v>
      </c>
      <c r="F71" s="210">
        <v>69316741</v>
      </c>
      <c r="G71" s="360">
        <f>IF(ISBLANK(F71),"-",(F71/$D$50*$D$47*$B$69)*$D$58/$D$69)</f>
        <v>1020.6392167148556</v>
      </c>
      <c r="H71" s="363">
        <f t="shared" si="0"/>
        <v>0.94503631177301439</v>
      </c>
    </row>
    <row r="72" spans="1:11" ht="23.25" customHeight="1" thickBot="1" x14ac:dyDescent="0.45">
      <c r="A72" s="383"/>
      <c r="B72" s="384"/>
      <c r="C72" s="400"/>
      <c r="D72" s="396"/>
      <c r="E72" s="152">
        <v>4</v>
      </c>
      <c r="F72" s="218"/>
      <c r="G72" s="361" t="str">
        <f>IF(ISBLANK(F72),"-",(F72/$D$50*$D$47*$B$69)*$D$58/$D$69)</f>
        <v>-</v>
      </c>
      <c r="H72" s="364" t="str">
        <f t="shared" si="0"/>
        <v>-</v>
      </c>
    </row>
    <row r="73" spans="1:11" ht="26.25" customHeight="1" x14ac:dyDescent="0.4">
      <c r="A73" s="153"/>
      <c r="B73" s="153"/>
      <c r="C73" s="153"/>
      <c r="D73" s="153"/>
      <c r="E73" s="153"/>
      <c r="F73" s="154"/>
      <c r="G73" s="144" t="s">
        <v>68</v>
      </c>
      <c r="H73" s="220">
        <f>AVERAGE(H61:H64,H69:H72)</f>
        <v>0.94302231067714037</v>
      </c>
    </row>
    <row r="74" spans="1:11" ht="26.25" customHeight="1" x14ac:dyDescent="0.4">
      <c r="C74" s="153"/>
      <c r="D74" s="153"/>
      <c r="E74" s="153"/>
      <c r="F74" s="154"/>
      <c r="G74" s="142" t="s">
        <v>81</v>
      </c>
      <c r="H74" s="346">
        <f>STDEV(H61:H64,H69:H72)/H73</f>
        <v>4.1527658830819965E-3</v>
      </c>
    </row>
    <row r="75" spans="1:11" ht="27" customHeight="1" x14ac:dyDescent="0.4">
      <c r="A75" s="153"/>
      <c r="B75" s="153"/>
      <c r="C75" s="154"/>
      <c r="D75" s="155"/>
      <c r="E75" s="155"/>
      <c r="F75" s="154"/>
      <c r="G75" s="365" t="s">
        <v>20</v>
      </c>
      <c r="H75" s="221">
        <f>COUNT(H61:H64,H69:H72)</f>
        <v>6</v>
      </c>
    </row>
    <row r="76" spans="1:11" ht="18.75" x14ac:dyDescent="0.3">
      <c r="A76" s="153"/>
      <c r="B76" s="153"/>
      <c r="C76" s="154"/>
      <c r="D76" s="155"/>
      <c r="E76" s="155"/>
      <c r="F76" s="155"/>
      <c r="G76" s="155"/>
      <c r="H76" s="154"/>
      <c r="I76" s="156"/>
      <c r="J76" s="160"/>
      <c r="K76" s="173"/>
    </row>
    <row r="77" spans="1:11" ht="26.25" customHeight="1" x14ac:dyDescent="0.4">
      <c r="A77" s="113" t="s">
        <v>107</v>
      </c>
      <c r="B77" s="223" t="s">
        <v>108</v>
      </c>
      <c r="C77" s="378" t="str">
        <f>B20</f>
        <v>Artemether &amp; Lumefantrine</v>
      </c>
      <c r="D77" s="378"/>
      <c r="E77" s="177" t="s">
        <v>109</v>
      </c>
      <c r="F77" s="177"/>
      <c r="G77" s="224">
        <f>H73</f>
        <v>0.94302231067714037</v>
      </c>
      <c r="H77" s="154"/>
      <c r="I77" s="156"/>
      <c r="J77" s="160"/>
      <c r="K77" s="173"/>
    </row>
    <row r="78" spans="1:11" ht="19.5" customHeight="1" x14ac:dyDescent="0.3">
      <c r="A78" s="163"/>
      <c r="B78" s="164"/>
      <c r="C78" s="165"/>
      <c r="D78" s="165"/>
      <c r="E78" s="164"/>
      <c r="F78" s="164"/>
      <c r="G78" s="164"/>
      <c r="H78" s="164"/>
    </row>
    <row r="79" spans="1:11" ht="18.75" x14ac:dyDescent="0.3">
      <c r="B79" s="116" t="s">
        <v>25</v>
      </c>
      <c r="E79" s="154" t="s">
        <v>26</v>
      </c>
      <c r="F79" s="154"/>
      <c r="G79" s="154" t="s">
        <v>27</v>
      </c>
    </row>
    <row r="80" spans="1:11" ht="83.1" customHeight="1" x14ac:dyDescent="0.3">
      <c r="A80" s="160" t="s">
        <v>28</v>
      </c>
      <c r="B80" s="355" t="s">
        <v>117</v>
      </c>
      <c r="C80" s="200"/>
      <c r="D80" s="153"/>
      <c r="E80" s="356" t="s">
        <v>118</v>
      </c>
      <c r="F80" s="156"/>
      <c r="G80" s="181"/>
      <c r="H80" s="181"/>
      <c r="I80" s="156"/>
    </row>
    <row r="81" spans="1:9" ht="83.1" customHeight="1" x14ac:dyDescent="0.3">
      <c r="A81" s="160" t="s">
        <v>29</v>
      </c>
      <c r="B81" s="201"/>
      <c r="C81" s="201"/>
      <c r="D81" s="169"/>
      <c r="E81" s="162"/>
      <c r="F81" s="156"/>
      <c r="G81" s="182"/>
      <c r="H81" s="182"/>
      <c r="I81" s="177"/>
    </row>
    <row r="82" spans="1:9" ht="18.75" x14ac:dyDescent="0.3">
      <c r="A82" s="153"/>
      <c r="B82" s="154"/>
      <c r="C82" s="155"/>
      <c r="D82" s="155"/>
      <c r="E82" s="155"/>
      <c r="F82" s="155"/>
      <c r="G82" s="154"/>
      <c r="H82" s="154"/>
      <c r="I82" s="156"/>
    </row>
    <row r="83" spans="1:9" ht="18.75" x14ac:dyDescent="0.3">
      <c r="A83" s="153"/>
      <c r="B83" s="153"/>
      <c r="C83" s="154"/>
      <c r="D83" s="155"/>
      <c r="E83" s="155"/>
      <c r="F83" s="155"/>
      <c r="G83" s="155"/>
      <c r="H83" s="154"/>
      <c r="I83" s="156"/>
    </row>
    <row r="84" spans="1:9" ht="18.75" x14ac:dyDescent="0.3">
      <c r="A84" s="153"/>
      <c r="B84" s="153"/>
      <c r="C84" s="154"/>
      <c r="D84" s="155"/>
      <c r="E84" s="155"/>
      <c r="F84" s="155"/>
      <c r="G84" s="155"/>
      <c r="H84" s="154"/>
      <c r="I84" s="156"/>
    </row>
    <row r="85" spans="1:9" ht="18.75" x14ac:dyDescent="0.3">
      <c r="A85" s="153"/>
      <c r="B85" s="153"/>
      <c r="C85" s="154"/>
      <c r="D85" s="155"/>
      <c r="E85" s="155"/>
      <c r="F85" s="155"/>
      <c r="G85" s="155"/>
      <c r="H85" s="154"/>
      <c r="I85" s="156"/>
    </row>
    <row r="86" spans="1:9" ht="18.75" x14ac:dyDescent="0.3">
      <c r="A86" s="153"/>
      <c r="B86" s="153"/>
      <c r="C86" s="154"/>
      <c r="D86" s="155"/>
      <c r="E86" s="155"/>
      <c r="F86" s="155"/>
      <c r="G86" s="155"/>
      <c r="H86" s="154"/>
      <c r="I86" s="156"/>
    </row>
    <row r="87" spans="1:9" ht="18.75" x14ac:dyDescent="0.3">
      <c r="A87" s="153"/>
      <c r="B87" s="153"/>
      <c r="C87" s="154"/>
      <c r="D87" s="155"/>
      <c r="E87" s="155"/>
      <c r="F87" s="155"/>
      <c r="G87" s="155"/>
      <c r="H87" s="154"/>
      <c r="I87" s="156"/>
    </row>
    <row r="88" spans="1:9" ht="18.75" x14ac:dyDescent="0.3">
      <c r="A88" s="153"/>
      <c r="B88" s="153"/>
      <c r="C88" s="154"/>
      <c r="D88" s="155"/>
      <c r="E88" s="155"/>
      <c r="F88" s="155"/>
      <c r="G88" s="155"/>
      <c r="H88" s="154"/>
      <c r="I88" s="156"/>
    </row>
    <row r="89" spans="1:9" ht="18.75" x14ac:dyDescent="0.3">
      <c r="A89" s="153"/>
      <c r="B89" s="153"/>
      <c r="C89" s="154"/>
      <c r="D89" s="155"/>
      <c r="E89" s="155"/>
      <c r="F89" s="155"/>
      <c r="G89" s="155"/>
      <c r="H89" s="154"/>
      <c r="I89" s="156"/>
    </row>
    <row r="90" spans="1:9" ht="18.75" x14ac:dyDescent="0.3">
      <c r="A90" s="153"/>
      <c r="B90" s="153"/>
      <c r="C90" s="154"/>
      <c r="D90" s="155"/>
      <c r="E90" s="155"/>
      <c r="F90" s="155"/>
      <c r="G90" s="155"/>
      <c r="H90" s="154"/>
      <c r="I90" s="156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7" zoomScale="55" zoomScaleNormal="7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1" t="s">
        <v>30</v>
      </c>
      <c r="B1" s="401"/>
      <c r="C1" s="401"/>
      <c r="D1" s="401"/>
      <c r="E1" s="401"/>
      <c r="F1" s="401"/>
      <c r="G1" s="401"/>
      <c r="H1" s="401"/>
    </row>
    <row r="2" spans="1:8" x14ac:dyDescent="0.25">
      <c r="A2" s="401"/>
      <c r="B2" s="401"/>
      <c r="C2" s="401"/>
      <c r="D2" s="401"/>
      <c r="E2" s="401"/>
      <c r="F2" s="401"/>
      <c r="G2" s="401"/>
      <c r="H2" s="401"/>
    </row>
    <row r="3" spans="1:8" x14ac:dyDescent="0.25">
      <c r="A3" s="401"/>
      <c r="B3" s="401"/>
      <c r="C3" s="401"/>
      <c r="D3" s="401"/>
      <c r="E3" s="401"/>
      <c r="F3" s="401"/>
      <c r="G3" s="401"/>
      <c r="H3" s="401"/>
    </row>
    <row r="4" spans="1:8" x14ac:dyDescent="0.25">
      <c r="A4" s="401"/>
      <c r="B4" s="401"/>
      <c r="C4" s="401"/>
      <c r="D4" s="401"/>
      <c r="E4" s="401"/>
      <c r="F4" s="401"/>
      <c r="G4" s="401"/>
      <c r="H4" s="401"/>
    </row>
    <row r="5" spans="1:8" x14ac:dyDescent="0.25">
      <c r="A5" s="401"/>
      <c r="B5" s="401"/>
      <c r="C5" s="401"/>
      <c r="D5" s="401"/>
      <c r="E5" s="401"/>
      <c r="F5" s="401"/>
      <c r="G5" s="401"/>
      <c r="H5" s="401"/>
    </row>
    <row r="6" spans="1:8" x14ac:dyDescent="0.25">
      <c r="A6" s="401"/>
      <c r="B6" s="401"/>
      <c r="C6" s="401"/>
      <c r="D6" s="401"/>
      <c r="E6" s="401"/>
      <c r="F6" s="401"/>
      <c r="G6" s="401"/>
      <c r="H6" s="401"/>
    </row>
    <row r="7" spans="1:8" x14ac:dyDescent="0.25">
      <c r="A7" s="401"/>
      <c r="B7" s="401"/>
      <c r="C7" s="401"/>
      <c r="D7" s="401"/>
      <c r="E7" s="401"/>
      <c r="F7" s="401"/>
      <c r="G7" s="401"/>
      <c r="H7" s="401"/>
    </row>
    <row r="8" spans="1:8" x14ac:dyDescent="0.25">
      <c r="A8" s="402" t="s">
        <v>31</v>
      </c>
      <c r="B8" s="402"/>
      <c r="C8" s="402"/>
      <c r="D8" s="402"/>
      <c r="E8" s="402"/>
      <c r="F8" s="402"/>
      <c r="G8" s="402"/>
      <c r="H8" s="402"/>
    </row>
    <row r="9" spans="1:8" x14ac:dyDescent="0.25">
      <c r="A9" s="402"/>
      <c r="B9" s="402"/>
      <c r="C9" s="402"/>
      <c r="D9" s="402"/>
      <c r="E9" s="402"/>
      <c r="F9" s="402"/>
      <c r="G9" s="402"/>
      <c r="H9" s="402"/>
    </row>
    <row r="10" spans="1:8" x14ac:dyDescent="0.25">
      <c r="A10" s="402"/>
      <c r="B10" s="402"/>
      <c r="C10" s="402"/>
      <c r="D10" s="402"/>
      <c r="E10" s="402"/>
      <c r="F10" s="402"/>
      <c r="G10" s="402"/>
      <c r="H10" s="402"/>
    </row>
    <row r="11" spans="1:8" x14ac:dyDescent="0.25">
      <c r="A11" s="402"/>
      <c r="B11" s="402"/>
      <c r="C11" s="402"/>
      <c r="D11" s="402"/>
      <c r="E11" s="402"/>
      <c r="F11" s="402"/>
      <c r="G11" s="402"/>
      <c r="H11" s="402"/>
    </row>
    <row r="12" spans="1:8" x14ac:dyDescent="0.25">
      <c r="A12" s="402"/>
      <c r="B12" s="402"/>
      <c r="C12" s="402"/>
      <c r="D12" s="402"/>
      <c r="E12" s="402"/>
      <c r="F12" s="402"/>
      <c r="G12" s="402"/>
      <c r="H12" s="402"/>
    </row>
    <row r="13" spans="1:8" x14ac:dyDescent="0.25">
      <c r="A13" s="402"/>
      <c r="B13" s="402"/>
      <c r="C13" s="402"/>
      <c r="D13" s="402"/>
      <c r="E13" s="402"/>
      <c r="F13" s="402"/>
      <c r="G13" s="402"/>
      <c r="H13" s="402"/>
    </row>
    <row r="14" spans="1:8" x14ac:dyDescent="0.25">
      <c r="A14" s="402"/>
      <c r="B14" s="402"/>
      <c r="C14" s="402"/>
      <c r="D14" s="402"/>
      <c r="E14" s="402"/>
      <c r="F14" s="402"/>
      <c r="G14" s="402"/>
      <c r="H14" s="402"/>
    </row>
    <row r="15" spans="1:8" ht="19.5" customHeight="1" x14ac:dyDescent="0.25"/>
    <row r="16" spans="1:8" ht="19.5" customHeight="1" x14ac:dyDescent="0.3">
      <c r="A16" s="371" t="s">
        <v>32</v>
      </c>
      <c r="B16" s="372"/>
      <c r="C16" s="372"/>
      <c r="D16" s="372"/>
      <c r="E16" s="372"/>
      <c r="F16" s="372"/>
      <c r="G16" s="372"/>
      <c r="H16" s="373"/>
    </row>
    <row r="17" spans="1:14" ht="20.25" customHeight="1" x14ac:dyDescent="0.25">
      <c r="A17" s="403" t="s">
        <v>45</v>
      </c>
      <c r="B17" s="403"/>
      <c r="C17" s="403"/>
      <c r="D17" s="403"/>
      <c r="E17" s="403"/>
      <c r="F17" s="403"/>
      <c r="G17" s="403"/>
      <c r="H17" s="403"/>
    </row>
    <row r="18" spans="1:14" ht="26.25" customHeight="1" x14ac:dyDescent="0.4">
      <c r="A18" s="229" t="s">
        <v>34</v>
      </c>
      <c r="B18" s="385" t="s">
        <v>5</v>
      </c>
      <c r="C18" s="385"/>
    </row>
    <row r="19" spans="1:14" ht="26.25" customHeight="1" x14ac:dyDescent="0.4">
      <c r="A19" s="229" t="s">
        <v>35</v>
      </c>
      <c r="B19" s="329" t="s">
        <v>7</v>
      </c>
      <c r="C19" s="352">
        <v>10</v>
      </c>
    </row>
    <row r="20" spans="1:14" ht="26.25" customHeight="1" x14ac:dyDescent="0.4">
      <c r="A20" s="229" t="s">
        <v>36</v>
      </c>
      <c r="B20" s="353" t="s">
        <v>112</v>
      </c>
      <c r="C20" s="330"/>
    </row>
    <row r="21" spans="1:14" ht="26.25" customHeight="1" x14ac:dyDescent="0.4">
      <c r="A21" s="229" t="s">
        <v>37</v>
      </c>
      <c r="B21" s="377" t="s">
        <v>11</v>
      </c>
      <c r="C21" s="377"/>
      <c r="D21" s="377"/>
      <c r="E21" s="377"/>
      <c r="F21" s="377"/>
      <c r="G21" s="377"/>
      <c r="H21" s="377"/>
      <c r="I21" s="377"/>
    </row>
    <row r="22" spans="1:14" ht="26.25" customHeight="1" x14ac:dyDescent="0.4">
      <c r="A22" s="229" t="s">
        <v>38</v>
      </c>
      <c r="B22" s="331"/>
      <c r="C22" s="330"/>
      <c r="D22" s="330"/>
      <c r="E22" s="330"/>
      <c r="F22" s="330"/>
      <c r="G22" s="330"/>
      <c r="H22" s="330"/>
      <c r="I22" s="330"/>
    </row>
    <row r="23" spans="1:14" ht="26.25" customHeight="1" x14ac:dyDescent="0.4">
      <c r="A23" s="229" t="s">
        <v>39</v>
      </c>
      <c r="B23" s="331"/>
      <c r="C23" s="330"/>
      <c r="D23" s="330"/>
      <c r="E23" s="330"/>
      <c r="F23" s="330"/>
      <c r="G23" s="330"/>
      <c r="H23" s="330"/>
      <c r="I23" s="330"/>
    </row>
    <row r="24" spans="1:14" ht="18.75" x14ac:dyDescent="0.3">
      <c r="A24" s="229"/>
      <c r="B24" s="231"/>
    </row>
    <row r="25" spans="1:14" ht="18.75" x14ac:dyDescent="0.3">
      <c r="A25" s="227" t="s">
        <v>1</v>
      </c>
      <c r="B25" s="231"/>
    </row>
    <row r="26" spans="1:14" ht="26.25" customHeight="1" x14ac:dyDescent="0.4">
      <c r="A26" s="232" t="s">
        <v>4</v>
      </c>
      <c r="B26" s="385" t="s">
        <v>110</v>
      </c>
      <c r="C26" s="385"/>
    </row>
    <row r="27" spans="1:14" ht="26.25" customHeight="1" x14ac:dyDescent="0.4">
      <c r="A27" s="234" t="s">
        <v>46</v>
      </c>
      <c r="B27" s="377" t="s">
        <v>114</v>
      </c>
      <c r="C27" s="377"/>
    </row>
    <row r="28" spans="1:14" ht="27" customHeight="1" x14ac:dyDescent="0.4">
      <c r="A28" s="234" t="s">
        <v>6</v>
      </c>
      <c r="B28" s="328">
        <v>99.65</v>
      </c>
    </row>
    <row r="29" spans="1:14" s="9" customFormat="1" ht="27" customHeight="1" x14ac:dyDescent="0.4">
      <c r="A29" s="234" t="s">
        <v>47</v>
      </c>
      <c r="B29" s="327"/>
      <c r="C29" s="388" t="s">
        <v>48</v>
      </c>
      <c r="D29" s="389"/>
      <c r="E29" s="389"/>
      <c r="F29" s="389"/>
      <c r="G29" s="389"/>
      <c r="H29" s="390"/>
      <c r="I29" s="236"/>
      <c r="J29" s="236"/>
      <c r="K29" s="236"/>
      <c r="L29" s="236"/>
    </row>
    <row r="30" spans="1:14" s="9" customFormat="1" ht="19.5" customHeight="1" x14ac:dyDescent="0.3">
      <c r="A30" s="234" t="s">
        <v>49</v>
      </c>
      <c r="B30" s="233">
        <f>B28-B29</f>
        <v>99.65</v>
      </c>
      <c r="C30" s="237"/>
      <c r="D30" s="237"/>
      <c r="E30" s="237"/>
      <c r="F30" s="237"/>
      <c r="G30" s="237"/>
      <c r="H30" s="238"/>
      <c r="I30" s="236"/>
      <c r="J30" s="236"/>
      <c r="K30" s="236"/>
      <c r="L30" s="236"/>
    </row>
    <row r="31" spans="1:14" s="9" customFormat="1" ht="27" customHeight="1" x14ac:dyDescent="0.4">
      <c r="A31" s="234" t="s">
        <v>50</v>
      </c>
      <c r="B31" s="348">
        <v>1</v>
      </c>
      <c r="C31" s="391" t="s">
        <v>51</v>
      </c>
      <c r="D31" s="392"/>
      <c r="E31" s="392"/>
      <c r="F31" s="392"/>
      <c r="G31" s="392"/>
      <c r="H31" s="393"/>
      <c r="I31" s="236"/>
      <c r="J31" s="236"/>
      <c r="K31" s="236"/>
      <c r="L31" s="236"/>
    </row>
    <row r="32" spans="1:14" s="9" customFormat="1" ht="27" customHeight="1" x14ac:dyDescent="0.4">
      <c r="A32" s="234" t="s">
        <v>52</v>
      </c>
      <c r="B32" s="348">
        <v>1</v>
      </c>
      <c r="C32" s="391" t="s">
        <v>53</v>
      </c>
      <c r="D32" s="392"/>
      <c r="E32" s="392"/>
      <c r="F32" s="392"/>
      <c r="G32" s="392"/>
      <c r="H32" s="393"/>
      <c r="I32" s="236"/>
      <c r="J32" s="236"/>
      <c r="K32" s="236"/>
      <c r="L32" s="240"/>
      <c r="M32" s="240"/>
      <c r="N32" s="241"/>
    </row>
    <row r="33" spans="1:14" s="9" customFormat="1" ht="17.25" customHeight="1" x14ac:dyDescent="0.3">
      <c r="A33" s="234"/>
      <c r="B33" s="239"/>
      <c r="C33" s="242"/>
      <c r="D33" s="242"/>
      <c r="E33" s="242"/>
      <c r="F33" s="242"/>
      <c r="G33" s="242"/>
      <c r="H33" s="242"/>
      <c r="I33" s="236"/>
      <c r="J33" s="236"/>
      <c r="K33" s="236"/>
      <c r="L33" s="240"/>
      <c r="M33" s="240"/>
      <c r="N33" s="241"/>
    </row>
    <row r="34" spans="1:14" s="9" customFormat="1" ht="18.75" x14ac:dyDescent="0.3">
      <c r="A34" s="234" t="s">
        <v>54</v>
      </c>
      <c r="B34" s="243">
        <f>B31/B32</f>
        <v>1</v>
      </c>
      <c r="C34" s="228" t="s">
        <v>55</v>
      </c>
      <c r="D34" s="228"/>
      <c r="E34" s="228"/>
      <c r="F34" s="228"/>
      <c r="G34" s="228"/>
      <c r="H34" s="228"/>
      <c r="I34" s="236"/>
      <c r="J34" s="236"/>
      <c r="K34" s="236"/>
      <c r="L34" s="240"/>
      <c r="M34" s="240"/>
      <c r="N34" s="241"/>
    </row>
    <row r="35" spans="1:14" s="9" customFormat="1" ht="19.5" customHeight="1" x14ac:dyDescent="0.3">
      <c r="A35" s="234"/>
      <c r="B35" s="233"/>
      <c r="H35" s="228"/>
      <c r="I35" s="236"/>
      <c r="J35" s="236"/>
      <c r="K35" s="236"/>
      <c r="L35" s="240"/>
      <c r="M35" s="240"/>
      <c r="N35" s="241"/>
    </row>
    <row r="36" spans="1:14" s="9" customFormat="1" ht="27" customHeight="1" x14ac:dyDescent="0.4">
      <c r="A36" s="244" t="s">
        <v>56</v>
      </c>
      <c r="B36" s="332">
        <v>50</v>
      </c>
      <c r="C36" s="228"/>
      <c r="D36" s="379" t="s">
        <v>57</v>
      </c>
      <c r="E36" s="380"/>
      <c r="F36" s="289" t="s">
        <v>58</v>
      </c>
      <c r="G36" s="290"/>
      <c r="J36" s="236"/>
      <c r="K36" s="236"/>
      <c r="L36" s="240"/>
      <c r="M36" s="240"/>
      <c r="N36" s="241"/>
    </row>
    <row r="37" spans="1:14" s="9" customFormat="1" ht="26.25" customHeight="1" x14ac:dyDescent="0.4">
      <c r="A37" s="245" t="s">
        <v>59</v>
      </c>
      <c r="B37" s="333">
        <v>1</v>
      </c>
      <c r="C37" s="247" t="s">
        <v>60</v>
      </c>
      <c r="D37" s="248" t="s">
        <v>61</v>
      </c>
      <c r="E37" s="280" t="s">
        <v>62</v>
      </c>
      <c r="F37" s="248" t="s">
        <v>61</v>
      </c>
      <c r="G37" s="249" t="s">
        <v>62</v>
      </c>
      <c r="J37" s="236"/>
      <c r="K37" s="236"/>
      <c r="L37" s="240"/>
      <c r="M37" s="240"/>
      <c r="N37" s="241"/>
    </row>
    <row r="38" spans="1:14" s="9" customFormat="1" ht="26.25" customHeight="1" x14ac:dyDescent="0.4">
      <c r="A38" s="245" t="s">
        <v>63</v>
      </c>
      <c r="B38" s="333">
        <v>1</v>
      </c>
      <c r="C38" s="250">
        <v>1</v>
      </c>
      <c r="D38" s="334">
        <v>8260332</v>
      </c>
      <c r="E38" s="293">
        <f>IF(ISBLANK(D38),"-",$D$48/$D$45*D38)</f>
        <v>8335188.2418025676</v>
      </c>
      <c r="F38" s="334">
        <v>8809437</v>
      </c>
      <c r="G38" s="285">
        <f>IF(ISBLANK(F38),"-",$D$48/$F$45*F38)</f>
        <v>8409396.7411505077</v>
      </c>
      <c r="J38" s="236"/>
      <c r="K38" s="236"/>
      <c r="L38" s="240"/>
      <c r="M38" s="240"/>
      <c r="N38" s="241"/>
    </row>
    <row r="39" spans="1:14" s="9" customFormat="1" ht="26.25" customHeight="1" x14ac:dyDescent="0.4">
      <c r="A39" s="245" t="s">
        <v>64</v>
      </c>
      <c r="B39" s="333">
        <v>1</v>
      </c>
      <c r="C39" s="246">
        <v>2</v>
      </c>
      <c r="D39" s="335">
        <v>8253831</v>
      </c>
      <c r="E39" s="294">
        <f>IF(ISBLANK(D39),"-",$D$48/$D$45*D39)</f>
        <v>8328628.3288644487</v>
      </c>
      <c r="F39" s="335">
        <v>8779385</v>
      </c>
      <c r="G39" s="286">
        <f>IF(ISBLANK(F39),"-",$D$48/$F$45*F39)</f>
        <v>8380709.4151766626</v>
      </c>
      <c r="J39" s="236"/>
      <c r="K39" s="236"/>
      <c r="L39" s="240"/>
      <c r="M39" s="240"/>
      <c r="N39" s="241"/>
    </row>
    <row r="40" spans="1:14" ht="26.25" customHeight="1" x14ac:dyDescent="0.4">
      <c r="A40" s="245" t="s">
        <v>65</v>
      </c>
      <c r="B40" s="333">
        <v>1</v>
      </c>
      <c r="C40" s="246">
        <v>3</v>
      </c>
      <c r="D40" s="335">
        <v>8282091</v>
      </c>
      <c r="E40" s="294">
        <f>IF(ISBLANK(D40),"-",$D$48/$D$45*D40)</f>
        <v>8357144.4247929594</v>
      </c>
      <c r="F40" s="335">
        <v>8789492</v>
      </c>
      <c r="G40" s="286">
        <f>IF(ISBLANK(F40),"-",$D$48/$F$45*F40)</f>
        <v>8390357.4520333651</v>
      </c>
      <c r="L40" s="240"/>
      <c r="M40" s="240"/>
      <c r="N40" s="251"/>
    </row>
    <row r="41" spans="1:14" ht="26.25" customHeight="1" x14ac:dyDescent="0.4">
      <c r="A41" s="245" t="s">
        <v>66</v>
      </c>
      <c r="B41" s="333">
        <v>1</v>
      </c>
      <c r="C41" s="252">
        <v>4</v>
      </c>
      <c r="D41" s="336"/>
      <c r="E41" s="295" t="str">
        <f>IF(ISBLANK(D41),"-",$D$48/$D$45*D41)</f>
        <v>-</v>
      </c>
      <c r="F41" s="336"/>
      <c r="G41" s="287" t="str">
        <f>IF(ISBLANK(F41),"-",$D$48/$F$45*F41)</f>
        <v>-</v>
      </c>
      <c r="L41" s="240"/>
      <c r="M41" s="240"/>
      <c r="N41" s="251"/>
    </row>
    <row r="42" spans="1:14" ht="27" customHeight="1" x14ac:dyDescent="0.4">
      <c r="A42" s="245" t="s">
        <v>67</v>
      </c>
      <c r="B42" s="333">
        <v>1</v>
      </c>
      <c r="C42" s="253" t="s">
        <v>68</v>
      </c>
      <c r="D42" s="313">
        <f>AVERAGE(D38:D41)</f>
        <v>8265418</v>
      </c>
      <c r="E42" s="276">
        <f>AVERAGE(E38:E41)</f>
        <v>8340320.3318199925</v>
      </c>
      <c r="F42" s="254">
        <f>AVERAGE(F38:F41)</f>
        <v>8792771.333333334</v>
      </c>
      <c r="G42" s="255">
        <f>AVERAGE(G38:G41)</f>
        <v>8393487.8694535121</v>
      </c>
    </row>
    <row r="43" spans="1:14" ht="26.25" customHeight="1" x14ac:dyDescent="0.4">
      <c r="A43" s="245" t="s">
        <v>69</v>
      </c>
      <c r="B43" s="328">
        <v>1</v>
      </c>
      <c r="C43" s="314" t="s">
        <v>70</v>
      </c>
      <c r="D43" s="338">
        <v>39.78</v>
      </c>
      <c r="E43" s="251"/>
      <c r="F43" s="337">
        <v>42.05</v>
      </c>
      <c r="G43" s="291"/>
    </row>
    <row r="44" spans="1:14" ht="26.25" customHeight="1" x14ac:dyDescent="0.4">
      <c r="A44" s="245" t="s">
        <v>71</v>
      </c>
      <c r="B44" s="328">
        <v>1</v>
      </c>
      <c r="C44" s="315" t="s">
        <v>72</v>
      </c>
      <c r="D44" s="316">
        <f>D43*$B$34</f>
        <v>39.78</v>
      </c>
      <c r="E44" s="257"/>
      <c r="F44" s="256">
        <f>F43*$B$34</f>
        <v>42.05</v>
      </c>
      <c r="G44" s="259"/>
    </row>
    <row r="45" spans="1:14" ht="19.5" customHeight="1" x14ac:dyDescent="0.3">
      <c r="A45" s="245" t="s">
        <v>73</v>
      </c>
      <c r="B45" s="312">
        <f>(B44/B43)*(B42/B41)*(B40/B39)*(B38/B37)*B36</f>
        <v>50</v>
      </c>
      <c r="C45" s="315" t="s">
        <v>74</v>
      </c>
      <c r="D45" s="317">
        <f>D44*$B$30/100</f>
        <v>39.640770000000003</v>
      </c>
      <c r="E45" s="259"/>
      <c r="F45" s="258">
        <f>F44*$B$30/100</f>
        <v>41.902825</v>
      </c>
      <c r="G45" s="259"/>
    </row>
    <row r="46" spans="1:14" ht="19.5" customHeight="1" x14ac:dyDescent="0.3">
      <c r="A46" s="381" t="s">
        <v>75</v>
      </c>
      <c r="B46" s="386"/>
      <c r="C46" s="315" t="s">
        <v>76</v>
      </c>
      <c r="D46" s="316">
        <f>D45/$B$45</f>
        <v>0.79281540000000006</v>
      </c>
      <c r="E46" s="259"/>
      <c r="F46" s="260">
        <f>F45/$B$45</f>
        <v>0.83805649999999998</v>
      </c>
      <c r="G46" s="259"/>
    </row>
    <row r="47" spans="1:14" ht="27" customHeight="1" x14ac:dyDescent="0.4">
      <c r="A47" s="383"/>
      <c r="B47" s="387"/>
      <c r="C47" s="315" t="s">
        <v>77</v>
      </c>
      <c r="D47" s="339">
        <v>0.8</v>
      </c>
      <c r="E47" s="291"/>
      <c r="F47" s="291"/>
      <c r="G47" s="291"/>
    </row>
    <row r="48" spans="1:14" ht="18.75" x14ac:dyDescent="0.3">
      <c r="C48" s="315" t="s">
        <v>78</v>
      </c>
      <c r="D48" s="317">
        <f>D47*$B$45</f>
        <v>40</v>
      </c>
      <c r="E48" s="259"/>
      <c r="F48" s="259"/>
      <c r="G48" s="259"/>
    </row>
    <row r="49" spans="1:12" ht="19.5" customHeight="1" x14ac:dyDescent="0.3">
      <c r="C49" s="318" t="s">
        <v>79</v>
      </c>
      <c r="D49" s="319">
        <f>D48/B34</f>
        <v>40</v>
      </c>
      <c r="E49" s="278"/>
      <c r="F49" s="278"/>
      <c r="G49" s="278"/>
    </row>
    <row r="50" spans="1:12" ht="18.75" x14ac:dyDescent="0.3">
      <c r="C50" s="320" t="s">
        <v>80</v>
      </c>
      <c r="D50" s="321">
        <f>AVERAGE(E38:E41,G38:G41)</f>
        <v>8366904.1006367514</v>
      </c>
      <c r="E50" s="277"/>
      <c r="F50" s="277"/>
      <c r="G50" s="277"/>
    </row>
    <row r="51" spans="1:12" ht="18.75" x14ac:dyDescent="0.3">
      <c r="C51" s="261" t="s">
        <v>81</v>
      </c>
      <c r="D51" s="264">
        <f>STDEV(E38:E41,G38:G41)/D50</f>
        <v>3.8217726919544063E-3</v>
      </c>
      <c r="E51" s="257"/>
      <c r="F51" s="257"/>
      <c r="G51" s="257"/>
    </row>
    <row r="52" spans="1:12" ht="19.5" customHeight="1" x14ac:dyDescent="0.3">
      <c r="C52" s="262" t="s">
        <v>20</v>
      </c>
      <c r="D52" s="265">
        <f>COUNT(E38:E41,G38:G41)</f>
        <v>6</v>
      </c>
      <c r="E52" s="257"/>
      <c r="F52" s="257"/>
      <c r="G52" s="257"/>
    </row>
    <row r="54" spans="1:12" ht="18.75" x14ac:dyDescent="0.3">
      <c r="A54" s="227" t="s">
        <v>1</v>
      </c>
      <c r="B54" s="266" t="s">
        <v>82</v>
      </c>
    </row>
    <row r="55" spans="1:12" ht="18.75" x14ac:dyDescent="0.3">
      <c r="A55" s="228" t="s">
        <v>83</v>
      </c>
      <c r="B55" s="230" t="str">
        <f>B21</f>
        <v>Each 60ml suspension after reconstition contains:
Artemether 180mg
Lumefantrine 1080mg</v>
      </c>
    </row>
    <row r="56" spans="1:12" ht="26.25" customHeight="1" x14ac:dyDescent="0.4">
      <c r="A56" s="323" t="s">
        <v>84</v>
      </c>
      <c r="B56" s="340">
        <v>60</v>
      </c>
      <c r="C56" s="304" t="s">
        <v>85</v>
      </c>
      <c r="D56" s="341">
        <v>180</v>
      </c>
      <c r="E56" s="304" t="str">
        <f>B20</f>
        <v xml:space="preserve">Artemether </v>
      </c>
    </row>
    <row r="57" spans="1:12" ht="18.75" x14ac:dyDescent="0.3">
      <c r="A57" s="230" t="s">
        <v>86</v>
      </c>
      <c r="B57" s="351">
        <f>RD!C39</f>
        <v>1.0972519470426716</v>
      </c>
    </row>
    <row r="58" spans="1:12" s="75" customFormat="1" ht="18.75" x14ac:dyDescent="0.3">
      <c r="A58" s="302" t="s">
        <v>87</v>
      </c>
      <c r="B58" s="303">
        <f>B56</f>
        <v>60</v>
      </c>
      <c r="C58" s="304" t="s">
        <v>88</v>
      </c>
      <c r="D58" s="324">
        <f>B57*B56</f>
        <v>65.835116822560295</v>
      </c>
    </row>
    <row r="59" spans="1:12" ht="19.5" customHeight="1" x14ac:dyDescent="0.25"/>
    <row r="60" spans="1:12" s="9" customFormat="1" ht="27" customHeight="1" x14ac:dyDescent="0.4">
      <c r="A60" s="244" t="s">
        <v>89</v>
      </c>
      <c r="B60" s="332">
        <v>50</v>
      </c>
      <c r="C60" s="228"/>
      <c r="D60" s="268" t="s">
        <v>90</v>
      </c>
      <c r="E60" s="267" t="s">
        <v>91</v>
      </c>
      <c r="F60" s="267" t="s">
        <v>61</v>
      </c>
      <c r="G60" s="267" t="s">
        <v>92</v>
      </c>
      <c r="H60" s="247" t="s">
        <v>93</v>
      </c>
      <c r="L60" s="236"/>
    </row>
    <row r="61" spans="1:12" s="9" customFormat="1" ht="24" customHeight="1" x14ac:dyDescent="0.4">
      <c r="A61" s="245" t="s">
        <v>94</v>
      </c>
      <c r="B61" s="333">
        <v>1</v>
      </c>
      <c r="C61" s="397" t="s">
        <v>95</v>
      </c>
      <c r="D61" s="394">
        <v>18.121179999999999</v>
      </c>
      <c r="E61" s="297">
        <v>1</v>
      </c>
      <c r="F61" s="342">
        <v>10652388</v>
      </c>
      <c r="G61" s="308">
        <f>IF(ISBLANK(F61),"-",(F61/$D$50*$D$47*$B$69)*$D$58/$D$61)</f>
        <v>185.01771499653955</v>
      </c>
      <c r="H61" s="305">
        <f t="shared" ref="H61:H72" si="0">IF(ISBLANK(F61),"-",G61/$D$56)</f>
        <v>1.0278761944252197</v>
      </c>
      <c r="L61" s="236"/>
    </row>
    <row r="62" spans="1:12" s="9" customFormat="1" ht="26.25" customHeight="1" x14ac:dyDescent="0.4">
      <c r="A62" s="245" t="s">
        <v>96</v>
      </c>
      <c r="B62" s="333">
        <v>1</v>
      </c>
      <c r="C62" s="398"/>
      <c r="D62" s="395"/>
      <c r="E62" s="298">
        <v>2</v>
      </c>
      <c r="F62" s="335">
        <v>10655967</v>
      </c>
      <c r="G62" s="309">
        <f>IF(ISBLANK(F62),"-",(F62/$D$50*$D$47*$B$69)*$D$58/$D$61)</f>
        <v>185.07987743391718</v>
      </c>
      <c r="H62" s="306">
        <f t="shared" si="0"/>
        <v>1.0282215412995399</v>
      </c>
      <c r="L62" s="236"/>
    </row>
    <row r="63" spans="1:12" s="9" customFormat="1" ht="24.75" customHeight="1" x14ac:dyDescent="0.4">
      <c r="A63" s="245" t="s">
        <v>97</v>
      </c>
      <c r="B63" s="333">
        <v>1</v>
      </c>
      <c r="C63" s="398"/>
      <c r="D63" s="395"/>
      <c r="E63" s="298">
        <v>3</v>
      </c>
      <c r="F63" s="335">
        <v>10665316</v>
      </c>
      <c r="G63" s="309">
        <f>IF(ISBLANK(F63),"-",(F63/$D$50*$D$47*$B$69)*$D$58/$D$61)</f>
        <v>185.24225704471462</v>
      </c>
      <c r="H63" s="306">
        <f t="shared" si="0"/>
        <v>1.0291236502484145</v>
      </c>
      <c r="L63" s="236"/>
    </row>
    <row r="64" spans="1:12" ht="27" customHeight="1" x14ac:dyDescent="0.4">
      <c r="A64" s="245" t="s">
        <v>98</v>
      </c>
      <c r="B64" s="333">
        <v>1</v>
      </c>
      <c r="C64" s="399"/>
      <c r="D64" s="396"/>
      <c r="E64" s="299">
        <v>4</v>
      </c>
      <c r="F64" s="343"/>
      <c r="G64" s="309" t="str">
        <f>IF(ISBLANK(F64),"-",(F64/$D$50*$D$47*$B$69)*$D$58/$D$61)</f>
        <v>-</v>
      </c>
      <c r="H64" s="306" t="str">
        <f t="shared" si="0"/>
        <v>-</v>
      </c>
    </row>
    <row r="65" spans="1:11" ht="24.75" customHeight="1" x14ac:dyDescent="0.4">
      <c r="A65" s="245" t="s">
        <v>99</v>
      </c>
      <c r="B65" s="333">
        <v>1</v>
      </c>
      <c r="C65" s="397" t="s">
        <v>100</v>
      </c>
      <c r="D65" s="394">
        <v>15.895060000000001</v>
      </c>
      <c r="E65" s="269">
        <v>1</v>
      </c>
      <c r="F65" s="335">
        <v>9536089</v>
      </c>
      <c r="G65" s="308">
        <f>IF(ISBLANK(F65),"-",(F65/$D$50*$D$47*$B$69)*$D$58/$D$65)</f>
        <v>188.82562666826871</v>
      </c>
      <c r="H65" s="305">
        <f t="shared" si="0"/>
        <v>1.0490312592681594</v>
      </c>
    </row>
    <row r="66" spans="1:11" ht="23.25" customHeight="1" x14ac:dyDescent="0.4">
      <c r="A66" s="245" t="s">
        <v>101</v>
      </c>
      <c r="B66" s="333">
        <v>1</v>
      </c>
      <c r="C66" s="398"/>
      <c r="D66" s="395"/>
      <c r="E66" s="270">
        <v>2</v>
      </c>
      <c r="F66" s="335">
        <v>9515864</v>
      </c>
      <c r="G66" s="309">
        <f>IF(ISBLANK(F66),"-",(F66/$D$50*$D$47*$B$69)*$D$58/$D$65)</f>
        <v>188.42514820174372</v>
      </c>
      <c r="H66" s="306">
        <f t="shared" si="0"/>
        <v>1.0468063788985762</v>
      </c>
    </row>
    <row r="67" spans="1:11" ht="24.75" customHeight="1" x14ac:dyDescent="0.4">
      <c r="A67" s="245" t="s">
        <v>102</v>
      </c>
      <c r="B67" s="333">
        <v>1</v>
      </c>
      <c r="C67" s="398"/>
      <c r="D67" s="395"/>
      <c r="E67" s="270">
        <v>3</v>
      </c>
      <c r="F67" s="335">
        <v>9495423</v>
      </c>
      <c r="G67" s="309">
        <f>IF(ISBLANK(F67),"-",(F67/$D$50*$D$47*$B$69)*$D$58/$D$65)</f>
        <v>188.0203926845997</v>
      </c>
      <c r="H67" s="306">
        <f t="shared" si="0"/>
        <v>1.044557737136665</v>
      </c>
    </row>
    <row r="68" spans="1:11" ht="27" customHeight="1" x14ac:dyDescent="0.4">
      <c r="A68" s="245" t="s">
        <v>103</v>
      </c>
      <c r="B68" s="333">
        <v>1</v>
      </c>
      <c r="C68" s="399"/>
      <c r="D68" s="396"/>
      <c r="E68" s="271">
        <v>4</v>
      </c>
      <c r="F68" s="343"/>
      <c r="G68" s="310" t="str">
        <f>IF(ISBLANK(F68),"-",(F68/$D$50*$D$47*$B$69)*$D$58/$D$65)</f>
        <v>-</v>
      </c>
      <c r="H68" s="307" t="str">
        <f t="shared" si="0"/>
        <v>-</v>
      </c>
    </row>
    <row r="69" spans="1:11" ht="23.25" customHeight="1" x14ac:dyDescent="0.4">
      <c r="A69" s="245" t="s">
        <v>104</v>
      </c>
      <c r="B69" s="311">
        <f>(B68/B67)*(B66/B65)*(B64/B63)*(B62/B61)*B60</f>
        <v>50</v>
      </c>
      <c r="C69" s="397" t="s">
        <v>105</v>
      </c>
      <c r="D69" s="394">
        <v>19.17379</v>
      </c>
      <c r="E69" s="269">
        <v>1</v>
      </c>
      <c r="F69" s="342">
        <v>11365744</v>
      </c>
      <c r="G69" s="308">
        <f>IF(ISBLANK(F69),"-",(F69/$D$50*$D$47*$B$69)*$D$58/$D$69)</f>
        <v>186.5703876975634</v>
      </c>
      <c r="H69" s="306">
        <f t="shared" si="0"/>
        <v>1.0365021538753523</v>
      </c>
    </row>
    <row r="70" spans="1:11" ht="22.5" customHeight="1" x14ac:dyDescent="0.4">
      <c r="A70" s="322" t="s">
        <v>106</v>
      </c>
      <c r="B70" s="344">
        <f>(D47*B69)/D56*D58</f>
        <v>14.630025960568954</v>
      </c>
      <c r="C70" s="398"/>
      <c r="D70" s="395"/>
      <c r="E70" s="270">
        <v>2</v>
      </c>
      <c r="F70" s="335">
        <v>11294752</v>
      </c>
      <c r="G70" s="309">
        <f>IF(ISBLANK(F70),"-",(F70/$D$50*$D$47*$B$69)*$D$58/$D$69)</f>
        <v>185.4050433995196</v>
      </c>
      <c r="H70" s="306">
        <f t="shared" si="0"/>
        <v>1.0300280188862201</v>
      </c>
    </row>
    <row r="71" spans="1:11" ht="23.25" customHeight="1" x14ac:dyDescent="0.4">
      <c r="A71" s="381" t="s">
        <v>75</v>
      </c>
      <c r="B71" s="382"/>
      <c r="C71" s="398"/>
      <c r="D71" s="395"/>
      <c r="E71" s="270">
        <v>3</v>
      </c>
      <c r="F71" s="335">
        <v>11250924</v>
      </c>
      <c r="G71" s="309">
        <f>IF(ISBLANK(F71),"-",(F71/$D$50*$D$47*$B$69)*$D$58/$D$69)</f>
        <v>184.68560022430745</v>
      </c>
      <c r="H71" s="306">
        <f t="shared" si="0"/>
        <v>1.0260311123572636</v>
      </c>
    </row>
    <row r="72" spans="1:11" ht="23.25" customHeight="1" x14ac:dyDescent="0.4">
      <c r="A72" s="383"/>
      <c r="B72" s="384"/>
      <c r="C72" s="400"/>
      <c r="D72" s="396"/>
      <c r="E72" s="271">
        <v>4</v>
      </c>
      <c r="F72" s="343"/>
      <c r="G72" s="310" t="str">
        <f>IF(ISBLANK(F72),"-",(F72/$D$50*$D$47*$B$69)*$D$58/$D$69)</f>
        <v>-</v>
      </c>
      <c r="H72" s="307" t="str">
        <f t="shared" si="0"/>
        <v>-</v>
      </c>
    </row>
    <row r="73" spans="1:11" ht="26.25" customHeight="1" x14ac:dyDescent="0.4">
      <c r="A73" s="272"/>
      <c r="B73" s="272"/>
      <c r="C73" s="272"/>
      <c r="D73" s="272"/>
      <c r="E73" s="272"/>
      <c r="F73" s="273"/>
      <c r="G73" s="263" t="s">
        <v>68</v>
      </c>
      <c r="H73" s="345">
        <f>AVERAGE(H61:H72)</f>
        <v>1.0353531162661567</v>
      </c>
    </row>
    <row r="74" spans="1:11" ht="26.25" customHeight="1" x14ac:dyDescent="0.4">
      <c r="C74" s="272"/>
      <c r="D74" s="272"/>
      <c r="E74" s="272"/>
      <c r="F74" s="273"/>
      <c r="G74" s="261" t="s">
        <v>81</v>
      </c>
      <c r="H74" s="346">
        <f>STDEV(H61:H72)/H73</f>
        <v>8.8069031672715053E-3</v>
      </c>
    </row>
    <row r="75" spans="1:11" ht="27" customHeight="1" x14ac:dyDescent="0.4">
      <c r="A75" s="272"/>
      <c r="B75" s="272"/>
      <c r="C75" s="273"/>
      <c r="D75" s="274"/>
      <c r="E75" s="274"/>
      <c r="F75" s="273"/>
      <c r="G75" s="262" t="s">
        <v>20</v>
      </c>
      <c r="H75" s="347">
        <f>COUNT(H61:H72)</f>
        <v>9</v>
      </c>
    </row>
    <row r="76" spans="1:11" ht="18.75" x14ac:dyDescent="0.3">
      <c r="A76" s="272"/>
      <c r="B76" s="272"/>
      <c r="C76" s="273"/>
      <c r="D76" s="274"/>
      <c r="E76" s="274"/>
      <c r="F76" s="274"/>
      <c r="G76" s="274"/>
      <c r="H76" s="273"/>
      <c r="I76" s="275"/>
      <c r="J76" s="279"/>
      <c r="K76" s="292"/>
    </row>
    <row r="77" spans="1:11" ht="26.25" customHeight="1" x14ac:dyDescent="0.4">
      <c r="A77" s="232" t="s">
        <v>107</v>
      </c>
      <c r="B77" s="349" t="s">
        <v>108</v>
      </c>
      <c r="C77" s="378" t="str">
        <f>B20</f>
        <v xml:space="preserve">Artemether </v>
      </c>
      <c r="D77" s="378"/>
      <c r="E77" s="296" t="s">
        <v>109</v>
      </c>
      <c r="F77" s="296"/>
      <c r="G77" s="350">
        <f>H73</f>
        <v>1.0353531162661567</v>
      </c>
      <c r="H77" s="273"/>
      <c r="I77" s="275"/>
      <c r="J77" s="279"/>
      <c r="K77" s="292"/>
    </row>
    <row r="78" spans="1:11" ht="19.5" customHeight="1" x14ac:dyDescent="0.3">
      <c r="A78" s="282"/>
      <c r="B78" s="283"/>
      <c r="C78" s="284"/>
      <c r="D78" s="284"/>
      <c r="E78" s="283"/>
      <c r="F78" s="283"/>
      <c r="G78" s="283"/>
      <c r="H78" s="283"/>
    </row>
    <row r="79" spans="1:11" ht="18.75" x14ac:dyDescent="0.3">
      <c r="B79" s="235" t="s">
        <v>25</v>
      </c>
      <c r="E79" s="273" t="s">
        <v>26</v>
      </c>
      <c r="F79" s="273"/>
      <c r="G79" s="273" t="s">
        <v>27</v>
      </c>
    </row>
    <row r="80" spans="1:11" ht="83.1" customHeight="1" x14ac:dyDescent="0.3">
      <c r="A80" s="279" t="s">
        <v>28</v>
      </c>
      <c r="B80" s="355" t="s">
        <v>117</v>
      </c>
      <c r="C80" s="325"/>
      <c r="D80" s="272"/>
      <c r="E80" s="356" t="s">
        <v>118</v>
      </c>
      <c r="F80" s="275"/>
      <c r="G80" s="300"/>
      <c r="H80" s="300"/>
      <c r="I80" s="275"/>
    </row>
    <row r="81" spans="1:9" ht="83.1" customHeight="1" x14ac:dyDescent="0.3">
      <c r="A81" s="279" t="s">
        <v>29</v>
      </c>
      <c r="B81" s="326"/>
      <c r="C81" s="326"/>
      <c r="D81" s="288"/>
      <c r="E81" s="281"/>
      <c r="F81" s="275"/>
      <c r="G81" s="301"/>
      <c r="H81" s="301"/>
      <c r="I81" s="296"/>
    </row>
    <row r="82" spans="1:9" ht="18.75" x14ac:dyDescent="0.3">
      <c r="A82" s="272"/>
      <c r="B82" s="273"/>
      <c r="C82" s="274"/>
      <c r="D82" s="274"/>
      <c r="E82" s="274"/>
      <c r="F82" s="274"/>
      <c r="G82" s="273"/>
      <c r="H82" s="273"/>
      <c r="I82" s="275"/>
    </row>
    <row r="83" spans="1:9" ht="18.75" x14ac:dyDescent="0.3">
      <c r="A83" s="272"/>
      <c r="B83" s="272"/>
      <c r="C83" s="273"/>
      <c r="D83" s="274"/>
      <c r="E83" s="274"/>
      <c r="F83" s="274"/>
      <c r="G83" s="274"/>
      <c r="H83" s="273"/>
      <c r="I83" s="275"/>
    </row>
    <row r="84" spans="1:9" ht="18.75" x14ac:dyDescent="0.3">
      <c r="A84" s="272"/>
      <c r="B84" s="272"/>
      <c r="C84" s="273"/>
      <c r="D84" s="274"/>
      <c r="E84" s="274"/>
      <c r="F84" s="274"/>
      <c r="G84" s="274"/>
      <c r="H84" s="273"/>
      <c r="I84" s="275"/>
    </row>
    <row r="85" spans="1:9" ht="18.75" x14ac:dyDescent="0.3">
      <c r="A85" s="272"/>
      <c r="B85" s="272"/>
      <c r="C85" s="273"/>
      <c r="D85" s="274"/>
      <c r="E85" s="274"/>
      <c r="F85" s="274"/>
      <c r="G85" s="274"/>
      <c r="H85" s="273"/>
      <c r="I85" s="275"/>
    </row>
    <row r="86" spans="1:9" ht="18.75" x14ac:dyDescent="0.3">
      <c r="A86" s="272"/>
      <c r="B86" s="272"/>
      <c r="C86" s="273"/>
      <c r="D86" s="274"/>
      <c r="E86" s="274"/>
      <c r="F86" s="274"/>
      <c r="G86" s="274"/>
      <c r="H86" s="273"/>
      <c r="I86" s="275"/>
    </row>
    <row r="87" spans="1:9" ht="18.75" x14ac:dyDescent="0.3">
      <c r="A87" s="272"/>
      <c r="B87" s="272"/>
      <c r="C87" s="273"/>
      <c r="D87" s="274"/>
      <c r="E87" s="274"/>
      <c r="F87" s="274"/>
      <c r="G87" s="274"/>
      <c r="H87" s="273"/>
      <c r="I87" s="275"/>
    </row>
    <row r="88" spans="1:9" ht="18.75" x14ac:dyDescent="0.3">
      <c r="A88" s="272"/>
      <c r="B88" s="272"/>
      <c r="C88" s="273"/>
      <c r="D88" s="274"/>
      <c r="E88" s="274"/>
      <c r="F88" s="274"/>
      <c r="G88" s="274"/>
      <c r="H88" s="273"/>
      <c r="I88" s="275"/>
    </row>
    <row r="89" spans="1:9" ht="18.75" x14ac:dyDescent="0.3">
      <c r="A89" s="272"/>
      <c r="B89" s="272"/>
      <c r="C89" s="273"/>
      <c r="D89" s="274"/>
      <c r="E89" s="274"/>
      <c r="F89" s="274"/>
      <c r="G89" s="274"/>
      <c r="H89" s="273"/>
      <c r="I89" s="275"/>
    </row>
    <row r="90" spans="1:9" ht="18.75" x14ac:dyDescent="0.3">
      <c r="A90" s="272"/>
      <c r="B90" s="272"/>
      <c r="C90" s="273"/>
      <c r="D90" s="274"/>
      <c r="E90" s="274"/>
      <c r="F90" s="274"/>
      <c r="G90" s="274"/>
      <c r="H90" s="273"/>
      <c r="I90" s="275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LUMEFANTRINE</vt:lpstr>
      <vt:lpstr>ARTEMETHER</vt:lpstr>
      <vt:lpstr>ARTEMETHER!Print_Area</vt:lpstr>
      <vt:lpstr>LUMEFANTRINE!Print_Area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2015-12-17T09:32:45Z</cp:lastPrinted>
  <dcterms:created xsi:type="dcterms:W3CDTF">2005-07-05T10:19:27Z</dcterms:created>
  <dcterms:modified xsi:type="dcterms:W3CDTF">2015-12-17T09:39:31Z</dcterms:modified>
</cp:coreProperties>
</file>