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1"/>
  </bookViews>
  <sheets>
    <sheet name="SST" sheetId="1" r:id="rId1"/>
    <sheet name="RD" sheetId="2" r:id="rId2"/>
    <sheet name="Artemether " sheetId="3" r:id="rId3"/>
    <sheet name="Lumefantrine" sheetId="4" r:id="rId4"/>
  </sheets>
  <definedNames>
    <definedName name="_xlnm.Print_Area" localSheetId="2">'Artemether '!$A$1:$H$81</definedName>
    <definedName name="_xlnm.Print_Area" localSheetId="3">Lumefantrine!$A$1:$H$81</definedName>
  </definedNames>
  <calcPr calcId="144525"/>
</workbook>
</file>

<file path=xl/calcChain.xml><?xml version="1.0" encoding="utf-8"?>
<calcChain xmlns="http://schemas.openxmlformats.org/spreadsheetml/2006/main">
  <c r="H70" i="3" l="1"/>
  <c r="H69" i="3"/>
  <c r="H70" i="4"/>
  <c r="H69" i="4"/>
  <c r="B38" i="1" l="1"/>
  <c r="H64" i="3" l="1"/>
  <c r="H68" i="3"/>
  <c r="B57" i="4" l="1"/>
  <c r="B57" i="3"/>
  <c r="C77" i="4"/>
  <c r="G72" i="4"/>
  <c r="B69" i="4"/>
  <c r="H68" i="4"/>
  <c r="G68" i="4"/>
  <c r="H64" i="4"/>
  <c r="G64" i="4"/>
  <c r="B58" i="4"/>
  <c r="D58" i="4"/>
  <c r="E56" i="4"/>
  <c r="B55" i="4"/>
  <c r="B45" i="4"/>
  <c r="D48" i="4" s="1"/>
  <c r="D49" i="4" s="1"/>
  <c r="F44" i="4"/>
  <c r="F42" i="4"/>
  <c r="D42" i="4"/>
  <c r="G41" i="4"/>
  <c r="E41" i="4"/>
  <c r="B34" i="4"/>
  <c r="D44" i="4" s="1"/>
  <c r="B30" i="4"/>
  <c r="C77" i="3"/>
  <c r="G72" i="3"/>
  <c r="B69" i="3"/>
  <c r="G68" i="3"/>
  <c r="G64" i="3"/>
  <c r="D58" i="3"/>
  <c r="B58" i="3"/>
  <c r="E56" i="3"/>
  <c r="B55" i="3"/>
  <c r="B45" i="3"/>
  <c r="D48" i="3" s="1"/>
  <c r="D49" i="3" s="1"/>
  <c r="F42" i="3"/>
  <c r="D42" i="3"/>
  <c r="G41" i="3"/>
  <c r="E41" i="3"/>
  <c r="B34" i="3"/>
  <c r="F44" i="3" s="1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70" i="4" l="1"/>
  <c r="D45" i="4"/>
  <c r="F45" i="4"/>
  <c r="B70" i="3"/>
  <c r="C37" i="2"/>
  <c r="C39" i="2" s="1"/>
  <c r="C35" i="2"/>
  <c r="F45" i="3"/>
  <c r="D44" i="3"/>
  <c r="D45" i="3" s="1"/>
  <c r="F46" i="4" l="1"/>
  <c r="G38" i="4"/>
  <c r="G40" i="4"/>
  <c r="G39" i="4"/>
  <c r="D46" i="4"/>
  <c r="E39" i="4"/>
  <c r="E40" i="4"/>
  <c r="E38" i="4"/>
  <c r="F46" i="3"/>
  <c r="G40" i="3"/>
  <c r="G39" i="3"/>
  <c r="G38" i="3"/>
  <c r="D46" i="3"/>
  <c r="E39" i="3"/>
  <c r="E40" i="3"/>
  <c r="E38" i="3"/>
  <c r="G42" i="4" l="1"/>
  <c r="D52" i="4"/>
  <c r="D50" i="4"/>
  <c r="E42" i="4"/>
  <c r="G42" i="3"/>
  <c r="E42" i="3"/>
  <c r="D52" i="3"/>
  <c r="D50" i="3"/>
  <c r="D51" i="4" l="1"/>
  <c r="G66" i="4"/>
  <c r="H66" i="4" s="1"/>
  <c r="G63" i="4"/>
  <c r="H63" i="4" s="1"/>
  <c r="G71" i="4"/>
  <c r="G65" i="4"/>
  <c r="H65" i="4" s="1"/>
  <c r="G62" i="4"/>
  <c r="H62" i="4" s="1"/>
  <c r="G70" i="4"/>
  <c r="G61" i="4"/>
  <c r="H61" i="4" s="1"/>
  <c r="G69" i="4"/>
  <c r="G67" i="4"/>
  <c r="H67" i="4" s="1"/>
  <c r="G61" i="3"/>
  <c r="H61" i="3" s="1"/>
  <c r="G70" i="3"/>
  <c r="G71" i="3"/>
  <c r="G65" i="3"/>
  <c r="H65" i="3" s="1"/>
  <c r="G69" i="3"/>
  <c r="G66" i="3"/>
  <c r="H66" i="3" s="1"/>
  <c r="G62" i="3"/>
  <c r="H62" i="3" s="1"/>
  <c r="G67" i="3"/>
  <c r="H67" i="3" s="1"/>
  <c r="G63" i="3"/>
  <c r="H63" i="3" s="1"/>
  <c r="D51" i="3"/>
  <c r="H73" i="4" l="1"/>
  <c r="H75" i="4"/>
  <c r="H75" i="3"/>
  <c r="H73" i="3"/>
  <c r="H74" i="4" l="1"/>
  <c r="G77" i="4"/>
  <c r="H74" i="3"/>
  <c r="G77" i="3"/>
</calcChain>
</file>

<file path=xl/sharedStrings.xml><?xml version="1.0" encoding="utf-8"?>
<sst xmlns="http://schemas.openxmlformats.org/spreadsheetml/2006/main" count="272" uniqueCount="117">
  <si>
    <t>HPLC System Suitability Report</t>
  </si>
  <si>
    <t>Analysis Data</t>
  </si>
  <si>
    <t>Assay</t>
  </si>
  <si>
    <t>Sample(s)</t>
  </si>
  <si>
    <t>Reference Substance:</t>
  </si>
  <si>
    <t>LOKMAL SUPENSION</t>
  </si>
  <si>
    <t>% age Purity:</t>
  </si>
  <si>
    <t>NDQD201508176</t>
  </si>
  <si>
    <t>Weight (mg):</t>
  </si>
  <si>
    <t>Artemether &amp; Lumefantrine</t>
  </si>
  <si>
    <t>Standard Conc (mg/mL):</t>
  </si>
  <si>
    <t>Each 60ml suspension after reconstition contains:
Artemether 180mg
Lumefantrine 1080mg</t>
  </si>
  <si>
    <t>2015-08-28 10:57:11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</si>
  <si>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</si>
  <si>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</si>
  <si>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</si>
  <si>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</si>
  <si>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</si>
  <si>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</si>
  <si>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</si>
  <si>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</si>
  <si>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</si>
  <si>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</si>
  <si>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</si>
  <si>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</si>
  <si>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</si>
  <si>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</si>
  <si>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</si>
  <si>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</si>
  <si>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</si>
  <si>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</si>
  <si>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</si>
  <si>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</si>
  <si>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</si>
  <si>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</si>
  <si>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</si>
  <si>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</si>
  <si>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</si>
  <si>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</si>
  <si>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</si>
  <si>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</si>
  <si>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</si>
  <si>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</si>
  <si>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</si>
  <si>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</si>
  <si>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</si>
  <si>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</si>
  <si>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</si>
  <si>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</si>
  <si>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</si>
  <si>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</si>
  <si>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</si>
  <si>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</si>
  <si>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</si>
  <si>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</si>
  <si>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</si>
  <si>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</si>
  <si>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</si>
  <si>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</si>
  <si>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</si>
  <si>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</si>
  <si>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</si>
  <si>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</si>
  <si>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</si>
  <si>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</si>
  <si>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</si>
  <si>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</si>
  <si>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</si>
  <si>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</si>
  <si>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</si>
  <si>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</si>
  <si>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</si>
  <si>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</si>
  <si>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</si>
  <si>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</si>
  <si>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</si>
  <si>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</si>
  <si>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</si>
  <si>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</si>
  <si>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</si>
  <si>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</si>
  <si>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</si>
  <si>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</si>
  <si>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</si>
  <si>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</si>
  <si>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</si>
  <si>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</si>
  <si>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</si>
  <si>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</si>
  <si>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</si>
  <si>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</si>
  <si>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</si>
  <si>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</si>
  <si>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</si>
  <si>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</si>
  <si>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</si>
  <si>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</si>
  <si>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</si>
  <si>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</si>
  <si>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</si>
  <si>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</si>
  <si>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</si>
  <si>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</si>
  <si>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</si>
  <si>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</si>
  <si>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</si>
  <si>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</si>
  <si>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</si>
  <si>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</si>
  <si>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</si>
  <si>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Artemether</t>
  </si>
  <si>
    <t>lumefamtrine</t>
  </si>
  <si>
    <t>Lumefantrine</t>
  </si>
  <si>
    <t>WRS L1-6</t>
  </si>
  <si>
    <t>WRS A5-5</t>
  </si>
  <si>
    <t>MUTUA</t>
  </si>
  <si>
    <t>3.12.2015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</si>
</sst>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23" fillId="3" borderId="46" xfId="0" applyFont="1" applyFill="1" applyBorder="1" applyAlignment="1" applyProtection="1">
      <alignment horizontal="center"/>
      <protection locked="0"/>
    </xf>
    <xf numFmtId="0" fontId="23" fillId="3" borderId="18" xfId="0" applyFont="1" applyFill="1" applyBorder="1" applyAlignment="1" applyProtection="1">
      <alignment horizontal="center"/>
      <protection locked="0"/>
    </xf>
    <xf numFmtId="0" fontId="23" fillId="3" borderId="47" xfId="0" applyFont="1" applyFill="1" applyBorder="1" applyAlignment="1" applyProtection="1">
      <alignment horizontal="center"/>
      <protection locked="0"/>
    </xf>
    <xf numFmtId="0" fontId="25" fillId="2" borderId="0" xfId="0" applyFont="1" applyFill="1" applyAlignment="1">
      <alignment horizontal="left"/>
    </xf>
    <xf numFmtId="2" fontId="2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4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3" fillId="3" borderId="0" xfId="0" applyFont="1" applyFill="1" applyAlignment="1" applyProtection="1">
      <alignment horizontal="left"/>
      <protection locked="0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2" fontId="13" fillId="2" borderId="21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3" fillId="2" borderId="41" xfId="0" applyNumberFormat="1" applyFont="1" applyFill="1" applyBorder="1" applyAlignment="1">
      <alignment horizontal="center"/>
    </xf>
    <xf numFmtId="10" fontId="13" fillId="2" borderId="52" xfId="0" applyNumberFormat="1" applyFont="1" applyFill="1" applyBorder="1" applyAlignment="1">
      <alignment horizontal="center" vertical="center"/>
    </xf>
    <xf numFmtId="10" fontId="13" fillId="2" borderId="53" xfId="0" applyNumberFormat="1" applyFont="1" applyFill="1" applyBorder="1" applyAlignment="1">
      <alignment horizontal="center" vertical="center"/>
    </xf>
    <xf numFmtId="10" fontId="13" fillId="2" borderId="5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3" t="s">
        <v>0</v>
      </c>
      <c r="B15" s="363"/>
      <c r="C15" s="363"/>
      <c r="D15" s="363"/>
      <c r="E15" s="3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361" t="s">
        <v>110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99.65</v>
      </c>
      <c r="C19" s="10"/>
      <c r="D19" s="10"/>
      <c r="E19" s="10"/>
    </row>
    <row r="20" spans="1:6" ht="16.5" customHeight="1" x14ac:dyDescent="0.3">
      <c r="A20" s="7" t="s">
        <v>8</v>
      </c>
      <c r="B20" s="362">
        <v>44.21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9100879</v>
      </c>
      <c r="C24" s="18">
        <v>2115</v>
      </c>
      <c r="D24" s="19">
        <v>1.1000000000000001</v>
      </c>
      <c r="E24" s="20">
        <v>5.5</v>
      </c>
    </row>
    <row r="25" spans="1:6" ht="16.5" customHeight="1" x14ac:dyDescent="0.3">
      <c r="A25" s="17">
        <v>2</v>
      </c>
      <c r="B25" s="18">
        <v>9105507</v>
      </c>
      <c r="C25" s="18">
        <v>2040.8</v>
      </c>
      <c r="D25" s="19">
        <v>1.1000000000000001</v>
      </c>
      <c r="E25" s="19">
        <v>5.4</v>
      </c>
    </row>
    <row r="26" spans="1:6" ht="16.5" customHeight="1" x14ac:dyDescent="0.3">
      <c r="A26" s="17">
        <v>3</v>
      </c>
      <c r="B26" s="18">
        <v>9076329</v>
      </c>
      <c r="C26" s="18">
        <v>2023.2</v>
      </c>
      <c r="D26" s="19">
        <v>1.1000000000000001</v>
      </c>
      <c r="E26" s="19">
        <v>5.4</v>
      </c>
    </row>
    <row r="27" spans="1:6" ht="16.5" customHeight="1" x14ac:dyDescent="0.3">
      <c r="A27" s="17">
        <v>4</v>
      </c>
      <c r="B27" s="18">
        <v>9055797</v>
      </c>
      <c r="C27" s="18">
        <v>2030.5</v>
      </c>
      <c r="D27" s="19">
        <v>1.1000000000000001</v>
      </c>
      <c r="E27" s="19">
        <v>5.4</v>
      </c>
    </row>
    <row r="28" spans="1:6" ht="16.5" customHeight="1" x14ac:dyDescent="0.3">
      <c r="A28" s="17">
        <v>5</v>
      </c>
      <c r="B28" s="18">
        <v>9061837</v>
      </c>
      <c r="C28" s="18">
        <v>2035.9</v>
      </c>
      <c r="D28" s="19">
        <v>1.1000000000000001</v>
      </c>
      <c r="E28" s="19">
        <v>5.4</v>
      </c>
    </row>
    <row r="29" spans="1:6" ht="16.5" customHeight="1" x14ac:dyDescent="0.3">
      <c r="A29" s="17">
        <v>6</v>
      </c>
      <c r="B29" s="21">
        <v>9059205</v>
      </c>
      <c r="C29" s="21">
        <v>2038.4</v>
      </c>
      <c r="D29" s="22">
        <v>1.1000000000000001</v>
      </c>
      <c r="E29" s="22">
        <v>5.4</v>
      </c>
    </row>
    <row r="30" spans="1:6" ht="16.5" customHeight="1" x14ac:dyDescent="0.3">
      <c r="A30" s="23" t="s">
        <v>18</v>
      </c>
      <c r="B30" s="24">
        <f>AVERAGE(B24:B29)</f>
        <v>9076592.333333334</v>
      </c>
      <c r="C30" s="25">
        <f>AVERAGE(C24:C29)</f>
        <v>2047.3</v>
      </c>
      <c r="D30" s="26">
        <f>AVERAGE(D24:D29)</f>
        <v>1.0999999999999999</v>
      </c>
      <c r="E30" s="26">
        <f>AVERAGE(E24:E29)</f>
        <v>5.416666666666667</v>
      </c>
    </row>
    <row r="31" spans="1:6" ht="16.5" customHeight="1" x14ac:dyDescent="0.3">
      <c r="A31" s="27" t="s">
        <v>19</v>
      </c>
      <c r="B31" s="28">
        <f>(STDEV(B24:B29)/B30)</f>
        <v>2.4029215881027489E-3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tr">
        <f>B16</f>
        <v>Assay</v>
      </c>
    </row>
    <row r="39" spans="1:6" ht="16.5" customHeight="1" x14ac:dyDescent="0.3">
      <c r="A39" s="11" t="s">
        <v>4</v>
      </c>
      <c r="B39" s="8" t="s">
        <v>112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99.83</v>
      </c>
      <c r="C40" s="10"/>
      <c r="D40" s="10"/>
      <c r="E40" s="10"/>
    </row>
    <row r="41" spans="1:6" ht="16.5" customHeight="1" x14ac:dyDescent="0.3">
      <c r="A41" s="7" t="s">
        <v>8</v>
      </c>
      <c r="B41" s="12">
        <v>24.43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0.25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68662544</v>
      </c>
      <c r="C45" s="18">
        <v>11011.44</v>
      </c>
      <c r="D45" s="19">
        <v>0.98</v>
      </c>
      <c r="E45" s="20">
        <v>6.04</v>
      </c>
    </row>
    <row r="46" spans="1:6" ht="16.5" customHeight="1" x14ac:dyDescent="0.3">
      <c r="A46" s="17">
        <v>2</v>
      </c>
      <c r="B46" s="18">
        <v>67757935</v>
      </c>
      <c r="C46" s="18">
        <v>8312.73</v>
      </c>
      <c r="D46" s="19">
        <v>1.0900000000000001</v>
      </c>
      <c r="E46" s="19">
        <v>5.52</v>
      </c>
    </row>
    <row r="47" spans="1:6" ht="16.5" customHeight="1" x14ac:dyDescent="0.3">
      <c r="A47" s="17">
        <v>3</v>
      </c>
      <c r="B47" s="18">
        <v>68236611</v>
      </c>
      <c r="C47" s="18">
        <v>10249.67</v>
      </c>
      <c r="D47" s="19">
        <v>1.0900000000000001</v>
      </c>
      <c r="E47" s="19">
        <v>5.5</v>
      </c>
    </row>
    <row r="48" spans="1:6" ht="16.5" customHeight="1" x14ac:dyDescent="0.3">
      <c r="A48" s="17">
        <v>4</v>
      </c>
      <c r="B48" s="18">
        <v>68005106</v>
      </c>
      <c r="C48" s="18">
        <v>12177.13</v>
      </c>
      <c r="D48" s="19">
        <v>1.04</v>
      </c>
      <c r="E48" s="19">
        <v>5.5</v>
      </c>
    </row>
    <row r="49" spans="1:7" ht="16.5" customHeight="1" x14ac:dyDescent="0.3">
      <c r="A49" s="17">
        <v>5</v>
      </c>
      <c r="B49" s="18">
        <v>66921241</v>
      </c>
      <c r="C49" s="18">
        <v>11540.37</v>
      </c>
      <c r="D49" s="19">
        <v>0.97</v>
      </c>
      <c r="E49" s="19">
        <v>5.51</v>
      </c>
    </row>
    <row r="50" spans="1:7" ht="16.5" customHeight="1" x14ac:dyDescent="0.3">
      <c r="A50" s="17">
        <v>6</v>
      </c>
      <c r="B50" s="21">
        <v>67304023</v>
      </c>
      <c r="C50" s="21">
        <v>11881.9</v>
      </c>
      <c r="D50" s="22">
        <v>0.95</v>
      </c>
      <c r="E50" s="22">
        <v>5.5</v>
      </c>
    </row>
    <row r="51" spans="1:7" ht="16.5" customHeight="1" x14ac:dyDescent="0.3">
      <c r="A51" s="23" t="s">
        <v>18</v>
      </c>
      <c r="B51" s="24">
        <f>AVERAGE(B45:B50)</f>
        <v>67814576.666666672</v>
      </c>
      <c r="C51" s="25">
        <f>AVERAGE(C45:C50)</f>
        <v>10862.206666666667</v>
      </c>
      <c r="D51" s="26">
        <f>AVERAGE(D45:D50)</f>
        <v>1.02</v>
      </c>
      <c r="E51" s="26">
        <f>AVERAGE(E45:E50)</f>
        <v>5.5949999999999998</v>
      </c>
    </row>
    <row r="52" spans="1:7" ht="16.5" customHeight="1" x14ac:dyDescent="0.3">
      <c r="A52" s="27" t="s">
        <v>19</v>
      </c>
      <c r="B52" s="28">
        <f>(STDEV(B45:B50)/B51)</f>
        <v>9.3154810796469353E-3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4" t="s">
        <v>25</v>
      </c>
      <c r="C59" s="3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115</v>
      </c>
      <c r="C60" s="48"/>
      <c r="E60" s="48" t="s">
        <v>116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abSelected="1" view="pageBreakPreview" topLeftCell="A13" zoomScale="60" workbookViewId="0">
      <selection activeCell="D39" sqref="D39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0" t="s">
        <v>30</v>
      </c>
      <c r="B1" s="370"/>
      <c r="C1" s="370"/>
      <c r="D1" s="370"/>
      <c r="E1" s="370"/>
      <c r="F1" s="370"/>
      <c r="G1" s="105"/>
    </row>
    <row r="2" spans="1:7" ht="12.75" customHeight="1" x14ac:dyDescent="0.3">
      <c r="A2" s="370"/>
      <c r="B2" s="370"/>
      <c r="C2" s="370"/>
      <c r="D2" s="370"/>
      <c r="E2" s="370"/>
      <c r="F2" s="370"/>
      <c r="G2" s="105"/>
    </row>
    <row r="3" spans="1:7" ht="12.75" customHeight="1" x14ac:dyDescent="0.3">
      <c r="A3" s="370"/>
      <c r="B3" s="370"/>
      <c r="C3" s="370"/>
      <c r="D3" s="370"/>
      <c r="E3" s="370"/>
      <c r="F3" s="370"/>
      <c r="G3" s="105"/>
    </row>
    <row r="4" spans="1:7" ht="12.75" customHeight="1" x14ac:dyDescent="0.3">
      <c r="A4" s="370"/>
      <c r="B4" s="370"/>
      <c r="C4" s="370"/>
      <c r="D4" s="370"/>
      <c r="E4" s="370"/>
      <c r="F4" s="370"/>
      <c r="G4" s="105"/>
    </row>
    <row r="5" spans="1:7" ht="12.75" customHeight="1" x14ac:dyDescent="0.3">
      <c r="A5" s="370"/>
      <c r="B5" s="370"/>
      <c r="C5" s="370"/>
      <c r="D5" s="370"/>
      <c r="E5" s="370"/>
      <c r="F5" s="370"/>
      <c r="G5" s="105"/>
    </row>
    <row r="6" spans="1:7" ht="12.75" customHeight="1" x14ac:dyDescent="0.3">
      <c r="A6" s="370"/>
      <c r="B6" s="370"/>
      <c r="C6" s="370"/>
      <c r="D6" s="370"/>
      <c r="E6" s="370"/>
      <c r="F6" s="370"/>
      <c r="G6" s="105"/>
    </row>
    <row r="7" spans="1:7" ht="12.75" customHeight="1" x14ac:dyDescent="0.3">
      <c r="A7" s="370"/>
      <c r="B7" s="370"/>
      <c r="C7" s="370"/>
      <c r="D7" s="370"/>
      <c r="E7" s="370"/>
      <c r="F7" s="370"/>
      <c r="G7" s="105"/>
    </row>
    <row r="8" spans="1:7" ht="15" customHeight="1" x14ac:dyDescent="0.3">
      <c r="A8" s="369" t="s">
        <v>31</v>
      </c>
      <c r="B8" s="369"/>
      <c r="C8" s="369"/>
      <c r="D8" s="369"/>
      <c r="E8" s="369"/>
      <c r="F8" s="369"/>
      <c r="G8" s="106"/>
    </row>
    <row r="9" spans="1:7" ht="12.75" customHeight="1" x14ac:dyDescent="0.3">
      <c r="A9" s="369"/>
      <c r="B9" s="369"/>
      <c r="C9" s="369"/>
      <c r="D9" s="369"/>
      <c r="E9" s="369"/>
      <c r="F9" s="369"/>
      <c r="G9" s="106"/>
    </row>
    <row r="10" spans="1:7" ht="12.75" customHeight="1" x14ac:dyDescent="0.3">
      <c r="A10" s="369"/>
      <c r="B10" s="369"/>
      <c r="C10" s="369"/>
      <c r="D10" s="369"/>
      <c r="E10" s="369"/>
      <c r="F10" s="369"/>
      <c r="G10" s="106"/>
    </row>
    <row r="11" spans="1:7" ht="12.75" customHeight="1" x14ac:dyDescent="0.3">
      <c r="A11" s="369"/>
      <c r="B11" s="369"/>
      <c r="C11" s="369"/>
      <c r="D11" s="369"/>
      <c r="E11" s="369"/>
      <c r="F11" s="369"/>
      <c r="G11" s="106"/>
    </row>
    <row r="12" spans="1:7" ht="12.75" customHeight="1" x14ac:dyDescent="0.3">
      <c r="A12" s="369"/>
      <c r="B12" s="369"/>
      <c r="C12" s="369"/>
      <c r="D12" s="369"/>
      <c r="E12" s="369"/>
      <c r="F12" s="369"/>
      <c r="G12" s="106"/>
    </row>
    <row r="13" spans="1:7" ht="12.75" customHeight="1" x14ac:dyDescent="0.3">
      <c r="A13" s="369"/>
      <c r="B13" s="369"/>
      <c r="C13" s="369"/>
      <c r="D13" s="369"/>
      <c r="E13" s="369"/>
      <c r="F13" s="369"/>
      <c r="G13" s="106"/>
    </row>
    <row r="14" spans="1:7" ht="12.75" customHeight="1" x14ac:dyDescent="0.3">
      <c r="A14" s="369"/>
      <c r="B14" s="369"/>
      <c r="C14" s="369"/>
      <c r="D14" s="369"/>
      <c r="E14" s="369"/>
      <c r="F14" s="369"/>
      <c r="G14" s="106"/>
    </row>
    <row r="15" spans="1:7" ht="13.5" customHeight="1" x14ac:dyDescent="0.3"/>
    <row r="16" spans="1:7" ht="19.5" customHeight="1" x14ac:dyDescent="0.3">
      <c r="A16" s="365" t="s">
        <v>32</v>
      </c>
      <c r="B16" s="366"/>
      <c r="C16" s="366"/>
      <c r="D16" s="366"/>
      <c r="E16" s="366"/>
      <c r="F16" s="367"/>
    </row>
    <row r="17" spans="1:13" ht="18.75" customHeight="1" x14ac:dyDescent="0.3">
      <c r="A17" s="368" t="s">
        <v>33</v>
      </c>
      <c r="B17" s="368"/>
      <c r="C17" s="368"/>
      <c r="D17" s="368"/>
      <c r="E17" s="368"/>
      <c r="F17" s="36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34</v>
      </c>
      <c r="B20" s="107" t="s">
        <v>9</v>
      </c>
    </row>
    <row r="21" spans="1:13" ht="16.5" customHeight="1" x14ac:dyDescent="0.3">
      <c r="A21" s="52" t="s">
        <v>35</v>
      </c>
      <c r="B21" s="107" t="s">
        <v>11</v>
      </c>
    </row>
    <row r="22" spans="1:13" ht="16.5" customHeight="1" x14ac:dyDescent="0.3">
      <c r="A22" s="52" t="s">
        <v>36</v>
      </c>
      <c r="B22" s="107" t="s">
        <v>12</v>
      </c>
    </row>
    <row r="23" spans="1:13" ht="16.5" customHeight="1" x14ac:dyDescent="0.3">
      <c r="A23" s="52" t="s">
        <v>37</v>
      </c>
      <c r="B23" s="107">
        <v>0</v>
      </c>
    </row>
    <row r="24" spans="1:13" ht="16.5" customHeight="1" x14ac:dyDescent="0.3">
      <c r="A24" s="52" t="s">
        <v>38</v>
      </c>
      <c r="B24" s="108">
        <v>0</v>
      </c>
    </row>
    <row r="25" spans="1:13" ht="16.5" customHeight="1" x14ac:dyDescent="0.3">
      <c r="A25" s="52" t="s">
        <v>39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40</v>
      </c>
      <c r="D28" s="55" t="s">
        <v>41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10.96969</v>
      </c>
      <c r="C29" s="60">
        <v>17.51341</v>
      </c>
      <c r="D29" s="60">
        <v>18.55312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17.51341</v>
      </c>
      <c r="D30" s="60">
        <v>18.553090000000001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17.51341</v>
      </c>
      <c r="D31" s="63">
        <v>18.553070000000002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10.96969</v>
      </c>
      <c r="C33" s="66">
        <f>AVERAGE(C29:C32)</f>
        <v>17.51341</v>
      </c>
      <c r="D33" s="66">
        <f>AVERAGE(D29:D32)</f>
        <v>18.553093333333337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42</v>
      </c>
      <c r="C35" s="70">
        <f>C33-B33</f>
        <v>6.5437200000000004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43</v>
      </c>
      <c r="C37" s="70">
        <f>D33-B33</f>
        <v>7.5834033333333366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44</v>
      </c>
      <c r="C39" s="76">
        <f>C37/C35</f>
        <v>1.1588826131517449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25</v>
      </c>
      <c r="C41" s="87"/>
      <c r="D41" s="88" t="s">
        <v>26</v>
      </c>
      <c r="E41" s="89"/>
      <c r="F41" s="88" t="s">
        <v>27</v>
      </c>
      <c r="G41" s="84"/>
      <c r="H41" s="84"/>
      <c r="I41" s="85"/>
      <c r="J41" s="86"/>
    </row>
    <row r="42" spans="1:13" ht="59.25" customHeight="1" x14ac:dyDescent="0.3">
      <c r="A42" s="90" t="s">
        <v>28</v>
      </c>
      <c r="B42" s="91" t="s">
        <v>115</v>
      </c>
      <c r="C42" s="92"/>
      <c r="D42" s="91" t="s">
        <v>116</v>
      </c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29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39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1" zoomScale="55" zoomScaleNormal="75" workbookViewId="0">
      <selection activeCell="B81" sqref="B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3" t="s">
        <v>30</v>
      </c>
      <c r="B1" s="393"/>
      <c r="C1" s="393"/>
      <c r="D1" s="393"/>
      <c r="E1" s="393"/>
      <c r="F1" s="393"/>
      <c r="G1" s="393"/>
      <c r="H1" s="393"/>
    </row>
    <row r="2" spans="1:8" x14ac:dyDescent="0.25">
      <c r="A2" s="393"/>
      <c r="B2" s="393"/>
      <c r="C2" s="393"/>
      <c r="D2" s="393"/>
      <c r="E2" s="393"/>
      <c r="F2" s="393"/>
      <c r="G2" s="393"/>
      <c r="H2" s="393"/>
    </row>
    <row r="3" spans="1:8" x14ac:dyDescent="0.25">
      <c r="A3" s="393"/>
      <c r="B3" s="393"/>
      <c r="C3" s="393"/>
      <c r="D3" s="393"/>
      <c r="E3" s="393"/>
      <c r="F3" s="393"/>
      <c r="G3" s="393"/>
      <c r="H3" s="393"/>
    </row>
    <row r="4" spans="1:8" x14ac:dyDescent="0.25">
      <c r="A4" s="393"/>
      <c r="B4" s="393"/>
      <c r="C4" s="393"/>
      <c r="D4" s="393"/>
      <c r="E4" s="393"/>
      <c r="F4" s="393"/>
      <c r="G4" s="393"/>
      <c r="H4" s="393"/>
    </row>
    <row r="5" spans="1:8" x14ac:dyDescent="0.25">
      <c r="A5" s="393"/>
      <c r="B5" s="393"/>
      <c r="C5" s="393"/>
      <c r="D5" s="393"/>
      <c r="E5" s="393"/>
      <c r="F5" s="393"/>
      <c r="G5" s="393"/>
      <c r="H5" s="393"/>
    </row>
    <row r="6" spans="1:8" x14ac:dyDescent="0.25">
      <c r="A6" s="393"/>
      <c r="B6" s="393"/>
      <c r="C6" s="393"/>
      <c r="D6" s="393"/>
      <c r="E6" s="393"/>
      <c r="F6" s="393"/>
      <c r="G6" s="393"/>
      <c r="H6" s="393"/>
    </row>
    <row r="7" spans="1:8" x14ac:dyDescent="0.25">
      <c r="A7" s="393"/>
      <c r="B7" s="393"/>
      <c r="C7" s="393"/>
      <c r="D7" s="393"/>
      <c r="E7" s="393"/>
      <c r="F7" s="393"/>
      <c r="G7" s="393"/>
      <c r="H7" s="393"/>
    </row>
    <row r="8" spans="1:8" x14ac:dyDescent="0.25">
      <c r="A8" s="394" t="s">
        <v>31</v>
      </c>
      <c r="B8" s="394"/>
      <c r="C8" s="394"/>
      <c r="D8" s="394"/>
      <c r="E8" s="394"/>
      <c r="F8" s="394"/>
      <c r="G8" s="394"/>
      <c r="H8" s="394"/>
    </row>
    <row r="9" spans="1:8" x14ac:dyDescent="0.25">
      <c r="A9" s="394"/>
      <c r="B9" s="394"/>
      <c r="C9" s="394"/>
      <c r="D9" s="394"/>
      <c r="E9" s="394"/>
      <c r="F9" s="394"/>
      <c r="G9" s="394"/>
      <c r="H9" s="394"/>
    </row>
    <row r="10" spans="1:8" x14ac:dyDescent="0.25">
      <c r="A10" s="394"/>
      <c r="B10" s="394"/>
      <c r="C10" s="394"/>
      <c r="D10" s="394"/>
      <c r="E10" s="394"/>
      <c r="F10" s="394"/>
      <c r="G10" s="394"/>
      <c r="H10" s="394"/>
    </row>
    <row r="11" spans="1:8" x14ac:dyDescent="0.25">
      <c r="A11" s="394"/>
      <c r="B11" s="394"/>
      <c r="C11" s="394"/>
      <c r="D11" s="394"/>
      <c r="E11" s="394"/>
      <c r="F11" s="394"/>
      <c r="G11" s="394"/>
      <c r="H11" s="394"/>
    </row>
    <row r="12" spans="1:8" x14ac:dyDescent="0.25">
      <c r="A12" s="394"/>
      <c r="B12" s="394"/>
      <c r="C12" s="394"/>
      <c r="D12" s="394"/>
      <c r="E12" s="394"/>
      <c r="F12" s="394"/>
      <c r="G12" s="394"/>
      <c r="H12" s="394"/>
    </row>
    <row r="13" spans="1:8" x14ac:dyDescent="0.25">
      <c r="A13" s="394"/>
      <c r="B13" s="394"/>
      <c r="C13" s="394"/>
      <c r="D13" s="394"/>
      <c r="E13" s="394"/>
      <c r="F13" s="394"/>
      <c r="G13" s="394"/>
      <c r="H13" s="394"/>
    </row>
    <row r="14" spans="1:8" x14ac:dyDescent="0.25">
      <c r="A14" s="394"/>
      <c r="B14" s="394"/>
      <c r="C14" s="394"/>
      <c r="D14" s="394"/>
      <c r="E14" s="394"/>
      <c r="F14" s="394"/>
      <c r="G14" s="394"/>
      <c r="H14" s="394"/>
    </row>
    <row r="15" spans="1:8" ht="19.5" customHeight="1" x14ac:dyDescent="0.25"/>
    <row r="16" spans="1:8" ht="19.5" customHeight="1" x14ac:dyDescent="0.3">
      <c r="A16" s="365" t="s">
        <v>32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5" t="s">
        <v>45</v>
      </c>
      <c r="B17" s="395"/>
      <c r="C17" s="395"/>
      <c r="D17" s="395"/>
      <c r="E17" s="395"/>
      <c r="F17" s="395"/>
      <c r="G17" s="395"/>
      <c r="H17" s="395"/>
    </row>
    <row r="18" spans="1:14" ht="26.25" customHeight="1" x14ac:dyDescent="0.4">
      <c r="A18" s="111" t="s">
        <v>34</v>
      </c>
      <c r="B18" s="380" t="s">
        <v>5</v>
      </c>
      <c r="C18" s="380"/>
    </row>
    <row r="19" spans="1:14" ht="26.25" customHeight="1" x14ac:dyDescent="0.4">
      <c r="A19" s="111" t="s">
        <v>35</v>
      </c>
      <c r="B19" s="357" t="s">
        <v>7</v>
      </c>
      <c r="C19" s="229">
        <v>10</v>
      </c>
    </row>
    <row r="20" spans="1:14" ht="26.25" customHeight="1" x14ac:dyDescent="0.4">
      <c r="A20" s="111" t="s">
        <v>36</v>
      </c>
      <c r="B20" s="206" t="s">
        <v>9</v>
      </c>
      <c r="C20" s="207"/>
    </row>
    <row r="21" spans="1:14" ht="26.25" customHeight="1" x14ac:dyDescent="0.4">
      <c r="A21" s="111" t="s">
        <v>37</v>
      </c>
      <c r="B21" s="372" t="s">
        <v>11</v>
      </c>
      <c r="C21" s="372"/>
      <c r="D21" s="372"/>
      <c r="E21" s="372"/>
      <c r="F21" s="372"/>
      <c r="G21" s="372"/>
      <c r="H21" s="372"/>
      <c r="I21" s="372"/>
    </row>
    <row r="22" spans="1:14" ht="26.25" customHeight="1" x14ac:dyDescent="0.4">
      <c r="A22" s="111" t="s">
        <v>38</v>
      </c>
      <c r="B22" s="208"/>
      <c r="C22" s="207"/>
      <c r="D22" s="207"/>
      <c r="E22" s="207"/>
      <c r="F22" s="207"/>
      <c r="G22" s="207"/>
      <c r="H22" s="207"/>
      <c r="I22" s="207"/>
    </row>
    <row r="23" spans="1:14" ht="26.25" customHeight="1" x14ac:dyDescent="0.4">
      <c r="A23" s="111" t="s">
        <v>39</v>
      </c>
      <c r="B23" s="208"/>
      <c r="C23" s="207"/>
      <c r="D23" s="207"/>
      <c r="E23" s="207"/>
      <c r="F23" s="207"/>
      <c r="G23" s="207"/>
      <c r="H23" s="207"/>
      <c r="I23" s="207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396" t="s">
        <v>110</v>
      </c>
      <c r="C26" s="380"/>
    </row>
    <row r="27" spans="1:14" ht="26.25" customHeight="1" x14ac:dyDescent="0.4">
      <c r="A27" s="116" t="s">
        <v>46</v>
      </c>
      <c r="B27" s="371" t="s">
        <v>114</v>
      </c>
      <c r="C27" s="372"/>
    </row>
    <row r="28" spans="1:14" ht="27" customHeight="1" x14ac:dyDescent="0.4">
      <c r="A28" s="116" t="s">
        <v>6</v>
      </c>
      <c r="B28" s="205">
        <v>99.65</v>
      </c>
    </row>
    <row r="29" spans="1:14" s="9" customFormat="1" ht="27" customHeight="1" x14ac:dyDescent="0.4">
      <c r="A29" s="116" t="s">
        <v>47</v>
      </c>
      <c r="B29" s="204">
        <v>0</v>
      </c>
      <c r="C29" s="383" t="s">
        <v>48</v>
      </c>
      <c r="D29" s="384"/>
      <c r="E29" s="384"/>
      <c r="F29" s="384"/>
      <c r="G29" s="384"/>
      <c r="H29" s="385"/>
      <c r="I29" s="118"/>
      <c r="J29" s="118"/>
      <c r="K29" s="118"/>
      <c r="L29" s="118"/>
    </row>
    <row r="30" spans="1:14" s="9" customFormat="1" ht="19.5" customHeight="1" x14ac:dyDescent="0.3">
      <c r="A30" s="116" t="s">
        <v>49</v>
      </c>
      <c r="B30" s="115">
        <f>B28-B29</f>
        <v>99.65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50</v>
      </c>
      <c r="B31" s="225">
        <v>1</v>
      </c>
      <c r="C31" s="386" t="s">
        <v>51</v>
      </c>
      <c r="D31" s="387"/>
      <c r="E31" s="387"/>
      <c r="F31" s="387"/>
      <c r="G31" s="387"/>
      <c r="H31" s="388"/>
      <c r="I31" s="118"/>
      <c r="J31" s="118"/>
      <c r="K31" s="118"/>
      <c r="L31" s="118"/>
    </row>
    <row r="32" spans="1:14" s="9" customFormat="1" ht="27" customHeight="1" x14ac:dyDescent="0.4">
      <c r="A32" s="116" t="s">
        <v>52</v>
      </c>
      <c r="B32" s="225">
        <v>1</v>
      </c>
      <c r="C32" s="386" t="s">
        <v>53</v>
      </c>
      <c r="D32" s="387"/>
      <c r="E32" s="387"/>
      <c r="F32" s="387"/>
      <c r="G32" s="387"/>
      <c r="H32" s="388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54</v>
      </c>
      <c r="B34" s="125">
        <f>B31/B32</f>
        <v>1</v>
      </c>
      <c r="C34" s="110" t="s">
        <v>55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56</v>
      </c>
      <c r="B36" s="209">
        <v>50</v>
      </c>
      <c r="C36" s="110"/>
      <c r="D36" s="374" t="s">
        <v>57</v>
      </c>
      <c r="E36" s="375"/>
      <c r="F36" s="172" t="s">
        <v>58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59</v>
      </c>
      <c r="B37" s="210">
        <v>1</v>
      </c>
      <c r="C37" s="129" t="s">
        <v>60</v>
      </c>
      <c r="D37" s="130" t="s">
        <v>61</v>
      </c>
      <c r="E37" s="162" t="s">
        <v>62</v>
      </c>
      <c r="F37" s="130" t="s">
        <v>61</v>
      </c>
      <c r="G37" s="131" t="s">
        <v>62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63</v>
      </c>
      <c r="B38" s="210">
        <v>1</v>
      </c>
      <c r="C38" s="132">
        <v>1</v>
      </c>
      <c r="D38" s="211">
        <v>8978053</v>
      </c>
      <c r="E38" s="176">
        <f>IF(ISBLANK(D38),"-",$D$48/$D$45*D38)</f>
        <v>8151627.7339382702</v>
      </c>
      <c r="F38" s="358">
        <v>8333896</v>
      </c>
      <c r="G38" s="168">
        <f>IF(ISBLANK(F38),"-",$D$48/$F$45*F38)</f>
        <v>8280363.4502938502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64</v>
      </c>
      <c r="B39" s="210">
        <v>1</v>
      </c>
      <c r="C39" s="128">
        <v>2</v>
      </c>
      <c r="D39" s="212">
        <v>8919762</v>
      </c>
      <c r="E39" s="177">
        <f>IF(ISBLANK(D39),"-",$D$48/$D$45*D39)</f>
        <v>8098702.3911897931</v>
      </c>
      <c r="F39" s="359">
        <v>8302761</v>
      </c>
      <c r="G39" s="169">
        <f>IF(ISBLANK(F39),"-",$D$48/$F$45*F39)</f>
        <v>8249428.4451024123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65</v>
      </c>
      <c r="B40" s="210">
        <v>1</v>
      </c>
      <c r="C40" s="128">
        <v>3</v>
      </c>
      <c r="D40" s="212">
        <v>8908412</v>
      </c>
      <c r="E40" s="177">
        <f>IF(ISBLANK(D40),"-",$D$48/$D$45*D40)</f>
        <v>8088397.1529850066</v>
      </c>
      <c r="F40" s="359">
        <v>8304769</v>
      </c>
      <c r="G40" s="169">
        <f>IF(ISBLANK(F40),"-",$D$48/$F$45*F40)</f>
        <v>8251423.5467701312</v>
      </c>
      <c r="L40" s="122"/>
      <c r="M40" s="122"/>
      <c r="N40" s="133"/>
    </row>
    <row r="41" spans="1:14" ht="26.25" customHeight="1" x14ac:dyDescent="0.4">
      <c r="A41" s="127" t="s">
        <v>66</v>
      </c>
      <c r="B41" s="210">
        <v>1</v>
      </c>
      <c r="C41" s="134">
        <v>4</v>
      </c>
      <c r="D41" s="213"/>
      <c r="E41" s="178" t="str">
        <f>IF(ISBLANK(D41),"-",$D$48/$D$45*D41)</f>
        <v>-</v>
      </c>
      <c r="F41" s="360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67</v>
      </c>
      <c r="B42" s="210">
        <v>1</v>
      </c>
      <c r="C42" s="135" t="s">
        <v>68</v>
      </c>
      <c r="D42" s="190">
        <f>AVERAGE(D38:D41)</f>
        <v>8935409</v>
      </c>
      <c r="E42" s="158">
        <f>AVERAGE(E38:E41)</f>
        <v>8112909.0927043566</v>
      </c>
      <c r="F42" s="136">
        <f>AVERAGE(F38:F41)</f>
        <v>8313808.666666667</v>
      </c>
      <c r="G42" s="137">
        <f>AVERAGE(G38:G41)</f>
        <v>8260405.1473887982</v>
      </c>
    </row>
    <row r="43" spans="1:14" ht="26.25" customHeight="1" x14ac:dyDescent="0.4">
      <c r="A43" s="127" t="s">
        <v>69</v>
      </c>
      <c r="B43" s="205">
        <v>1</v>
      </c>
      <c r="C43" s="191" t="s">
        <v>70</v>
      </c>
      <c r="D43" s="215">
        <v>44.21</v>
      </c>
      <c r="E43" s="133"/>
      <c r="F43" s="214">
        <v>40.4</v>
      </c>
      <c r="G43" s="174"/>
    </row>
    <row r="44" spans="1:14" ht="26.25" customHeight="1" x14ac:dyDescent="0.4">
      <c r="A44" s="127" t="s">
        <v>71</v>
      </c>
      <c r="B44" s="205">
        <v>1</v>
      </c>
      <c r="C44" s="192" t="s">
        <v>72</v>
      </c>
      <c r="D44" s="193">
        <f>D43*$B$34</f>
        <v>44.21</v>
      </c>
      <c r="E44" s="139"/>
      <c r="F44" s="138">
        <f>F43*$B$34</f>
        <v>40.4</v>
      </c>
      <c r="G44" s="141"/>
    </row>
    <row r="45" spans="1:14" ht="19.5" customHeight="1" x14ac:dyDescent="0.3">
      <c r="A45" s="127" t="s">
        <v>73</v>
      </c>
      <c r="B45" s="189">
        <f>(B44/B43)*(B42/B41)*(B40/B39)*(B38/B37)*B36</f>
        <v>50</v>
      </c>
      <c r="C45" s="192" t="s">
        <v>74</v>
      </c>
      <c r="D45" s="194">
        <f>D44*$B$30/100</f>
        <v>44.055264999999999</v>
      </c>
      <c r="E45" s="141"/>
      <c r="F45" s="140">
        <f>F44*$B$30/100</f>
        <v>40.258600000000001</v>
      </c>
      <c r="G45" s="141"/>
    </row>
    <row r="46" spans="1:14" ht="19.5" customHeight="1" x14ac:dyDescent="0.3">
      <c r="A46" s="376" t="s">
        <v>75</v>
      </c>
      <c r="B46" s="381"/>
      <c r="C46" s="192" t="s">
        <v>76</v>
      </c>
      <c r="D46" s="193">
        <f>D45/$B$45</f>
        <v>0.88110529999999998</v>
      </c>
      <c r="E46" s="141"/>
      <c r="F46" s="142">
        <f>F45/$B$45</f>
        <v>0.805172</v>
      </c>
      <c r="G46" s="141"/>
    </row>
    <row r="47" spans="1:14" ht="27" customHeight="1" x14ac:dyDescent="0.4">
      <c r="A47" s="378"/>
      <c r="B47" s="382"/>
      <c r="C47" s="192" t="s">
        <v>77</v>
      </c>
      <c r="D47" s="216">
        <v>0.8</v>
      </c>
      <c r="E47" s="174"/>
      <c r="F47" s="174"/>
      <c r="G47" s="174"/>
    </row>
    <row r="48" spans="1:14" ht="18.75" x14ac:dyDescent="0.3">
      <c r="C48" s="192" t="s">
        <v>78</v>
      </c>
      <c r="D48" s="194">
        <f>D47*$B$45</f>
        <v>40</v>
      </c>
      <c r="E48" s="141"/>
      <c r="F48" s="141"/>
      <c r="G48" s="141"/>
    </row>
    <row r="49" spans="1:12" ht="19.5" customHeight="1" x14ac:dyDescent="0.3">
      <c r="C49" s="195" t="s">
        <v>79</v>
      </c>
      <c r="D49" s="196">
        <f>D48/B34</f>
        <v>40</v>
      </c>
      <c r="E49" s="160"/>
      <c r="F49" s="160"/>
      <c r="G49" s="160"/>
    </row>
    <row r="50" spans="1:12" ht="18.75" x14ac:dyDescent="0.3">
      <c r="C50" s="197" t="s">
        <v>80</v>
      </c>
      <c r="D50" s="198">
        <f>AVERAGE(E38:E41,G38:G41)</f>
        <v>8186657.1200465774</v>
      </c>
      <c r="E50" s="159"/>
      <c r="F50" s="159"/>
      <c r="G50" s="159"/>
    </row>
    <row r="51" spans="1:12" ht="18.75" x14ac:dyDescent="0.3">
      <c r="C51" s="143" t="s">
        <v>81</v>
      </c>
      <c r="D51" s="146">
        <f>STDEV(E38:E41,G38:G41)/D50</f>
        <v>1.0297456126219061E-2</v>
      </c>
      <c r="E51" s="139"/>
      <c r="F51" s="139"/>
      <c r="G51" s="139"/>
    </row>
    <row r="52" spans="1:12" ht="19.5" customHeight="1" x14ac:dyDescent="0.3">
      <c r="C52" s="144" t="s">
        <v>20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82</v>
      </c>
    </row>
    <row r="55" spans="1:12" ht="18.75" x14ac:dyDescent="0.3">
      <c r="A55" s="110" t="s">
        <v>83</v>
      </c>
      <c r="B55" s="112" t="str">
        <f>B21</f>
        <v>Each 60ml suspension after reconstition contains:
Artemether 180mg
Lumefantrine 1080mg</v>
      </c>
    </row>
    <row r="56" spans="1:12" ht="26.25" customHeight="1" x14ac:dyDescent="0.4">
      <c r="A56" s="200" t="s">
        <v>84</v>
      </c>
      <c r="B56" s="217">
        <v>60</v>
      </c>
      <c r="C56" s="187" t="s">
        <v>85</v>
      </c>
      <c r="D56" s="218">
        <v>180</v>
      </c>
      <c r="E56" s="187" t="str">
        <f>B20</f>
        <v>Artemether &amp; Lumefantrine</v>
      </c>
    </row>
    <row r="57" spans="1:12" ht="18.75" x14ac:dyDescent="0.3">
      <c r="A57" s="112" t="s">
        <v>86</v>
      </c>
      <c r="B57" s="228">
        <f>RD!C39</f>
        <v>1.1588826131517449</v>
      </c>
    </row>
    <row r="58" spans="1:12" s="75" customFormat="1" ht="18.75" x14ac:dyDescent="0.3">
      <c r="A58" s="185" t="s">
        <v>87</v>
      </c>
      <c r="B58" s="186">
        <f>B56</f>
        <v>60</v>
      </c>
      <c r="C58" s="187" t="s">
        <v>88</v>
      </c>
      <c r="D58" s="201">
        <f>B57*B56</f>
        <v>69.532956789104688</v>
      </c>
    </row>
    <row r="59" spans="1:12" ht="19.5" customHeight="1" x14ac:dyDescent="0.25"/>
    <row r="60" spans="1:12" s="9" customFormat="1" ht="27" customHeight="1" thickBot="1" x14ac:dyDescent="0.45">
      <c r="A60" s="126" t="s">
        <v>89</v>
      </c>
      <c r="B60" s="209">
        <v>25</v>
      </c>
      <c r="C60" s="110"/>
      <c r="D60" s="150" t="s">
        <v>90</v>
      </c>
      <c r="E60" s="149" t="s">
        <v>91</v>
      </c>
      <c r="F60" s="149" t="s">
        <v>61</v>
      </c>
      <c r="G60" s="149" t="s">
        <v>92</v>
      </c>
      <c r="H60" s="129" t="s">
        <v>93</v>
      </c>
      <c r="L60" s="118"/>
    </row>
    <row r="61" spans="1:12" s="9" customFormat="1" ht="24" customHeight="1" x14ac:dyDescent="0.4">
      <c r="A61" s="127" t="s">
        <v>94</v>
      </c>
      <c r="B61" s="210">
        <v>1</v>
      </c>
      <c r="C61" s="389" t="s">
        <v>95</v>
      </c>
      <c r="D61" s="397">
        <v>6.5351900000000001</v>
      </c>
      <c r="E61" s="180">
        <v>1</v>
      </c>
      <c r="F61" s="219">
        <v>7264813</v>
      </c>
      <c r="G61" s="400">
        <f>IF(ISBLANK(F61),"-",(F61/$D$50*$D$47*$B$69)*$D$58/$D$61)</f>
        <v>188.83405237684778</v>
      </c>
      <c r="H61" s="403">
        <f t="shared" ref="H61:H71" si="0">IF(ISBLANK(F61),"-",G61/$D$56)</f>
        <v>1.0490780687602654</v>
      </c>
      <c r="L61" s="118"/>
    </row>
    <row r="62" spans="1:12" s="9" customFormat="1" ht="26.25" customHeight="1" x14ac:dyDescent="0.4">
      <c r="A62" s="127" t="s">
        <v>96</v>
      </c>
      <c r="B62" s="210">
        <v>1</v>
      </c>
      <c r="C62" s="390"/>
      <c r="D62" s="398"/>
      <c r="E62" s="181">
        <v>2</v>
      </c>
      <c r="F62" s="212">
        <v>7292525</v>
      </c>
      <c r="G62" s="401">
        <f>IF(ISBLANK(F62),"-",(F62/$D$50*$D$47*$B$69)*$D$58/$D$61)</f>
        <v>189.55436950813069</v>
      </c>
      <c r="H62" s="404">
        <f t="shared" si="0"/>
        <v>1.0530798306007261</v>
      </c>
      <c r="L62" s="118"/>
    </row>
    <row r="63" spans="1:12" s="9" customFormat="1" ht="24.75" customHeight="1" x14ac:dyDescent="0.4">
      <c r="A63" s="127" t="s">
        <v>97</v>
      </c>
      <c r="B63" s="210">
        <v>1</v>
      </c>
      <c r="C63" s="390"/>
      <c r="D63" s="398"/>
      <c r="E63" s="181">
        <v>3</v>
      </c>
      <c r="F63" s="212">
        <v>7278124</v>
      </c>
      <c r="G63" s="401">
        <f>IF(ISBLANK(F63),"-",(F63/$D$50*$D$47*$B$69)*$D$58/$D$61)</f>
        <v>189.18004477488859</v>
      </c>
      <c r="H63" s="404">
        <f t="shared" si="0"/>
        <v>1.051000248749381</v>
      </c>
      <c r="L63" s="118"/>
    </row>
    <row r="64" spans="1:12" ht="27" customHeight="1" thickBot="1" x14ac:dyDescent="0.45">
      <c r="A64" s="127" t="s">
        <v>98</v>
      </c>
      <c r="B64" s="210">
        <v>1</v>
      </c>
      <c r="C64" s="391"/>
      <c r="D64" s="399"/>
      <c r="E64" s="182">
        <v>4</v>
      </c>
      <c r="F64" s="220"/>
      <c r="G64" s="401" t="str">
        <f>IF(ISBLANK(F64),"-",(F64/$D$50*$D$47*$B$69)*$D$58/$D$61)</f>
        <v>-</v>
      </c>
      <c r="H64" s="404" t="str">
        <f t="shared" si="0"/>
        <v>-</v>
      </c>
    </row>
    <row r="65" spans="1:11" ht="24.75" customHeight="1" x14ac:dyDescent="0.4">
      <c r="A65" s="127" t="s">
        <v>99</v>
      </c>
      <c r="B65" s="210">
        <v>1</v>
      </c>
      <c r="C65" s="389" t="s">
        <v>100</v>
      </c>
      <c r="D65" s="397">
        <v>6.3324699999999998</v>
      </c>
      <c r="E65" s="151">
        <v>1</v>
      </c>
      <c r="F65" s="212">
        <v>6975648</v>
      </c>
      <c r="G65" s="400">
        <f>IF(ISBLANK(F65),"-",(F65/$D$50*$D$47*$B$69)*$D$58/$D$65)</f>
        <v>187.12228335800367</v>
      </c>
      <c r="H65" s="403">
        <f t="shared" si="0"/>
        <v>1.0395682408777982</v>
      </c>
    </row>
    <row r="66" spans="1:11" ht="23.25" customHeight="1" x14ac:dyDescent="0.4">
      <c r="A66" s="127" t="s">
        <v>101</v>
      </c>
      <c r="B66" s="210">
        <v>1</v>
      </c>
      <c r="C66" s="390"/>
      <c r="D66" s="398"/>
      <c r="E66" s="152">
        <v>2</v>
      </c>
      <c r="F66" s="212">
        <v>6968615</v>
      </c>
      <c r="G66" s="401">
        <f>IF(ISBLANK(F66),"-",(F66/$D$50*$D$47*$B$69)*$D$58/$D$65)</f>
        <v>186.93362260292304</v>
      </c>
      <c r="H66" s="404">
        <f t="shared" si="0"/>
        <v>1.0385201255717946</v>
      </c>
    </row>
    <row r="67" spans="1:11" ht="24.75" customHeight="1" x14ac:dyDescent="0.4">
      <c r="A67" s="127" t="s">
        <v>102</v>
      </c>
      <c r="B67" s="210">
        <v>1</v>
      </c>
      <c r="C67" s="390"/>
      <c r="D67" s="398"/>
      <c r="E67" s="152">
        <v>3</v>
      </c>
      <c r="F67" s="212">
        <v>6958274</v>
      </c>
      <c r="G67" s="401">
        <f>IF(ISBLANK(F67),"-",(F67/$D$50*$D$47*$B$69)*$D$58/$D$65)</f>
        <v>186.65622449851679</v>
      </c>
      <c r="H67" s="404">
        <f t="shared" si="0"/>
        <v>1.0369790249917599</v>
      </c>
    </row>
    <row r="68" spans="1:11" ht="27" customHeight="1" thickBot="1" x14ac:dyDescent="0.45">
      <c r="A68" s="127" t="s">
        <v>103</v>
      </c>
      <c r="B68" s="210">
        <v>1</v>
      </c>
      <c r="C68" s="391"/>
      <c r="D68" s="399"/>
      <c r="E68" s="153">
        <v>4</v>
      </c>
      <c r="F68" s="220"/>
      <c r="G68" s="402" t="str">
        <f>IF(ISBLANK(F68),"-",(F68/$D$50*$D$47*$B$69)*$D$58/$D$65)</f>
        <v>-</v>
      </c>
      <c r="H68" s="405" t="str">
        <f t="shared" si="0"/>
        <v>-</v>
      </c>
    </row>
    <row r="69" spans="1:11" ht="23.25" customHeight="1" x14ac:dyDescent="0.4">
      <c r="A69" s="127" t="s">
        <v>104</v>
      </c>
      <c r="B69" s="188">
        <f>(B68/B67)*(B66/B65)*(B64/B63)*(B62/B61)*B60</f>
        <v>25</v>
      </c>
      <c r="C69" s="389" t="s">
        <v>105</v>
      </c>
      <c r="D69" s="397">
        <v>5.6919199999999996</v>
      </c>
      <c r="E69" s="151">
        <v>1</v>
      </c>
      <c r="F69" s="219">
        <v>6063971</v>
      </c>
      <c r="G69" s="400">
        <f>IF(ISBLANK(F69),"-",(F69/$D$50*$D$47*$B$69)*$D$58/$D$69)</f>
        <v>180.97243092482321</v>
      </c>
      <c r="H69" s="404">
        <f t="shared" si="0"/>
        <v>1.0054023940267955</v>
      </c>
    </row>
    <row r="70" spans="1:11" ht="22.5" customHeight="1" thickBot="1" x14ac:dyDescent="0.45">
      <c r="A70" s="199" t="s">
        <v>106</v>
      </c>
      <c r="B70" s="221">
        <f>(D47*B69)/D56*D58</f>
        <v>7.7258840876782982</v>
      </c>
      <c r="C70" s="390"/>
      <c r="D70" s="398"/>
      <c r="E70" s="152">
        <v>2</v>
      </c>
      <c r="F70" s="212">
        <v>6062014</v>
      </c>
      <c r="G70" s="401">
        <f>IF(ISBLANK(F70),"-",(F70/$D$50*$D$47*$B$69)*$D$58/$D$69)</f>
        <v>180.91402644905645</v>
      </c>
      <c r="H70" s="404">
        <f t="shared" si="0"/>
        <v>1.0050779247169803</v>
      </c>
    </row>
    <row r="71" spans="1:11" ht="23.25" customHeight="1" x14ac:dyDescent="0.4">
      <c r="A71" s="376" t="s">
        <v>75</v>
      </c>
      <c r="B71" s="377"/>
      <c r="C71" s="390"/>
      <c r="D71" s="398"/>
      <c r="E71" s="152">
        <v>3</v>
      </c>
      <c r="F71" s="212">
        <v>6054925</v>
      </c>
      <c r="G71" s="401">
        <f>IF(ISBLANK(F71),"-",(F71/$D$50*$D$47*$B$69)*$D$58/$D$69)</f>
        <v>180.70246317429374</v>
      </c>
      <c r="H71" s="404"/>
    </row>
    <row r="72" spans="1:11" ht="23.25" customHeight="1" thickBot="1" x14ac:dyDescent="0.45">
      <c r="A72" s="378"/>
      <c r="B72" s="379"/>
      <c r="C72" s="392"/>
      <c r="D72" s="399"/>
      <c r="E72" s="153">
        <v>4</v>
      </c>
      <c r="F72" s="220"/>
      <c r="G72" s="402" t="str">
        <f>IF(ISBLANK(F72),"-",(F72/$D$50*$D$47*$B$69)*$D$58/$D$69)</f>
        <v>-</v>
      </c>
      <c r="H72" s="405"/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68</v>
      </c>
      <c r="H73" s="222">
        <f>AVERAGE(H61:H72)</f>
        <v>1.0348382322869376</v>
      </c>
    </row>
    <row r="74" spans="1:11" ht="26.25" customHeight="1" x14ac:dyDescent="0.4">
      <c r="C74" s="154"/>
      <c r="D74" s="154"/>
      <c r="E74" s="154"/>
      <c r="F74" s="155"/>
      <c r="G74" s="143" t="s">
        <v>81</v>
      </c>
      <c r="H74" s="223">
        <f>STDEV(H61:H72)/H73</f>
        <v>1.858565136653792E-2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20</v>
      </c>
      <c r="H75" s="224">
        <f>COUNT(H61:H72)</f>
        <v>8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107</v>
      </c>
      <c r="B77" s="226" t="s">
        <v>108</v>
      </c>
      <c r="C77" s="373" t="str">
        <f>B20</f>
        <v>Artemether &amp; Lumefantrine</v>
      </c>
      <c r="D77" s="373"/>
      <c r="E77" s="179" t="s">
        <v>109</v>
      </c>
      <c r="F77" s="179"/>
      <c r="G77" s="227">
        <f>H73</f>
        <v>1.0348382322869376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25</v>
      </c>
      <c r="E79" s="155" t="s">
        <v>26</v>
      </c>
      <c r="F79" s="155"/>
      <c r="G79" s="155" t="s">
        <v>27</v>
      </c>
    </row>
    <row r="80" spans="1:11" ht="83.1" customHeight="1" x14ac:dyDescent="0.3">
      <c r="A80" s="161" t="s">
        <v>28</v>
      </c>
      <c r="B80" s="202" t="s">
        <v>115</v>
      </c>
      <c r="C80" s="202"/>
      <c r="D80" s="154"/>
      <c r="E80" s="163" t="s">
        <v>116</v>
      </c>
      <c r="F80" s="157"/>
      <c r="G80" s="183"/>
      <c r="H80" s="183"/>
      <c r="I80" s="157"/>
    </row>
    <row r="81" spans="1:9" ht="83.1" customHeight="1" x14ac:dyDescent="0.3">
      <c r="A81" s="161" t="s">
        <v>29</v>
      </c>
      <c r="B81" s="203"/>
      <c r="C81" s="203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0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5" zoomScale="55" zoomScaleNormal="75" workbookViewId="0">
      <selection activeCell="D35" sqref="D3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3" t="s">
        <v>30</v>
      </c>
      <c r="B1" s="393"/>
      <c r="C1" s="393"/>
      <c r="D1" s="393"/>
      <c r="E1" s="393"/>
      <c r="F1" s="393"/>
      <c r="G1" s="393"/>
      <c r="H1" s="393"/>
    </row>
    <row r="2" spans="1:8" x14ac:dyDescent="0.25">
      <c r="A2" s="393"/>
      <c r="B2" s="393"/>
      <c r="C2" s="393"/>
      <c r="D2" s="393"/>
      <c r="E2" s="393"/>
      <c r="F2" s="393"/>
      <c r="G2" s="393"/>
      <c r="H2" s="393"/>
    </row>
    <row r="3" spans="1:8" x14ac:dyDescent="0.25">
      <c r="A3" s="393"/>
      <c r="B3" s="393"/>
      <c r="C3" s="393"/>
      <c r="D3" s="393"/>
      <c r="E3" s="393"/>
      <c r="F3" s="393"/>
      <c r="G3" s="393"/>
      <c r="H3" s="393"/>
    </row>
    <row r="4" spans="1:8" x14ac:dyDescent="0.25">
      <c r="A4" s="393"/>
      <c r="B4" s="393"/>
      <c r="C4" s="393"/>
      <c r="D4" s="393"/>
      <c r="E4" s="393"/>
      <c r="F4" s="393"/>
      <c r="G4" s="393"/>
      <c r="H4" s="393"/>
    </row>
    <row r="5" spans="1:8" x14ac:dyDescent="0.25">
      <c r="A5" s="393"/>
      <c r="B5" s="393"/>
      <c r="C5" s="393"/>
      <c r="D5" s="393"/>
      <c r="E5" s="393"/>
      <c r="F5" s="393"/>
      <c r="G5" s="393"/>
      <c r="H5" s="393"/>
    </row>
    <row r="6" spans="1:8" x14ac:dyDescent="0.25">
      <c r="A6" s="393"/>
      <c r="B6" s="393"/>
      <c r="C6" s="393"/>
      <c r="D6" s="393"/>
      <c r="E6" s="393"/>
      <c r="F6" s="393"/>
      <c r="G6" s="393"/>
      <c r="H6" s="393"/>
    </row>
    <row r="7" spans="1:8" x14ac:dyDescent="0.25">
      <c r="A7" s="393"/>
      <c r="B7" s="393"/>
      <c r="C7" s="393"/>
      <c r="D7" s="393"/>
      <c r="E7" s="393"/>
      <c r="F7" s="393"/>
      <c r="G7" s="393"/>
      <c r="H7" s="393"/>
    </row>
    <row r="8" spans="1:8" x14ac:dyDescent="0.25">
      <c r="A8" s="394" t="s">
        <v>31</v>
      </c>
      <c r="B8" s="394"/>
      <c r="C8" s="394"/>
      <c r="D8" s="394"/>
      <c r="E8" s="394"/>
      <c r="F8" s="394"/>
      <c r="G8" s="394"/>
      <c r="H8" s="394"/>
    </row>
    <row r="9" spans="1:8" x14ac:dyDescent="0.25">
      <c r="A9" s="394"/>
      <c r="B9" s="394"/>
      <c r="C9" s="394"/>
      <c r="D9" s="394"/>
      <c r="E9" s="394"/>
      <c r="F9" s="394"/>
      <c r="G9" s="394"/>
      <c r="H9" s="394"/>
    </row>
    <row r="10" spans="1:8" x14ac:dyDescent="0.25">
      <c r="A10" s="394"/>
      <c r="B10" s="394"/>
      <c r="C10" s="394"/>
      <c r="D10" s="394"/>
      <c r="E10" s="394"/>
      <c r="F10" s="394"/>
      <c r="G10" s="394"/>
      <c r="H10" s="394"/>
    </row>
    <row r="11" spans="1:8" x14ac:dyDescent="0.25">
      <c r="A11" s="394"/>
      <c r="B11" s="394"/>
      <c r="C11" s="394"/>
      <c r="D11" s="394"/>
      <c r="E11" s="394"/>
      <c r="F11" s="394"/>
      <c r="G11" s="394"/>
      <c r="H11" s="394"/>
    </row>
    <row r="12" spans="1:8" x14ac:dyDescent="0.25">
      <c r="A12" s="394"/>
      <c r="B12" s="394"/>
      <c r="C12" s="394"/>
      <c r="D12" s="394"/>
      <c r="E12" s="394"/>
      <c r="F12" s="394"/>
      <c r="G12" s="394"/>
      <c r="H12" s="394"/>
    </row>
    <row r="13" spans="1:8" x14ac:dyDescent="0.25">
      <c r="A13" s="394"/>
      <c r="B13" s="394"/>
      <c r="C13" s="394"/>
      <c r="D13" s="394"/>
      <c r="E13" s="394"/>
      <c r="F13" s="394"/>
      <c r="G13" s="394"/>
      <c r="H13" s="394"/>
    </row>
    <row r="14" spans="1:8" x14ac:dyDescent="0.25">
      <c r="A14" s="394"/>
      <c r="B14" s="394"/>
      <c r="C14" s="394"/>
      <c r="D14" s="394"/>
      <c r="E14" s="394"/>
      <c r="F14" s="394"/>
      <c r="G14" s="394"/>
      <c r="H14" s="394"/>
    </row>
    <row r="15" spans="1:8" ht="19.5" customHeight="1" x14ac:dyDescent="0.25"/>
    <row r="16" spans="1:8" ht="19.5" customHeight="1" x14ac:dyDescent="0.3">
      <c r="A16" s="365" t="s">
        <v>32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5" t="s">
        <v>45</v>
      </c>
      <c r="B17" s="395"/>
      <c r="C17" s="395"/>
      <c r="D17" s="395"/>
      <c r="E17" s="395"/>
      <c r="F17" s="395"/>
      <c r="G17" s="395"/>
      <c r="H17" s="395"/>
    </row>
    <row r="18" spans="1:14" ht="26.25" customHeight="1" x14ac:dyDescent="0.4">
      <c r="A18" s="232" t="s">
        <v>34</v>
      </c>
      <c r="B18" s="380" t="s">
        <v>5</v>
      </c>
      <c r="C18" s="380"/>
    </row>
    <row r="19" spans="1:14" ht="26.25" customHeight="1" x14ac:dyDescent="0.4">
      <c r="A19" s="232" t="s">
        <v>35</v>
      </c>
      <c r="B19" s="333" t="s">
        <v>7</v>
      </c>
      <c r="C19" s="356">
        <v>10</v>
      </c>
    </row>
    <row r="20" spans="1:14" ht="26.25" customHeight="1" x14ac:dyDescent="0.4">
      <c r="A20" s="232" t="s">
        <v>36</v>
      </c>
      <c r="B20" s="333" t="s">
        <v>9</v>
      </c>
      <c r="C20" s="334"/>
    </row>
    <row r="21" spans="1:14" ht="26.25" customHeight="1" x14ac:dyDescent="0.4">
      <c r="A21" s="232" t="s">
        <v>37</v>
      </c>
      <c r="B21" s="372" t="s">
        <v>11</v>
      </c>
      <c r="C21" s="372"/>
      <c r="D21" s="372"/>
      <c r="E21" s="372"/>
      <c r="F21" s="372"/>
      <c r="G21" s="372"/>
      <c r="H21" s="372"/>
      <c r="I21" s="372"/>
    </row>
    <row r="22" spans="1:14" ht="26.25" customHeight="1" x14ac:dyDescent="0.4">
      <c r="A22" s="232" t="s">
        <v>38</v>
      </c>
      <c r="B22" s="335"/>
      <c r="C22" s="334"/>
      <c r="D22" s="334"/>
      <c r="E22" s="334"/>
      <c r="F22" s="334"/>
      <c r="G22" s="334"/>
      <c r="H22" s="334"/>
      <c r="I22" s="334"/>
    </row>
    <row r="23" spans="1:14" ht="26.25" customHeight="1" x14ac:dyDescent="0.4">
      <c r="A23" s="232" t="s">
        <v>39</v>
      </c>
      <c r="B23" s="335"/>
      <c r="C23" s="334"/>
      <c r="D23" s="334"/>
      <c r="E23" s="334"/>
      <c r="F23" s="334"/>
      <c r="G23" s="334"/>
      <c r="H23" s="334"/>
      <c r="I23" s="334"/>
    </row>
    <row r="24" spans="1:14" ht="18.75" x14ac:dyDescent="0.3">
      <c r="A24" s="232"/>
      <c r="B24" s="234"/>
    </row>
    <row r="25" spans="1:14" ht="18.75" x14ac:dyDescent="0.3">
      <c r="A25" s="230" t="s">
        <v>1</v>
      </c>
      <c r="B25" s="234"/>
    </row>
    <row r="26" spans="1:14" ht="26.25" customHeight="1" x14ac:dyDescent="0.4">
      <c r="A26" s="235" t="s">
        <v>4</v>
      </c>
      <c r="B26" s="396" t="s">
        <v>111</v>
      </c>
      <c r="C26" s="380"/>
    </row>
    <row r="27" spans="1:14" ht="26.25" customHeight="1" x14ac:dyDescent="0.4">
      <c r="A27" s="237" t="s">
        <v>46</v>
      </c>
      <c r="B27" s="371" t="s">
        <v>113</v>
      </c>
      <c r="C27" s="372"/>
    </row>
    <row r="28" spans="1:14" ht="27" customHeight="1" x14ac:dyDescent="0.4">
      <c r="A28" s="237" t="s">
        <v>6</v>
      </c>
      <c r="B28" s="332">
        <v>99.83</v>
      </c>
    </row>
    <row r="29" spans="1:14" s="9" customFormat="1" ht="27" customHeight="1" x14ac:dyDescent="0.4">
      <c r="A29" s="237" t="s">
        <v>47</v>
      </c>
      <c r="B29" s="331"/>
      <c r="C29" s="383" t="s">
        <v>48</v>
      </c>
      <c r="D29" s="384"/>
      <c r="E29" s="384"/>
      <c r="F29" s="384"/>
      <c r="G29" s="384"/>
      <c r="H29" s="385"/>
      <c r="I29" s="239"/>
      <c r="J29" s="239"/>
      <c r="K29" s="239"/>
      <c r="L29" s="239"/>
    </row>
    <row r="30" spans="1:14" s="9" customFormat="1" ht="19.5" customHeight="1" x14ac:dyDescent="0.3">
      <c r="A30" s="237" t="s">
        <v>49</v>
      </c>
      <c r="B30" s="236">
        <f>B28-B29</f>
        <v>99.83</v>
      </c>
      <c r="C30" s="240"/>
      <c r="D30" s="240"/>
      <c r="E30" s="240"/>
      <c r="F30" s="240"/>
      <c r="G30" s="240"/>
      <c r="H30" s="241"/>
      <c r="I30" s="239"/>
      <c r="J30" s="239"/>
      <c r="K30" s="239"/>
      <c r="L30" s="239"/>
    </row>
    <row r="31" spans="1:14" s="9" customFormat="1" ht="27" customHeight="1" x14ac:dyDescent="0.4">
      <c r="A31" s="237" t="s">
        <v>50</v>
      </c>
      <c r="B31" s="352">
        <v>1</v>
      </c>
      <c r="C31" s="386" t="s">
        <v>51</v>
      </c>
      <c r="D31" s="387"/>
      <c r="E31" s="387"/>
      <c r="F31" s="387"/>
      <c r="G31" s="387"/>
      <c r="H31" s="388"/>
      <c r="I31" s="239"/>
      <c r="J31" s="239"/>
      <c r="K31" s="239"/>
      <c r="L31" s="239"/>
    </row>
    <row r="32" spans="1:14" s="9" customFormat="1" ht="27" customHeight="1" x14ac:dyDescent="0.4">
      <c r="A32" s="237" t="s">
        <v>52</v>
      </c>
      <c r="B32" s="352">
        <v>1</v>
      </c>
      <c r="C32" s="386" t="s">
        <v>53</v>
      </c>
      <c r="D32" s="387"/>
      <c r="E32" s="387"/>
      <c r="F32" s="387"/>
      <c r="G32" s="387"/>
      <c r="H32" s="388"/>
      <c r="I32" s="239"/>
      <c r="J32" s="239"/>
      <c r="K32" s="239"/>
      <c r="L32" s="243"/>
      <c r="M32" s="243"/>
      <c r="N32" s="244"/>
    </row>
    <row r="33" spans="1:14" s="9" customFormat="1" ht="17.25" customHeight="1" x14ac:dyDescent="0.3">
      <c r="A33" s="237"/>
      <c r="B33" s="242"/>
      <c r="C33" s="245"/>
      <c r="D33" s="245"/>
      <c r="E33" s="245"/>
      <c r="F33" s="245"/>
      <c r="G33" s="245"/>
      <c r="H33" s="245"/>
      <c r="I33" s="239"/>
      <c r="J33" s="239"/>
      <c r="K33" s="239"/>
      <c r="L33" s="243"/>
      <c r="M33" s="243"/>
      <c r="N33" s="244"/>
    </row>
    <row r="34" spans="1:14" s="9" customFormat="1" ht="18.75" x14ac:dyDescent="0.3">
      <c r="A34" s="237" t="s">
        <v>54</v>
      </c>
      <c r="B34" s="246">
        <f>B31/B32</f>
        <v>1</v>
      </c>
      <c r="C34" s="231" t="s">
        <v>55</v>
      </c>
      <c r="D34" s="231"/>
      <c r="E34" s="231"/>
      <c r="F34" s="231"/>
      <c r="G34" s="231"/>
      <c r="H34" s="231"/>
      <c r="I34" s="239"/>
      <c r="J34" s="239"/>
      <c r="K34" s="239"/>
      <c r="L34" s="243"/>
      <c r="M34" s="243"/>
      <c r="N34" s="244"/>
    </row>
    <row r="35" spans="1:14" s="9" customFormat="1" ht="19.5" customHeight="1" x14ac:dyDescent="0.3">
      <c r="A35" s="237"/>
      <c r="B35" s="236"/>
      <c r="H35" s="231"/>
      <c r="I35" s="239"/>
      <c r="J35" s="239"/>
      <c r="K35" s="239"/>
      <c r="L35" s="243"/>
      <c r="M35" s="243"/>
      <c r="N35" s="244"/>
    </row>
    <row r="36" spans="1:14" s="9" customFormat="1" ht="27" customHeight="1" x14ac:dyDescent="0.4">
      <c r="A36" s="247" t="s">
        <v>56</v>
      </c>
      <c r="B36" s="336">
        <v>100</v>
      </c>
      <c r="C36" s="231"/>
      <c r="D36" s="374" t="s">
        <v>57</v>
      </c>
      <c r="E36" s="375"/>
      <c r="F36" s="293" t="s">
        <v>58</v>
      </c>
      <c r="G36" s="294"/>
      <c r="J36" s="239"/>
      <c r="K36" s="239"/>
      <c r="L36" s="243"/>
      <c r="M36" s="243"/>
      <c r="N36" s="244"/>
    </row>
    <row r="37" spans="1:14" s="9" customFormat="1" ht="26.25" customHeight="1" x14ac:dyDescent="0.4">
      <c r="A37" s="248" t="s">
        <v>59</v>
      </c>
      <c r="B37" s="337">
        <v>1</v>
      </c>
      <c r="C37" s="250" t="s">
        <v>60</v>
      </c>
      <c r="D37" s="251" t="s">
        <v>61</v>
      </c>
      <c r="E37" s="283" t="s">
        <v>62</v>
      </c>
      <c r="F37" s="251" t="s">
        <v>61</v>
      </c>
      <c r="G37" s="252" t="s">
        <v>62</v>
      </c>
      <c r="J37" s="239"/>
      <c r="K37" s="239"/>
      <c r="L37" s="243"/>
      <c r="M37" s="243"/>
      <c r="N37" s="244"/>
    </row>
    <row r="38" spans="1:14" s="9" customFormat="1" ht="26.25" customHeight="1" x14ac:dyDescent="0.4">
      <c r="A38" s="248" t="s">
        <v>63</v>
      </c>
      <c r="B38" s="337">
        <v>1</v>
      </c>
      <c r="C38" s="253">
        <v>1</v>
      </c>
      <c r="D38" s="338">
        <v>67857809</v>
      </c>
      <c r="E38" s="297">
        <f>IF(ISBLANK(D38),"-",$D$48/$D$45*D38)</f>
        <v>69559316.125993803</v>
      </c>
      <c r="F38" s="338">
        <v>76595372</v>
      </c>
      <c r="G38" s="289">
        <f>IF(ISBLANK(F38),"-",$D$48/$F$45*F38)</f>
        <v>70468227.28690207</v>
      </c>
      <c r="J38" s="239"/>
      <c r="K38" s="239"/>
      <c r="L38" s="243"/>
      <c r="M38" s="243"/>
      <c r="N38" s="244"/>
    </row>
    <row r="39" spans="1:14" s="9" customFormat="1" ht="26.25" customHeight="1" x14ac:dyDescent="0.4">
      <c r="A39" s="248" t="s">
        <v>64</v>
      </c>
      <c r="B39" s="337">
        <v>1</v>
      </c>
      <c r="C39" s="249">
        <v>2</v>
      </c>
      <c r="D39" s="339">
        <v>67240876</v>
      </c>
      <c r="E39" s="298">
        <f>IF(ISBLANK(D39),"-",$D$48/$D$45*D39)</f>
        <v>68926913.780442715</v>
      </c>
      <c r="F39" s="339">
        <v>75160622</v>
      </c>
      <c r="G39" s="290">
        <f>IF(ISBLANK(F39),"-",$D$48/$F$45*F39)</f>
        <v>69148248.201222032</v>
      </c>
      <c r="J39" s="239"/>
      <c r="K39" s="239"/>
      <c r="L39" s="243"/>
      <c r="M39" s="243"/>
      <c r="N39" s="244"/>
    </row>
    <row r="40" spans="1:14" ht="26.25" customHeight="1" x14ac:dyDescent="0.4">
      <c r="A40" s="248" t="s">
        <v>65</v>
      </c>
      <c r="B40" s="337">
        <v>1</v>
      </c>
      <c r="C40" s="249">
        <v>3</v>
      </c>
      <c r="D40" s="339">
        <v>67270114</v>
      </c>
      <c r="E40" s="298">
        <f>IF(ISBLANK(D40),"-",$D$48/$D$45*D40)</f>
        <v>68956884.911471888</v>
      </c>
      <c r="F40" s="339">
        <v>76121191</v>
      </c>
      <c r="G40" s="290">
        <f>IF(ISBLANK(F40),"-",$D$48/$F$45*F40)</f>
        <v>70031977.764109358</v>
      </c>
      <c r="L40" s="243"/>
      <c r="M40" s="243"/>
      <c r="N40" s="254"/>
    </row>
    <row r="41" spans="1:14" ht="26.25" customHeight="1" x14ac:dyDescent="0.4">
      <c r="A41" s="248" t="s">
        <v>66</v>
      </c>
      <c r="B41" s="337">
        <v>1</v>
      </c>
      <c r="C41" s="255">
        <v>4</v>
      </c>
      <c r="D41" s="340"/>
      <c r="E41" s="299" t="str">
        <f>IF(ISBLANK(D41),"-",$D$48/$D$45*D41)</f>
        <v>-</v>
      </c>
      <c r="F41" s="340"/>
      <c r="G41" s="291" t="str">
        <f>IF(ISBLANK(F41),"-",$D$48/$F$45*F41)</f>
        <v>-</v>
      </c>
      <c r="L41" s="243"/>
      <c r="M41" s="243"/>
      <c r="N41" s="254"/>
    </row>
    <row r="42" spans="1:14" ht="27" customHeight="1" x14ac:dyDescent="0.4">
      <c r="A42" s="248" t="s">
        <v>67</v>
      </c>
      <c r="B42" s="337">
        <v>1</v>
      </c>
      <c r="C42" s="256" t="s">
        <v>68</v>
      </c>
      <c r="D42" s="317">
        <f>AVERAGE(D38:D41)</f>
        <v>67456266.333333328</v>
      </c>
      <c r="E42" s="279">
        <f>AVERAGE(E38:E41)</f>
        <v>69147704.939302802</v>
      </c>
      <c r="F42" s="257">
        <f>AVERAGE(F38:F41)</f>
        <v>75959061.666666672</v>
      </c>
      <c r="G42" s="258">
        <f>AVERAGE(G38:G41)</f>
        <v>69882817.750744477</v>
      </c>
    </row>
    <row r="43" spans="1:14" ht="26.25" customHeight="1" x14ac:dyDescent="0.4">
      <c r="A43" s="248" t="s">
        <v>69</v>
      </c>
      <c r="B43" s="332">
        <v>1</v>
      </c>
      <c r="C43" s="318" t="s">
        <v>70</v>
      </c>
      <c r="D43" s="342">
        <v>24.43</v>
      </c>
      <c r="E43" s="254"/>
      <c r="F43" s="341">
        <v>27.22</v>
      </c>
      <c r="G43" s="295"/>
    </row>
    <row r="44" spans="1:14" ht="26.25" customHeight="1" x14ac:dyDescent="0.4">
      <c r="A44" s="248" t="s">
        <v>71</v>
      </c>
      <c r="B44" s="332">
        <v>1</v>
      </c>
      <c r="C44" s="319" t="s">
        <v>72</v>
      </c>
      <c r="D44" s="320">
        <f>D43*$B$34</f>
        <v>24.43</v>
      </c>
      <c r="E44" s="260"/>
      <c r="F44" s="259">
        <f>F43*$B$34</f>
        <v>27.22</v>
      </c>
      <c r="G44" s="262"/>
    </row>
    <row r="45" spans="1:14" ht="19.5" customHeight="1" x14ac:dyDescent="0.3">
      <c r="A45" s="248" t="s">
        <v>73</v>
      </c>
      <c r="B45" s="316">
        <f>(B44/B43)*(B42/B41)*(B40/B39)*(B38/B37)*B36</f>
        <v>100</v>
      </c>
      <c r="C45" s="319" t="s">
        <v>74</v>
      </c>
      <c r="D45" s="321">
        <f>D44*$B$30/100</f>
        <v>24.388469000000001</v>
      </c>
      <c r="E45" s="262"/>
      <c r="F45" s="261">
        <f>F44*$B$30/100</f>
        <v>27.173725999999998</v>
      </c>
      <c r="G45" s="262"/>
    </row>
    <row r="46" spans="1:14" ht="19.5" customHeight="1" x14ac:dyDescent="0.3">
      <c r="A46" s="376" t="s">
        <v>75</v>
      </c>
      <c r="B46" s="381"/>
      <c r="C46" s="319" t="s">
        <v>76</v>
      </c>
      <c r="D46" s="320">
        <f>D45/$B$45</f>
        <v>0.24388469000000002</v>
      </c>
      <c r="E46" s="262"/>
      <c r="F46" s="263">
        <f>F45/$B$45</f>
        <v>0.27173725999999998</v>
      </c>
      <c r="G46" s="262"/>
    </row>
    <row r="47" spans="1:14" ht="27" customHeight="1" x14ac:dyDescent="0.4">
      <c r="A47" s="378"/>
      <c r="B47" s="382"/>
      <c r="C47" s="319" t="s">
        <v>77</v>
      </c>
      <c r="D47" s="343">
        <v>0.25</v>
      </c>
      <c r="E47" s="295"/>
      <c r="F47" s="295"/>
      <c r="G47" s="295"/>
    </row>
    <row r="48" spans="1:14" ht="18.75" x14ac:dyDescent="0.3">
      <c r="C48" s="319" t="s">
        <v>78</v>
      </c>
      <c r="D48" s="321">
        <f>D47*$B$45</f>
        <v>25</v>
      </c>
      <c r="E48" s="262"/>
      <c r="F48" s="262"/>
      <c r="G48" s="262"/>
    </row>
    <row r="49" spans="1:12" ht="19.5" customHeight="1" x14ac:dyDescent="0.3">
      <c r="C49" s="322" t="s">
        <v>79</v>
      </c>
      <c r="D49" s="323">
        <f>D48/B34</f>
        <v>25</v>
      </c>
      <c r="E49" s="281"/>
      <c r="F49" s="281"/>
      <c r="G49" s="281"/>
    </row>
    <row r="50" spans="1:12" ht="18.75" x14ac:dyDescent="0.3">
      <c r="C50" s="324" t="s">
        <v>80</v>
      </c>
      <c r="D50" s="325">
        <f>AVERAGE(E38:E41,G38:G41)</f>
        <v>69515261.345023647</v>
      </c>
      <c r="E50" s="280"/>
      <c r="F50" s="280"/>
      <c r="G50" s="280"/>
    </row>
    <row r="51" spans="1:12" ht="18.75" x14ac:dyDescent="0.3">
      <c r="C51" s="264" t="s">
        <v>81</v>
      </c>
      <c r="D51" s="267">
        <f>STDEV(E38:E41,G38:G41)/D50</f>
        <v>9.0289386272198544E-3</v>
      </c>
      <c r="E51" s="260"/>
      <c r="F51" s="260"/>
      <c r="G51" s="260"/>
    </row>
    <row r="52" spans="1:12" ht="19.5" customHeight="1" x14ac:dyDescent="0.3">
      <c r="C52" s="265" t="s">
        <v>20</v>
      </c>
      <c r="D52" s="268">
        <f>COUNT(E38:E41,G38:G41)</f>
        <v>6</v>
      </c>
      <c r="E52" s="260"/>
      <c r="F52" s="260"/>
      <c r="G52" s="260"/>
    </row>
    <row r="54" spans="1:12" ht="18.75" x14ac:dyDescent="0.3">
      <c r="A54" s="230" t="s">
        <v>1</v>
      </c>
      <c r="B54" s="269" t="s">
        <v>82</v>
      </c>
    </row>
    <row r="55" spans="1:12" ht="18.75" x14ac:dyDescent="0.3">
      <c r="A55" s="231" t="s">
        <v>83</v>
      </c>
      <c r="B55" s="233" t="str">
        <f>B21</f>
        <v>Each 60ml suspension after reconstition contains:
Artemether 180mg
Lumefantrine 1080mg</v>
      </c>
    </row>
    <row r="56" spans="1:12" ht="26.25" customHeight="1" x14ac:dyDescent="0.4">
      <c r="A56" s="327" t="s">
        <v>84</v>
      </c>
      <c r="B56" s="344">
        <v>60</v>
      </c>
      <c r="C56" s="308" t="s">
        <v>85</v>
      </c>
      <c r="D56" s="345">
        <v>1080</v>
      </c>
      <c r="E56" s="308" t="str">
        <f>B20</f>
        <v>Artemether &amp; Lumefantrine</v>
      </c>
    </row>
    <row r="57" spans="1:12" ht="18.75" x14ac:dyDescent="0.3">
      <c r="A57" s="233" t="s">
        <v>86</v>
      </c>
      <c r="B57" s="355">
        <f>RD!C39</f>
        <v>1.1588826131517449</v>
      </c>
    </row>
    <row r="58" spans="1:12" s="75" customFormat="1" ht="18.75" x14ac:dyDescent="0.3">
      <c r="A58" s="306" t="s">
        <v>87</v>
      </c>
      <c r="B58" s="307">
        <f>B56</f>
        <v>60</v>
      </c>
      <c r="C58" s="308" t="s">
        <v>88</v>
      </c>
      <c r="D58" s="328">
        <f>B57*B56</f>
        <v>69.532956789104688</v>
      </c>
    </row>
    <row r="59" spans="1:12" ht="19.5" customHeight="1" x14ac:dyDescent="0.25"/>
    <row r="60" spans="1:12" s="9" customFormat="1" ht="27" customHeight="1" x14ac:dyDescent="0.4">
      <c r="A60" s="247" t="s">
        <v>89</v>
      </c>
      <c r="B60" s="336">
        <v>100</v>
      </c>
      <c r="C60" s="231"/>
      <c r="D60" s="271" t="s">
        <v>90</v>
      </c>
      <c r="E60" s="270" t="s">
        <v>91</v>
      </c>
      <c r="F60" s="270" t="s">
        <v>61</v>
      </c>
      <c r="G60" s="270" t="s">
        <v>92</v>
      </c>
      <c r="H60" s="250" t="s">
        <v>93</v>
      </c>
      <c r="L60" s="239"/>
    </row>
    <row r="61" spans="1:12" s="9" customFormat="1" ht="24" customHeight="1" x14ac:dyDescent="0.4">
      <c r="A61" s="248" t="s">
        <v>94</v>
      </c>
      <c r="B61" s="337">
        <v>1</v>
      </c>
      <c r="C61" s="389" t="s">
        <v>95</v>
      </c>
      <c r="D61" s="397">
        <v>1.55636</v>
      </c>
      <c r="E61" s="301">
        <v>1</v>
      </c>
      <c r="F61" s="346">
        <v>62662985</v>
      </c>
      <c r="G61" s="312">
        <f>IF(ISBLANK(F61),"-",(F61/$D$50*$D$47*$B$69)*$D$58/$D$61)</f>
        <v>1006.8193760470608</v>
      </c>
      <c r="H61" s="309">
        <f t="shared" ref="H61:H71" si="0">IF(ISBLANK(F61),"-",G61/$D$56)</f>
        <v>0.93224016300653778</v>
      </c>
      <c r="L61" s="239"/>
    </row>
    <row r="62" spans="1:12" s="9" customFormat="1" ht="26.25" customHeight="1" x14ac:dyDescent="0.4">
      <c r="A62" s="248" t="s">
        <v>96</v>
      </c>
      <c r="B62" s="337">
        <v>1</v>
      </c>
      <c r="C62" s="390"/>
      <c r="D62" s="398"/>
      <c r="E62" s="302">
        <v>2</v>
      </c>
      <c r="F62" s="339">
        <v>60824848</v>
      </c>
      <c r="G62" s="313">
        <f>IF(ISBLANK(F62),"-",(F62/$D$50*$D$47*$B$69)*$D$58/$D$61)</f>
        <v>977.2856417790714</v>
      </c>
      <c r="H62" s="310">
        <f t="shared" si="0"/>
        <v>0.90489411275839948</v>
      </c>
      <c r="L62" s="239"/>
    </row>
    <row r="63" spans="1:12" s="9" customFormat="1" ht="24.75" customHeight="1" x14ac:dyDescent="0.4">
      <c r="A63" s="248" t="s">
        <v>97</v>
      </c>
      <c r="B63" s="337">
        <v>1</v>
      </c>
      <c r="C63" s="390"/>
      <c r="D63" s="398"/>
      <c r="E63" s="302">
        <v>3</v>
      </c>
      <c r="F63" s="339">
        <v>61254088</v>
      </c>
      <c r="G63" s="313">
        <f>IF(ISBLANK(F63),"-",(F63/$D$50*$D$47*$B$69)*$D$58/$D$61)</f>
        <v>984.1823312517231</v>
      </c>
      <c r="H63" s="310">
        <f t="shared" si="0"/>
        <v>0.91127993634418802</v>
      </c>
      <c r="L63" s="239"/>
    </row>
    <row r="64" spans="1:12" ht="27" customHeight="1" x14ac:dyDescent="0.4">
      <c r="A64" s="248" t="s">
        <v>98</v>
      </c>
      <c r="B64" s="337">
        <v>1</v>
      </c>
      <c r="C64" s="391"/>
      <c r="D64" s="399"/>
      <c r="E64" s="303">
        <v>4</v>
      </c>
      <c r="F64" s="347"/>
      <c r="G64" s="313" t="str">
        <f>IF(ISBLANK(F64),"-",(F64/$D$50*$D$47*$B$69)*$D$58/$D$61)</f>
        <v>-</v>
      </c>
      <c r="H64" s="310" t="str">
        <f t="shared" si="0"/>
        <v>-</v>
      </c>
    </row>
    <row r="65" spans="1:11" ht="24.75" customHeight="1" x14ac:dyDescent="0.4">
      <c r="A65" s="248" t="s">
        <v>99</v>
      </c>
      <c r="B65" s="337">
        <v>1</v>
      </c>
      <c r="C65" s="389" t="s">
        <v>100</v>
      </c>
      <c r="D65" s="397">
        <v>1.5300199999999999</v>
      </c>
      <c r="E65" s="272">
        <v>1</v>
      </c>
      <c r="F65" s="339">
        <v>60220182</v>
      </c>
      <c r="G65" s="312">
        <f>IF(ISBLANK(F65),"-",(F65/$D$50*$D$47*$B$69)*$D$58/$D$65)</f>
        <v>984.22751560327367</v>
      </c>
      <c r="H65" s="309">
        <f t="shared" si="0"/>
        <v>0.91132177370673484</v>
      </c>
    </row>
    <row r="66" spans="1:11" ht="23.25" customHeight="1" x14ac:dyDescent="0.4">
      <c r="A66" s="248" t="s">
        <v>101</v>
      </c>
      <c r="B66" s="337">
        <v>1</v>
      </c>
      <c r="C66" s="390"/>
      <c r="D66" s="398"/>
      <c r="E66" s="273">
        <v>2</v>
      </c>
      <c r="F66" s="339">
        <v>60351940</v>
      </c>
      <c r="G66" s="313">
        <f>IF(ISBLANK(F66),"-",(F66/$D$50*$D$47*$B$69)*$D$58/$D$65)</f>
        <v>986.38094398382646</v>
      </c>
      <c r="H66" s="310">
        <f t="shared" si="0"/>
        <v>0.91331568887391334</v>
      </c>
    </row>
    <row r="67" spans="1:11" ht="24.75" customHeight="1" x14ac:dyDescent="0.4">
      <c r="A67" s="248" t="s">
        <v>102</v>
      </c>
      <c r="B67" s="337">
        <v>1</v>
      </c>
      <c r="C67" s="390"/>
      <c r="D67" s="398"/>
      <c r="E67" s="273">
        <v>3</v>
      </c>
      <c r="F67" s="339">
        <v>61087665</v>
      </c>
      <c r="G67" s="313">
        <f>IF(ISBLANK(F67),"-",(F67/$D$50*$D$47*$B$69)*$D$58/$D$65)</f>
        <v>998.40549729582438</v>
      </c>
      <c r="H67" s="310">
        <f t="shared" si="0"/>
        <v>0.92444953453317069</v>
      </c>
    </row>
    <row r="68" spans="1:11" ht="27" customHeight="1" thickBot="1" x14ac:dyDescent="0.45">
      <c r="A68" s="248" t="s">
        <v>103</v>
      </c>
      <c r="B68" s="337">
        <v>1</v>
      </c>
      <c r="C68" s="391"/>
      <c r="D68" s="399"/>
      <c r="E68" s="274">
        <v>4</v>
      </c>
      <c r="F68" s="347"/>
      <c r="G68" s="314" t="str">
        <f>IF(ISBLANK(F68),"-",(F68/$D$50*$D$47*$B$69)*$D$58/$D$65)</f>
        <v>-</v>
      </c>
      <c r="H68" s="311" t="str">
        <f t="shared" si="0"/>
        <v>-</v>
      </c>
    </row>
    <row r="69" spans="1:11" ht="23.25" customHeight="1" thickBot="1" x14ac:dyDescent="0.45">
      <c r="A69" s="248" t="s">
        <v>104</v>
      </c>
      <c r="B69" s="315">
        <f>(B68/B67)*(B66/B65)*(B64/B63)*(B62/B61)*B60</f>
        <v>100</v>
      </c>
      <c r="C69" s="389" t="s">
        <v>105</v>
      </c>
      <c r="D69" s="397">
        <v>1.72519</v>
      </c>
      <c r="E69" s="272">
        <v>1</v>
      </c>
      <c r="F69" s="346">
        <v>66237445</v>
      </c>
      <c r="G69" s="312">
        <f>IF(ISBLANK(F69),"-",(F69/$D$50*$D$47*$B$69)*$D$58/$D$69)</f>
        <v>960.10158388593538</v>
      </c>
      <c r="H69" s="309">
        <f t="shared" si="0"/>
        <v>0.88898294804253275</v>
      </c>
    </row>
    <row r="70" spans="1:11" ht="22.5" customHeight="1" thickBot="1" x14ac:dyDescent="0.45">
      <c r="A70" s="326" t="s">
        <v>106</v>
      </c>
      <c r="B70" s="348">
        <f>(D47*B69)/D56*D58</f>
        <v>1.6095591849329789</v>
      </c>
      <c r="C70" s="390"/>
      <c r="D70" s="398"/>
      <c r="E70" s="273">
        <v>2</v>
      </c>
      <c r="F70" s="339">
        <v>66795615</v>
      </c>
      <c r="G70" s="313">
        <f>IF(ISBLANK(F70),"-",(F70/$D$50*$D$47*$B$69)*$D$58/$D$69)</f>
        <v>968.19217223936027</v>
      </c>
      <c r="H70" s="309">
        <f t="shared" si="0"/>
        <v>0.89647423355496325</v>
      </c>
    </row>
    <row r="71" spans="1:11" ht="23.25" customHeight="1" x14ac:dyDescent="0.4">
      <c r="A71" s="376" t="s">
        <v>75</v>
      </c>
      <c r="B71" s="377"/>
      <c r="C71" s="390"/>
      <c r="D71" s="398"/>
      <c r="E71" s="273">
        <v>3</v>
      </c>
      <c r="F71" s="339">
        <v>65020050</v>
      </c>
      <c r="G71" s="313">
        <f>IF(ISBLANK(F71),"-",(F71/$D$50*$D$47*$B$69)*$D$58/$D$69)</f>
        <v>942.45563048729787</v>
      </c>
      <c r="H71" s="309"/>
    </row>
    <row r="72" spans="1:11" ht="23.25" customHeight="1" thickBot="1" x14ac:dyDescent="0.45">
      <c r="A72" s="378"/>
      <c r="B72" s="379"/>
      <c r="C72" s="392"/>
      <c r="D72" s="399"/>
      <c r="E72" s="274">
        <v>4</v>
      </c>
      <c r="F72" s="347"/>
      <c r="G72" s="314" t="str">
        <f>IF(ISBLANK(F72),"-",(F72/$D$50*$D$47*$B$69)*$D$58/$D$69)</f>
        <v>-</v>
      </c>
      <c r="H72" s="311"/>
    </row>
    <row r="73" spans="1:11" ht="26.25" customHeight="1" x14ac:dyDescent="0.4">
      <c r="A73" s="275"/>
      <c r="B73" s="275"/>
      <c r="C73" s="275"/>
      <c r="D73" s="275"/>
      <c r="E73" s="275"/>
      <c r="F73" s="276"/>
      <c r="G73" s="266" t="s">
        <v>68</v>
      </c>
      <c r="H73" s="349">
        <f>AVERAGE(H61:H72)</f>
        <v>0.91036979885255509</v>
      </c>
    </row>
    <row r="74" spans="1:11" ht="26.25" customHeight="1" x14ac:dyDescent="0.4">
      <c r="C74" s="275"/>
      <c r="D74" s="275"/>
      <c r="E74" s="275"/>
      <c r="F74" s="276"/>
      <c r="G74" s="264" t="s">
        <v>81</v>
      </c>
      <c r="H74" s="350">
        <f>STDEV(H61:H72)/H73</f>
        <v>1.5352743528740226E-2</v>
      </c>
    </row>
    <row r="75" spans="1:11" ht="27" customHeight="1" x14ac:dyDescent="0.4">
      <c r="A75" s="275"/>
      <c r="B75" s="275"/>
      <c r="C75" s="276"/>
      <c r="D75" s="277"/>
      <c r="E75" s="277"/>
      <c r="F75" s="276"/>
      <c r="G75" s="265" t="s">
        <v>20</v>
      </c>
      <c r="H75" s="351">
        <f>COUNT(H61:H72)</f>
        <v>8</v>
      </c>
    </row>
    <row r="76" spans="1:11" ht="18.75" x14ac:dyDescent="0.3">
      <c r="A76" s="275"/>
      <c r="B76" s="275"/>
      <c r="C76" s="276"/>
      <c r="D76" s="277"/>
      <c r="E76" s="277"/>
      <c r="F76" s="277"/>
      <c r="G76" s="277"/>
      <c r="H76" s="276"/>
      <c r="I76" s="278"/>
      <c r="J76" s="282"/>
      <c r="K76" s="296"/>
    </row>
    <row r="77" spans="1:11" ht="26.25" customHeight="1" x14ac:dyDescent="0.4">
      <c r="A77" s="235" t="s">
        <v>107</v>
      </c>
      <c r="B77" s="353" t="s">
        <v>108</v>
      </c>
      <c r="C77" s="373" t="str">
        <f>B20</f>
        <v>Artemether &amp; Lumefantrine</v>
      </c>
      <c r="D77" s="373"/>
      <c r="E77" s="300" t="s">
        <v>109</v>
      </c>
      <c r="F77" s="300"/>
      <c r="G77" s="354">
        <f>H73</f>
        <v>0.91036979885255509</v>
      </c>
      <c r="H77" s="276"/>
      <c r="I77" s="278"/>
      <c r="J77" s="282"/>
      <c r="K77" s="296"/>
    </row>
    <row r="78" spans="1:11" ht="19.5" customHeight="1" x14ac:dyDescent="0.3">
      <c r="A78" s="286"/>
      <c r="B78" s="287"/>
      <c r="C78" s="288"/>
      <c r="D78" s="288"/>
      <c r="E78" s="287"/>
      <c r="F78" s="287"/>
      <c r="G78" s="287"/>
      <c r="H78" s="287"/>
    </row>
    <row r="79" spans="1:11" ht="18.75" x14ac:dyDescent="0.3">
      <c r="B79" s="238" t="s">
        <v>25</v>
      </c>
      <c r="E79" s="276" t="s">
        <v>26</v>
      </c>
      <c r="F79" s="276"/>
      <c r="G79" s="276" t="s">
        <v>27</v>
      </c>
    </row>
    <row r="80" spans="1:11" ht="83.1" customHeight="1" x14ac:dyDescent="0.3">
      <c r="A80" s="282" t="s">
        <v>28</v>
      </c>
      <c r="B80" s="329" t="s">
        <v>115</v>
      </c>
      <c r="C80" s="329"/>
      <c r="D80" s="275"/>
      <c r="E80" s="284" t="s">
        <v>116</v>
      </c>
      <c r="F80" s="278"/>
      <c r="G80" s="304"/>
      <c r="H80" s="304"/>
      <c r="I80" s="278"/>
    </row>
    <row r="81" spans="1:9" ht="83.1" customHeight="1" x14ac:dyDescent="0.3">
      <c r="A81" s="282" t="s">
        <v>29</v>
      </c>
      <c r="B81" s="330"/>
      <c r="C81" s="330"/>
      <c r="D81" s="292"/>
      <c r="E81" s="285"/>
      <c r="F81" s="278"/>
      <c r="G81" s="305"/>
      <c r="H81" s="305"/>
      <c r="I81" s="300"/>
    </row>
    <row r="82" spans="1:9" ht="18.75" x14ac:dyDescent="0.3">
      <c r="A82" s="275"/>
      <c r="B82" s="276"/>
      <c r="C82" s="277"/>
      <c r="D82" s="277"/>
      <c r="E82" s="277"/>
      <c r="F82" s="277"/>
      <c r="G82" s="276"/>
      <c r="H82" s="276"/>
      <c r="I82" s="278"/>
    </row>
    <row r="83" spans="1:9" ht="18.75" x14ac:dyDescent="0.3">
      <c r="A83" s="275"/>
      <c r="B83" s="275"/>
      <c r="C83" s="276"/>
      <c r="D83" s="277"/>
      <c r="E83" s="277"/>
      <c r="F83" s="277"/>
      <c r="G83" s="277"/>
      <c r="H83" s="276"/>
      <c r="I83" s="278"/>
    </row>
    <row r="84" spans="1:9" ht="18.75" x14ac:dyDescent="0.3">
      <c r="A84" s="275"/>
      <c r="B84" s="275"/>
      <c r="C84" s="276"/>
      <c r="D84" s="277"/>
      <c r="E84" s="277"/>
      <c r="F84" s="277"/>
      <c r="G84" s="277"/>
      <c r="H84" s="276"/>
      <c r="I84" s="278"/>
    </row>
    <row r="85" spans="1:9" ht="18.75" x14ac:dyDescent="0.3">
      <c r="A85" s="275"/>
      <c r="B85" s="275"/>
      <c r="C85" s="276"/>
      <c r="D85" s="277"/>
      <c r="E85" s="277"/>
      <c r="F85" s="277"/>
      <c r="G85" s="277"/>
      <c r="H85" s="276"/>
      <c r="I85" s="278"/>
    </row>
    <row r="86" spans="1:9" ht="18.75" x14ac:dyDescent="0.3">
      <c r="A86" s="275"/>
      <c r="B86" s="275"/>
      <c r="C86" s="276"/>
      <c r="D86" s="277"/>
      <c r="E86" s="277"/>
      <c r="F86" s="277"/>
      <c r="G86" s="277"/>
      <c r="H86" s="276"/>
      <c r="I86" s="278"/>
    </row>
    <row r="87" spans="1:9" ht="18.75" x14ac:dyDescent="0.3">
      <c r="A87" s="275"/>
      <c r="B87" s="275"/>
      <c r="C87" s="276"/>
      <c r="D87" s="277"/>
      <c r="E87" s="277"/>
      <c r="F87" s="277"/>
      <c r="G87" s="277"/>
      <c r="H87" s="276"/>
      <c r="I87" s="278"/>
    </row>
    <row r="88" spans="1:9" ht="18.75" x14ac:dyDescent="0.3">
      <c r="A88" s="275"/>
      <c r="B88" s="275"/>
      <c r="C88" s="276"/>
      <c r="D88" s="277"/>
      <c r="E88" s="277"/>
      <c r="F88" s="277"/>
      <c r="G88" s="277"/>
      <c r="H88" s="276"/>
      <c r="I88" s="278"/>
    </row>
    <row r="89" spans="1:9" ht="18.75" x14ac:dyDescent="0.3">
      <c r="A89" s="275"/>
      <c r="B89" s="275"/>
      <c r="C89" s="276"/>
      <c r="D89" s="277"/>
      <c r="E89" s="277"/>
      <c r="F89" s="277"/>
      <c r="G89" s="277"/>
      <c r="H89" s="276"/>
      <c r="I89" s="278"/>
    </row>
    <row r="90" spans="1:9" ht="18.75" x14ac:dyDescent="0.3">
      <c r="A90" s="275"/>
      <c r="B90" s="275"/>
      <c r="C90" s="276"/>
      <c r="D90" s="277"/>
      <c r="E90" s="277"/>
      <c r="F90" s="277"/>
      <c r="G90" s="277"/>
      <c r="H90" s="276"/>
      <c r="I90" s="278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0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RD</vt:lpstr>
      <vt:lpstr>Artemether </vt:lpstr>
      <vt:lpstr>Lumefantrine</vt:lpstr>
      <vt:lpstr>'Artemether '!Print_Area</vt:lpstr>
      <vt:lpstr>Lumefantrine!Print_Area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2015-12-17T09:19:14Z</cp:lastPrinted>
  <dcterms:created xsi:type="dcterms:W3CDTF">2005-07-05T10:19:27Z</dcterms:created>
  <dcterms:modified xsi:type="dcterms:W3CDTF">2015-12-17T09:21:38Z</dcterms:modified>
</cp:coreProperties>
</file>