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510" yWindow="555" windowWidth="15015" windowHeight="7620" activeTab="3"/>
  </bookViews>
  <sheets>
    <sheet name="SST" sheetId="1" r:id="rId1"/>
    <sheet name="Uniformity" sheetId="2" r:id="rId2"/>
    <sheet name="ARTEMETHER" sheetId="8" r:id="rId3"/>
    <sheet name="LUMEFANTRINE" sheetId="4" r:id="rId4"/>
  </sheets>
  <definedNames>
    <definedName name="_xlnm.Print_Area" localSheetId="2">ARTEMETHER!$A$1:$H$142</definedName>
    <definedName name="_xlnm.Print_Area" localSheetId="3">LUMEFANTRINE!$A$1:$J$124</definedName>
    <definedName name="_xlnm.Print_Area" localSheetId="0">SST!$A$1:$E$75</definedName>
    <definedName name="_xlnm.Print_Area" localSheetId="1">Uniformity!$A$1:$G$60</definedName>
  </definedNames>
  <calcPr calcId="144525"/>
</workbook>
</file>

<file path=xl/calcChain.xml><?xml version="1.0" encoding="utf-8"?>
<calcChain xmlns="http://schemas.openxmlformats.org/spreadsheetml/2006/main">
  <c r="D101" i="8" l="1"/>
  <c r="D102" i="8"/>
  <c r="H73" i="8" l="1"/>
  <c r="H72" i="8"/>
  <c r="H74" i="8"/>
  <c r="B52" i="1"/>
  <c r="B53" i="1" s="1"/>
  <c r="B51" i="1"/>
  <c r="B50" i="1"/>
  <c r="B64" i="1"/>
  <c r="E62" i="1"/>
  <c r="D62" i="1"/>
  <c r="C62" i="1"/>
  <c r="B62" i="1"/>
  <c r="B63" i="1" s="1"/>
  <c r="B7" i="1"/>
  <c r="G27" i="8" l="1"/>
  <c r="D40" i="1" l="1"/>
  <c r="B31" i="1"/>
  <c r="B30" i="1"/>
  <c r="B42" i="1"/>
  <c r="B40" i="1"/>
  <c r="B41" i="1" s="1"/>
  <c r="B29" i="1"/>
  <c r="B28" i="1"/>
  <c r="B10" i="1"/>
  <c r="B9" i="1"/>
  <c r="B8" i="1"/>
  <c r="E94" i="4"/>
  <c r="G94" i="4"/>
  <c r="F42" i="4"/>
  <c r="D42" i="4"/>
  <c r="G41" i="4"/>
  <c r="E41" i="4"/>
  <c r="F42" i="8"/>
  <c r="D42" i="8"/>
  <c r="G41" i="8"/>
  <c r="E41" i="8"/>
  <c r="C18" i="2" l="1"/>
  <c r="C19" i="2"/>
  <c r="C138" i="8"/>
  <c r="B134" i="8"/>
  <c r="C121" i="8"/>
  <c r="B117" i="8"/>
  <c r="B99" i="8"/>
  <c r="F96" i="8"/>
  <c r="D96" i="8"/>
  <c r="G95" i="8"/>
  <c r="E95" i="8"/>
  <c r="B88" i="8"/>
  <c r="B83" i="8"/>
  <c r="B82" i="8"/>
  <c r="B84" i="8" s="1"/>
  <c r="B81" i="8"/>
  <c r="B80" i="8"/>
  <c r="C76" i="8"/>
  <c r="H71" i="8"/>
  <c r="G71" i="8"/>
  <c r="B68" i="8"/>
  <c r="H67" i="8"/>
  <c r="G67" i="8"/>
  <c r="H63" i="8"/>
  <c r="G63" i="8"/>
  <c r="C56" i="8"/>
  <c r="B55" i="8"/>
  <c r="B45" i="8"/>
  <c r="D48" i="8" s="1"/>
  <c r="D44" i="8"/>
  <c r="B34" i="8"/>
  <c r="F44" i="8" s="1"/>
  <c r="B30" i="8"/>
  <c r="F45" i="8" s="1"/>
  <c r="C120" i="4"/>
  <c r="B116" i="4"/>
  <c r="D100" i="4" s="1"/>
  <c r="B98" i="4"/>
  <c r="F95" i="4"/>
  <c r="D95" i="4"/>
  <c r="B87" i="4"/>
  <c r="F97" i="4" s="1"/>
  <c r="B81" i="4"/>
  <c r="B83" i="4" s="1"/>
  <c r="B80" i="4"/>
  <c r="B79" i="4"/>
  <c r="C76" i="4"/>
  <c r="B68" i="4"/>
  <c r="C56" i="4"/>
  <c r="B55" i="4"/>
  <c r="D48" i="4"/>
  <c r="D49" i="4" s="1"/>
  <c r="B45" i="4"/>
  <c r="D44" i="4"/>
  <c r="I39" i="4"/>
  <c r="B34" i="4"/>
  <c r="F44" i="4" s="1"/>
  <c r="B30" i="4"/>
  <c r="B49" i="2"/>
  <c r="C46" i="2"/>
  <c r="C50" i="2" s="1"/>
  <c r="C45" i="2"/>
  <c r="D42" i="2"/>
  <c r="D41" i="2"/>
  <c r="D37" i="2"/>
  <c r="D35" i="2"/>
  <c r="D31" i="2"/>
  <c r="D30" i="2"/>
  <c r="D26" i="2"/>
  <c r="D25" i="2"/>
  <c r="E40" i="1"/>
  <c r="B21" i="1"/>
  <c r="E19" i="1"/>
  <c r="D19" i="1"/>
  <c r="C19" i="1"/>
  <c r="B19" i="1"/>
  <c r="B20" i="1" s="1"/>
  <c r="I92" i="4" l="1"/>
  <c r="D101" i="4"/>
  <c r="D45" i="4"/>
  <c r="D46" i="4" s="1"/>
  <c r="F98" i="4"/>
  <c r="F99" i="4" s="1"/>
  <c r="F46" i="8"/>
  <c r="G40" i="8"/>
  <c r="G38" i="8"/>
  <c r="G39" i="8"/>
  <c r="D97" i="4"/>
  <c r="D98" i="4" s="1"/>
  <c r="D99" i="4" s="1"/>
  <c r="D103" i="8"/>
  <c r="D45" i="8"/>
  <c r="D27" i="2"/>
  <c r="D33" i="2"/>
  <c r="D38" i="2"/>
  <c r="D43" i="2"/>
  <c r="C49" i="2"/>
  <c r="F45" i="4"/>
  <c r="D29" i="2"/>
  <c r="D34" i="2"/>
  <c r="D39" i="2"/>
  <c r="B57" i="8"/>
  <c r="B69" i="8" s="1"/>
  <c r="B57" i="4"/>
  <c r="B69" i="4" s="1"/>
  <c r="D49" i="2"/>
  <c r="D40" i="2"/>
  <c r="D36" i="2"/>
  <c r="D32" i="2"/>
  <c r="D28" i="2"/>
  <c r="D24" i="2"/>
  <c r="D50" i="2"/>
  <c r="D49" i="8"/>
  <c r="D98" i="8"/>
  <c r="D99" i="8" s="1"/>
  <c r="D100" i="8" s="1"/>
  <c r="F98" i="8"/>
  <c r="F99" i="8" s="1"/>
  <c r="D102" i="4" l="1"/>
  <c r="E92" i="4"/>
  <c r="E91" i="4"/>
  <c r="G91" i="4"/>
  <c r="G92" i="4"/>
  <c r="E93" i="4"/>
  <c r="G93" i="4"/>
  <c r="G39" i="4"/>
  <c r="G38" i="4"/>
  <c r="G40" i="4"/>
  <c r="E39" i="4"/>
  <c r="E40" i="4"/>
  <c r="E38" i="4"/>
  <c r="E42" i="4" s="1"/>
  <c r="G95" i="4"/>
  <c r="G42" i="8"/>
  <c r="D46" i="8"/>
  <c r="E40" i="8"/>
  <c r="E38" i="8"/>
  <c r="E39" i="8"/>
  <c r="D52" i="8" s="1"/>
  <c r="G94" i="8"/>
  <c r="E94" i="8"/>
  <c r="F100" i="8"/>
  <c r="G93" i="8"/>
  <c r="F46" i="4"/>
  <c r="E93" i="8"/>
  <c r="G92" i="8"/>
  <c r="E92" i="8"/>
  <c r="G42" i="4" l="1"/>
  <c r="D50" i="4"/>
  <c r="D52" i="4"/>
  <c r="E42" i="8"/>
  <c r="D105" i="4"/>
  <c r="E95" i="4"/>
  <c r="D103" i="4"/>
  <c r="G96" i="8"/>
  <c r="D50" i="8"/>
  <c r="G65" i="8" s="1"/>
  <c r="H65" i="8" s="1"/>
  <c r="D106" i="8"/>
  <c r="D104" i="8"/>
  <c r="E96" i="8"/>
  <c r="G67" i="4" l="1"/>
  <c r="H67" i="4" s="1"/>
  <c r="G64" i="4"/>
  <c r="H64" i="4" s="1"/>
  <c r="G65" i="4"/>
  <c r="H65" i="4" s="1"/>
  <c r="G71" i="4"/>
  <c r="H71" i="4" s="1"/>
  <c r="G62" i="4"/>
  <c r="H62" i="4" s="1"/>
  <c r="G69" i="4"/>
  <c r="H69" i="4" s="1"/>
  <c r="G68" i="4"/>
  <c r="H68" i="4" s="1"/>
  <c r="G60" i="4"/>
  <c r="G63" i="4"/>
  <c r="H63" i="4" s="1"/>
  <c r="G70" i="4"/>
  <c r="H70" i="4" s="1"/>
  <c r="G66" i="4"/>
  <c r="H66" i="4" s="1"/>
  <c r="D51" i="4"/>
  <c r="G61" i="4"/>
  <c r="H61" i="4" s="1"/>
  <c r="G69" i="8"/>
  <c r="H69" i="8" s="1"/>
  <c r="G68" i="8"/>
  <c r="H68" i="8" s="1"/>
  <c r="G66" i="8"/>
  <c r="H66" i="8" s="1"/>
  <c r="G70" i="8"/>
  <c r="H70" i="8" s="1"/>
  <c r="G64" i="8"/>
  <c r="H64" i="8" s="1"/>
  <c r="E108" i="4"/>
  <c r="D104" i="4"/>
  <c r="E113" i="4"/>
  <c r="F113" i="4" s="1"/>
  <c r="E109" i="4"/>
  <c r="F109" i="4" s="1"/>
  <c r="E110" i="4"/>
  <c r="F110" i="4" s="1"/>
  <c r="E111" i="4"/>
  <c r="F111" i="4" s="1"/>
  <c r="E112" i="4"/>
  <c r="F112" i="4" s="1"/>
  <c r="D51" i="8"/>
  <c r="G61" i="8"/>
  <c r="H61" i="8" s="1"/>
  <c r="G60" i="8"/>
  <c r="H60" i="8" s="1"/>
  <c r="G62" i="8"/>
  <c r="H62" i="8" s="1"/>
  <c r="E131" i="8"/>
  <c r="F131" i="8" s="1"/>
  <c r="E129" i="8"/>
  <c r="F129" i="8" s="1"/>
  <c r="E127" i="8"/>
  <c r="F127" i="8" s="1"/>
  <c r="E113" i="8"/>
  <c r="F113" i="8" s="1"/>
  <c r="E111" i="8"/>
  <c r="F111" i="8" s="1"/>
  <c r="E109" i="8"/>
  <c r="F109" i="8" s="1"/>
  <c r="E128" i="8"/>
  <c r="F128" i="8" s="1"/>
  <c r="D105" i="8"/>
  <c r="E126" i="8"/>
  <c r="F126" i="8" s="1"/>
  <c r="E114" i="8"/>
  <c r="F114" i="8" s="1"/>
  <c r="E112" i="8"/>
  <c r="F112" i="8" s="1"/>
  <c r="E130" i="8"/>
  <c r="F130" i="8" s="1"/>
  <c r="E110" i="8"/>
  <c r="F110" i="8" s="1"/>
  <c r="G72" i="4" l="1"/>
  <c r="G73" i="4" s="1"/>
  <c r="H60" i="4"/>
  <c r="G74" i="4"/>
  <c r="F108" i="4"/>
  <c r="E117" i="4"/>
  <c r="E115" i="4"/>
  <c r="E116" i="4" s="1"/>
  <c r="G76" i="8"/>
  <c r="F118" i="8"/>
  <c r="F116" i="8"/>
  <c r="F135" i="8"/>
  <c r="F133" i="8"/>
  <c r="H74" i="4" l="1"/>
  <c r="H72" i="4"/>
  <c r="F115" i="4"/>
  <c r="F117" i="4"/>
  <c r="G121" i="8"/>
  <c r="F117" i="8"/>
  <c r="G138" i="8"/>
  <c r="F134" i="8"/>
  <c r="G76" i="4" l="1"/>
  <c r="H73" i="4"/>
  <c r="F116" i="4"/>
  <c r="G120" i="4"/>
</calcChain>
</file>

<file path=xl/sharedStrings.xml><?xml version="1.0" encoding="utf-8"?>
<sst xmlns="http://schemas.openxmlformats.org/spreadsheetml/2006/main" count="441" uniqueCount="165">
  <si>
    <t>HPLC System Suitability Report</t>
  </si>
  <si>
    <t>Analysis Data</t>
  </si>
  <si>
    <t>Assay</t>
  </si>
  <si>
    <t>Sample(s)</t>
  </si>
  <si>
    <t>Reference Substance:</t>
  </si>
  <si>
    <t>BI-CORTEM TABLETS</t>
  </si>
  <si>
    <t>% age Purity:</t>
  </si>
  <si>
    <t>NDQD201508188</t>
  </si>
  <si>
    <t>Weight (mg):</t>
  </si>
  <si>
    <t>Artemether &amp; Lumefantrine</t>
  </si>
  <si>
    <t>Standard Conc (mg/mL):</t>
  </si>
  <si>
    <t>Each tablet contains:
Artemether 20 mg
Lumefantrine 120 mg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</si>
  <si>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</si>
  <si>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</si>
  <si>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</si>
  <si>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</si>
  <si>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</si>
  <si>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</si>
  <si>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</si>
  <si>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</si>
  <si>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</si>
  <si>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</si>
  <si>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2000</t>
    </r>
  </si>
  <si>
    <r>
      <t>The Assymetry of all peaks were below</t>
    </r>
    <r>
      <rPr>
        <b/>
        <sz val="12"/>
        <color rgb="FF000000"/>
        <rFont val="Book Antiqua"/>
        <family val="1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</si>
  <si>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</si>
  <si>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</si>
  <si>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</si>
  <si>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</si>
  <si>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</si>
  <si>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</si>
  <si>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</si>
  <si>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</si>
  <si>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</si>
  <si>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</si>
  <si>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</si>
  <si>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</si>
  <si>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</si>
  <si>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</si>
  <si>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</si>
  <si>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</si>
  <si>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</si>
  <si>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</si>
  <si>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</si>
  <si>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</si>
  <si>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</si>
  <si>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</si>
  <si>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</si>
  <si>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</si>
  <si>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</si>
  <si>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</si>
  <si>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</si>
  <si>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</si>
  <si>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</si>
  <si>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</si>
  <si>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</si>
  <si>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</si>
  <si>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</si>
  <si>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</si>
  <si>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</si>
  <si>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</si>
  <si>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</si>
  <si>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</si>
  <si>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</si>
  <si>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</si>
  <si>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</si>
  <si>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</si>
  <si>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</si>
  <si>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</si>
  <si>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</si>
  <si>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</si>
  <si>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</si>
  <si>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</si>
  <si>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</si>
  <si>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</si>
  <si>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</si>
  <si>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</si>
  <si>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</si>
  <si>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</si>
  <si>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</si>
  <si>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</si>
  <si>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</si>
  <si>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</si>
  <si>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</si>
  <si>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</si>
  <si>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</si>
  <si>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</si>
  <si>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</si>
  <si>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</si>
  <si>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</si>
  <si>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</si>
  <si>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</si>
  <si>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</si>
  <si>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t>Assay Smp A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</si>
  <si>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</si>
  <si>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</si>
  <si>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</si>
  <si>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</si>
  <si>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</si>
  <si>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</si>
  <si>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</si>
  <si>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</si>
  <si>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</si>
  <si>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</si>
  <si>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</si>
  <si>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</si>
  <si>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</si>
  <si>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</si>
  <si>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</si>
  <si>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</si>
  <si>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</si>
  <si>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</si>
  <si>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</si>
  <si>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</si>
  <si>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</si>
  <si>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</si>
  <si>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</si>
  <si>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</si>
  <si>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Capsule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</si>
  <si>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</si>
  <si>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</si>
  <si>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(mL:</t>
    </r>
  </si>
  <si>
    <t xml:space="preserve">The amount  of </t>
  </si>
  <si>
    <t xml:space="preserve">dissolved as a percentage of the stated  label claim is </t>
  </si>
  <si>
    <t>F0J018</t>
  </si>
  <si>
    <t>Initial    Standard dilution</t>
  </si>
  <si>
    <t>Inj</t>
  </si>
  <si>
    <t>Desired Concetration (mg/mL):</t>
  </si>
  <si>
    <t>Initial    Sample dilution</t>
  </si>
  <si>
    <t>Comment</t>
  </si>
  <si>
    <t>Analysis Data:</t>
  </si>
  <si>
    <t>Determination of Active Ingredient Dissolved after</t>
  </si>
  <si>
    <t>1hr</t>
  </si>
  <si>
    <t>tablet No.</t>
  </si>
  <si>
    <t>3hrs</t>
  </si>
  <si>
    <t xml:space="preserve">BI CORTEM </t>
  </si>
  <si>
    <t xml:space="preserve">ARTEMETHER </t>
  </si>
  <si>
    <t xml:space="preserve">Each Tablet contains Artemether 20mg </t>
  </si>
  <si>
    <t>29th Oct 2015</t>
  </si>
  <si>
    <t>30th Nov 2015</t>
  </si>
  <si>
    <t>LUMEFANTRINE</t>
  </si>
  <si>
    <t>WS/14/046</t>
  </si>
  <si>
    <t>4th Dec 2015</t>
  </si>
  <si>
    <t>ARTEMETHER</t>
  </si>
  <si>
    <r>
      <t>1</t>
    </r>
    <r>
      <rPr>
        <b/>
        <vertAlign val="superscript"/>
        <sz val="14"/>
        <color rgb="FF000000"/>
        <rFont val="Book Antiqua"/>
        <family val="1"/>
      </rPr>
      <t>st</t>
    </r>
    <r>
      <rPr>
        <b/>
        <sz val="14"/>
        <color rgb="FF000000"/>
        <rFont val="Book Antiqua"/>
        <family val="1"/>
      </rPr>
      <t xml:space="preserve"> Dilution Standard transfer Volume (mL:</t>
    </r>
  </si>
  <si>
    <r>
      <t>1</t>
    </r>
    <r>
      <rPr>
        <b/>
        <vertAlign val="superscript"/>
        <sz val="14"/>
        <color rgb="FF000000"/>
        <rFont val="Book Antiqua"/>
        <family val="1"/>
      </rPr>
      <t>st</t>
    </r>
    <r>
      <rPr>
        <b/>
        <sz val="14"/>
        <color rgb="FF000000"/>
        <rFont val="Book Antiqua"/>
        <family val="1"/>
      </rPr>
      <t xml:space="preserve"> Dilution Standard Final Volume (mL):</t>
    </r>
  </si>
  <si>
    <r>
      <t>2</t>
    </r>
    <r>
      <rPr>
        <b/>
        <vertAlign val="superscript"/>
        <sz val="14"/>
        <color rgb="FF000000"/>
        <rFont val="Book Antiqua"/>
        <family val="1"/>
      </rPr>
      <t>nd</t>
    </r>
    <r>
      <rPr>
        <b/>
        <sz val="14"/>
        <color rgb="FF000000"/>
        <rFont val="Book Antiqua"/>
        <family val="1"/>
      </rPr>
      <t xml:space="preserve"> Dilution Standard Transfer Volume (mL):</t>
    </r>
  </si>
  <si>
    <r>
      <t>2</t>
    </r>
    <r>
      <rPr>
        <b/>
        <vertAlign val="superscript"/>
        <sz val="14"/>
        <color rgb="FF000000"/>
        <rFont val="Book Antiqua"/>
        <family val="1"/>
      </rPr>
      <t>nd</t>
    </r>
    <r>
      <rPr>
        <b/>
        <sz val="14"/>
        <color rgb="FF000000"/>
        <rFont val="Book Antiqua"/>
        <family val="1"/>
      </rPr>
      <t xml:space="preserve"> Dilution Standard Final Volume (mL):</t>
    </r>
  </si>
  <si>
    <r>
      <t>3</t>
    </r>
    <r>
      <rPr>
        <b/>
        <vertAlign val="superscript"/>
        <sz val="14"/>
        <color rgb="FF000000"/>
        <rFont val="Book Antiqua"/>
        <family val="1"/>
      </rPr>
      <t>rd</t>
    </r>
    <r>
      <rPr>
        <b/>
        <sz val="14"/>
        <color rgb="FF000000"/>
        <rFont val="Book Antiqua"/>
        <family val="1"/>
      </rPr>
      <t xml:space="preserve"> Dilution Standard Volume (mL:</t>
    </r>
  </si>
  <si>
    <r>
      <t>3</t>
    </r>
    <r>
      <rPr>
        <b/>
        <vertAlign val="superscript"/>
        <sz val="14"/>
        <color rgb="FF000000"/>
        <rFont val="Book Antiqua"/>
        <family val="1"/>
      </rPr>
      <t>rd</t>
    </r>
    <r>
      <rPr>
        <b/>
        <sz val="14"/>
        <color rgb="FF000000"/>
        <rFont val="Book Antiqua"/>
        <family val="1"/>
      </rPr>
      <t xml:space="preserve"> Dilution Standard Final Volume (mL):</t>
    </r>
  </si>
  <si>
    <r>
      <t>4</t>
    </r>
    <r>
      <rPr>
        <b/>
        <vertAlign val="superscript"/>
        <sz val="14"/>
        <color rgb="FF000000"/>
        <rFont val="Book Antiqua"/>
        <family val="1"/>
      </rPr>
      <t>th</t>
    </r>
    <r>
      <rPr>
        <b/>
        <sz val="14"/>
        <color rgb="FF000000"/>
        <rFont val="Book Antiqua"/>
        <family val="1"/>
      </rPr>
      <t xml:space="preserve"> Dilution Standard Transfer Volume (mL):</t>
    </r>
  </si>
  <si>
    <r>
      <t>4</t>
    </r>
    <r>
      <rPr>
        <b/>
        <vertAlign val="superscript"/>
        <sz val="14"/>
        <color rgb="FF000000"/>
        <rFont val="Book Antiqua"/>
        <family val="1"/>
      </rPr>
      <t>th</t>
    </r>
    <r>
      <rPr>
        <b/>
        <sz val="14"/>
        <color rgb="FF000000"/>
        <rFont val="Book Antiqua"/>
        <family val="1"/>
      </rPr>
      <t xml:space="preserve"> Dilution Standard Final Volume (mL):</t>
    </r>
  </si>
  <si>
    <r>
      <t>1</t>
    </r>
    <r>
      <rPr>
        <b/>
        <vertAlign val="superscript"/>
        <sz val="14"/>
        <color rgb="FF000000"/>
        <rFont val="Book Antiqua"/>
        <family val="1"/>
      </rPr>
      <t>st</t>
    </r>
    <r>
      <rPr>
        <b/>
        <sz val="14"/>
        <color rgb="FF000000"/>
        <rFont val="Book Antiqua"/>
        <family val="1"/>
      </rPr>
      <t xml:space="preserve"> Dilution Sample transfer Volume (mL):</t>
    </r>
  </si>
  <si>
    <r>
      <t>1</t>
    </r>
    <r>
      <rPr>
        <b/>
        <vertAlign val="superscript"/>
        <sz val="14"/>
        <color rgb="FF000000"/>
        <rFont val="Book Antiqua"/>
        <family val="1"/>
      </rPr>
      <t>st</t>
    </r>
    <r>
      <rPr>
        <b/>
        <sz val="14"/>
        <color rgb="FF000000"/>
        <rFont val="Book Antiqua"/>
        <family val="1"/>
      </rPr>
      <t xml:space="preserve"> Dilution Sample Final Volume (mL):</t>
    </r>
  </si>
  <si>
    <r>
      <t>2</t>
    </r>
    <r>
      <rPr>
        <b/>
        <vertAlign val="superscript"/>
        <sz val="14"/>
        <color rgb="FF000000"/>
        <rFont val="Book Antiqua"/>
        <family val="1"/>
      </rPr>
      <t>nd</t>
    </r>
    <r>
      <rPr>
        <b/>
        <sz val="14"/>
        <color rgb="FF000000"/>
        <rFont val="Book Antiqua"/>
        <family val="1"/>
      </rPr>
      <t xml:space="preserve"> Dilution Sample Transfer Volume (mL):</t>
    </r>
  </si>
  <si>
    <r>
      <t>2</t>
    </r>
    <r>
      <rPr>
        <b/>
        <vertAlign val="superscript"/>
        <sz val="14"/>
        <color rgb="FF000000"/>
        <rFont val="Book Antiqua"/>
        <family val="1"/>
      </rPr>
      <t>nd</t>
    </r>
    <r>
      <rPr>
        <b/>
        <sz val="14"/>
        <color rgb="FF000000"/>
        <rFont val="Book Antiqua"/>
        <family val="1"/>
      </rPr>
      <t xml:space="preserve"> Dilution Sample Final Volume (mL):</t>
    </r>
  </si>
  <si>
    <r>
      <t>3</t>
    </r>
    <r>
      <rPr>
        <b/>
        <vertAlign val="superscript"/>
        <sz val="14"/>
        <color rgb="FF000000"/>
        <rFont val="Book Antiqua"/>
        <family val="1"/>
      </rPr>
      <t>rd</t>
    </r>
    <r>
      <rPr>
        <b/>
        <sz val="14"/>
        <color rgb="FF000000"/>
        <rFont val="Book Antiqua"/>
        <family val="1"/>
      </rPr>
      <t xml:space="preserve"> Dilution Sample Transfer Volume (mL:</t>
    </r>
  </si>
  <si>
    <r>
      <t>3</t>
    </r>
    <r>
      <rPr>
        <b/>
        <vertAlign val="superscript"/>
        <sz val="14"/>
        <color rgb="FF000000"/>
        <rFont val="Book Antiqua"/>
        <family val="1"/>
      </rPr>
      <t>rd</t>
    </r>
    <r>
      <rPr>
        <b/>
        <sz val="14"/>
        <color rgb="FF000000"/>
        <rFont val="Book Antiqua"/>
        <family val="1"/>
      </rPr>
      <t xml:space="preserve"> Dilution Sample Final Volume (mL):</t>
    </r>
  </si>
  <si>
    <r>
      <t>4</t>
    </r>
    <r>
      <rPr>
        <b/>
        <vertAlign val="superscript"/>
        <sz val="14"/>
        <color rgb="FF000000"/>
        <rFont val="Book Antiqua"/>
        <family val="1"/>
      </rPr>
      <t>th</t>
    </r>
    <r>
      <rPr>
        <b/>
        <sz val="14"/>
        <color rgb="FF000000"/>
        <rFont val="Book Antiqua"/>
        <family val="1"/>
      </rPr>
      <t xml:space="preserve"> Dilution Sample Transfer Volume (mL):</t>
    </r>
  </si>
  <si>
    <r>
      <t>4</t>
    </r>
    <r>
      <rPr>
        <b/>
        <vertAlign val="superscript"/>
        <sz val="14"/>
        <color rgb="FF000000"/>
        <rFont val="Book Antiqua"/>
        <family val="1"/>
      </rPr>
      <t>th</t>
    </r>
    <r>
      <rPr>
        <b/>
        <sz val="14"/>
        <color rgb="FF000000"/>
        <rFont val="Book Antiqua"/>
        <family val="1"/>
      </rPr>
      <t xml:space="preserve"> Dilution Sample Final Volume (mL):</t>
    </r>
  </si>
  <si>
    <r>
      <t>1</t>
    </r>
    <r>
      <rPr>
        <b/>
        <vertAlign val="superscript"/>
        <sz val="14"/>
        <color rgb="FF000000"/>
        <rFont val="Book Antiqua"/>
        <family val="1"/>
      </rPr>
      <t>st</t>
    </r>
    <r>
      <rPr>
        <b/>
        <sz val="14"/>
        <color rgb="FF000000"/>
        <rFont val="Book Antiqua"/>
        <family val="1"/>
      </rPr>
      <t xml:space="preserve"> Dilution Sample transfer Volume (mL:</t>
    </r>
  </si>
  <si>
    <t xml:space="preserve"> </t>
  </si>
  <si>
    <t>Joyfrida</t>
  </si>
  <si>
    <t>George</t>
  </si>
  <si>
    <t>JOYFRIDA</t>
  </si>
  <si>
    <t>GEORGE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</si>
</sst>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</numFmts>
  <fonts count="30" x14ac:knownFonts="1">
    <font>
      <sz val="10"/>
      <color rgb="FF000000"/>
      <name val="Arial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b/>
      <sz val="10"/>
      <color rgb="FF000000"/>
      <name val="Arial"/>
      <family val="2"/>
    </font>
    <font>
      <sz val="12"/>
      <color rgb="FF000000"/>
      <name val="Arial"/>
      <family val="2"/>
    </font>
    <font>
      <b/>
      <i/>
      <sz val="10"/>
      <color rgb="FF000000"/>
      <name val="Book Antiqua"/>
      <family val="1"/>
    </font>
    <font>
      <sz val="14"/>
      <color rgb="FF000000"/>
      <name val="Book Antiqua"/>
      <family val="1"/>
    </font>
    <font>
      <b/>
      <sz val="14"/>
      <color rgb="FF000000"/>
      <name val="Book Antiqua"/>
      <family val="1"/>
    </font>
    <font>
      <b/>
      <sz val="20"/>
      <color rgb="FF000000"/>
      <name val="Book Antiqua"/>
      <family val="1"/>
    </font>
    <font>
      <sz val="20"/>
      <color rgb="FF000000"/>
      <name val="Book Antiqua"/>
      <family val="1"/>
    </font>
    <font>
      <b/>
      <sz val="14"/>
      <color rgb="FF000000"/>
      <name val="Calibri"/>
      <family val="2"/>
    </font>
    <font>
      <i/>
      <sz val="14"/>
      <color rgb="FF000000"/>
      <name val="Arial"/>
      <family val="2"/>
    </font>
    <font>
      <i/>
      <sz val="14"/>
      <color rgb="FF000000"/>
      <name val="Book Antiqua"/>
      <family val="1"/>
    </font>
    <font>
      <sz val="14"/>
      <color rgb="FF000000"/>
      <name val="Arial"/>
      <family val="2"/>
    </font>
    <font>
      <b/>
      <i/>
      <sz val="14"/>
      <color rgb="FF000000"/>
      <name val="Book Antiqua"/>
      <family val="1"/>
    </font>
    <font>
      <b/>
      <u/>
      <sz val="16"/>
      <color rgb="FF000000"/>
      <name val="Book Antiqua"/>
      <family val="1"/>
    </font>
    <font>
      <b/>
      <sz val="72"/>
      <color rgb="FF000000"/>
      <name val="Book Antiqua"/>
      <family val="1"/>
    </font>
    <font>
      <b/>
      <sz val="52"/>
      <color rgb="FF000000"/>
      <name val="Book Antiqua"/>
      <family val="1"/>
    </font>
    <font>
      <b/>
      <i/>
      <sz val="12"/>
      <color rgb="FF000000"/>
      <name val="Book Antiqua"/>
      <family val="1"/>
    </font>
    <font>
      <b/>
      <u/>
      <sz val="20"/>
      <color rgb="FF000000"/>
      <name val="Book Antiqua"/>
      <family val="1"/>
    </font>
    <font>
      <vertAlign val="superscript"/>
      <sz val="14"/>
      <color rgb="FF000000"/>
      <name val="Book Antiqua"/>
      <family val="1"/>
    </font>
    <font>
      <b/>
      <sz val="16"/>
      <color rgb="FF000000"/>
      <name val="Book Antiqua"/>
      <family val="1"/>
    </font>
    <font>
      <b/>
      <sz val="11"/>
      <color rgb="FF000000"/>
      <name val="Book Antiqua"/>
      <family val="1"/>
    </font>
    <font>
      <b/>
      <i/>
      <sz val="14"/>
      <color rgb="FF000000"/>
      <name val="Arial"/>
      <family val="2"/>
    </font>
    <font>
      <b/>
      <sz val="14"/>
      <color rgb="FF000000"/>
      <name val="Arial"/>
      <family val="2"/>
    </font>
    <font>
      <b/>
      <vertAlign val="superscript"/>
      <sz val="14"/>
      <color rgb="FF000000"/>
      <name val="Book Antiqua"/>
      <family val="1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theme="0" tint="-0.14999847407452621"/>
        <bgColor indexed="64"/>
      </patternFill>
    </fill>
  </fills>
  <borders count="6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43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7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8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0" fontId="4" fillId="2" borderId="0" xfId="0" applyFont="1" applyFill="1"/>
    <xf numFmtId="0" fontId="9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167" fontId="6" fillId="2" borderId="0" xfId="0" applyNumberFormat="1" applyFont="1" applyFill="1" applyAlignment="1">
      <alignment horizontal="center"/>
    </xf>
    <xf numFmtId="0" fontId="12" fillId="2" borderId="0" xfId="0" applyFont="1" applyFill="1" applyAlignment="1" applyProtection="1">
      <alignment horizontal="left"/>
      <protection locked="0"/>
    </xf>
    <xf numFmtId="0" fontId="11" fillId="2" borderId="27" xfId="0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166" fontId="12" fillId="3" borderId="41" xfId="0" applyNumberFormat="1" applyFont="1" applyFill="1" applyBorder="1" applyAlignment="1" applyProtection="1">
      <alignment horizontal="center"/>
      <protection locked="0"/>
    </xf>
    <xf numFmtId="171" fontId="11" fillId="7" borderId="13" xfId="0" applyNumberFormat="1" applyFont="1" applyFill="1" applyBorder="1" applyAlignment="1">
      <alignment horizontal="center"/>
    </xf>
    <xf numFmtId="172" fontId="12" fillId="3" borderId="0" xfId="0" applyNumberFormat="1" applyFont="1" applyFill="1" applyAlignment="1" applyProtection="1">
      <alignment horizontal="center"/>
      <protection locked="0"/>
    </xf>
    <xf numFmtId="1" fontId="12" fillId="3" borderId="23" xfId="0" applyNumberFormat="1" applyFont="1" applyFill="1" applyBorder="1" applyAlignment="1" applyProtection="1">
      <alignment horizontal="center"/>
      <protection locked="0"/>
    </xf>
    <xf numFmtId="171" fontId="11" fillId="6" borderId="15" xfId="0" applyNumberFormat="1" applyFont="1" applyFill="1" applyBorder="1" applyAlignment="1">
      <alignment horizontal="center"/>
    </xf>
    <xf numFmtId="0" fontId="11" fillId="2" borderId="55" xfId="0" applyFont="1" applyFill="1" applyBorder="1" applyAlignment="1">
      <alignment horizontal="center"/>
    </xf>
    <xf numFmtId="0" fontId="18" fillId="2" borderId="0" xfId="0" applyFont="1" applyFill="1" applyAlignment="1">
      <alignment horizontal="right" vertical="center" wrapText="1"/>
    </xf>
    <xf numFmtId="0" fontId="12" fillId="2" borderId="0" xfId="0" applyFont="1" applyFill="1" applyAlignment="1" applyProtection="1">
      <alignment horizontal="right"/>
      <protection locked="0"/>
    </xf>
    <xf numFmtId="2" fontId="12" fillId="7" borderId="33" xfId="0" applyNumberFormat="1" applyFont="1" applyFill="1" applyBorder="1" applyAlignment="1">
      <alignment horizontal="center"/>
    </xf>
    <xf numFmtId="2" fontId="12" fillId="7" borderId="27" xfId="0" applyNumberFormat="1" applyFont="1" applyFill="1" applyBorder="1" applyAlignment="1">
      <alignment horizontal="center"/>
    </xf>
    <xf numFmtId="0" fontId="3" fillId="2" borderId="0" xfId="0" applyFont="1" applyFill="1"/>
    <xf numFmtId="0" fontId="10" fillId="2" borderId="0" xfId="0" applyFont="1" applyFill="1"/>
    <xf numFmtId="0" fontId="11" fillId="2" borderId="0" xfId="0" applyFont="1" applyFill="1"/>
    <xf numFmtId="0" fontId="10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169" fontId="10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1" fillId="2" borderId="0" xfId="0" applyFont="1" applyFill="1" applyAlignment="1">
      <alignment horizontal="right"/>
    </xf>
    <xf numFmtId="0" fontId="11" fillId="2" borderId="0" xfId="0" applyFont="1" applyFill="1" applyAlignment="1">
      <alignment horizontal="center"/>
    </xf>
    <xf numFmtId="0" fontId="10" fillId="2" borderId="0" xfId="0" applyFont="1" applyFill="1" applyAlignment="1">
      <alignment horizontal="right"/>
    </xf>
    <xf numFmtId="0" fontId="10" fillId="2" borderId="0" xfId="0" applyFont="1" applyFill="1" applyAlignment="1">
      <alignment horizontal="center"/>
    </xf>
    <xf numFmtId="0" fontId="14" fillId="2" borderId="0" xfId="0" applyFont="1" applyFill="1" applyAlignment="1">
      <alignment vertical="center" wrapText="1"/>
    </xf>
    <xf numFmtId="0" fontId="15" fillId="2" borderId="0" xfId="0" applyFont="1" applyFill="1"/>
    <xf numFmtId="0" fontId="16" fillId="2" borderId="0" xfId="0" applyFont="1" applyFill="1"/>
    <xf numFmtId="2" fontId="11" fillId="2" borderId="0" xfId="0" applyNumberFormat="1" applyFont="1" applyFill="1" applyAlignment="1">
      <alignment horizontal="center"/>
    </xf>
    <xf numFmtId="0" fontId="11" fillId="2" borderId="0" xfId="0" applyFont="1" applyFill="1" applyAlignment="1">
      <alignment vertical="center" wrapText="1"/>
    </xf>
    <xf numFmtId="0" fontId="17" fillId="2" borderId="0" xfId="0" applyFont="1" applyFill="1"/>
    <xf numFmtId="0" fontId="18" fillId="2" borderId="0" xfId="0" applyFont="1" applyFill="1" applyAlignment="1">
      <alignment horizontal="left" vertical="center" wrapText="1"/>
    </xf>
    <xf numFmtId="170" fontId="11" fillId="2" borderId="0" xfId="0" applyNumberFormat="1" applyFont="1" applyFill="1" applyAlignment="1">
      <alignment horizontal="center"/>
    </xf>
    <xf numFmtId="0" fontId="10" fillId="2" borderId="21" xfId="0" applyFont="1" applyFill="1" applyBorder="1" applyAlignment="1">
      <alignment horizontal="right"/>
    </xf>
    <xf numFmtId="0" fontId="10" fillId="2" borderId="23" xfId="0" applyFont="1" applyFill="1" applyBorder="1" applyAlignment="1">
      <alignment horizontal="right"/>
    </xf>
    <xf numFmtId="0" fontId="10" fillId="2" borderId="24" xfId="0" applyFont="1" applyFill="1" applyBorder="1" applyAlignment="1">
      <alignment horizontal="center"/>
    </xf>
    <xf numFmtId="0" fontId="11" fillId="2" borderId="22" xfId="0" applyFont="1" applyFill="1" applyBorder="1" applyAlignment="1">
      <alignment horizontal="center"/>
    </xf>
    <xf numFmtId="0" fontId="11" fillId="2" borderId="25" xfId="0" applyFont="1" applyFill="1" applyBorder="1" applyAlignment="1">
      <alignment horizontal="center"/>
    </xf>
    <xf numFmtId="0" fontId="11" fillId="2" borderId="30" xfId="0" applyFont="1" applyFill="1" applyBorder="1" applyAlignment="1">
      <alignment horizontal="center"/>
    </xf>
    <xf numFmtId="0" fontId="10" fillId="2" borderId="28" xfId="0" applyFont="1" applyFill="1" applyBorder="1" applyAlignment="1">
      <alignment horizontal="center"/>
    </xf>
    <xf numFmtId="0" fontId="10" fillId="2" borderId="23" xfId="0" applyFont="1" applyFill="1" applyBorder="1" applyAlignment="1">
      <alignment horizontal="center"/>
    </xf>
    <xf numFmtId="0" fontId="10" fillId="2" borderId="0" xfId="0" applyFont="1" applyFill="1"/>
    <xf numFmtId="0" fontId="10" fillId="2" borderId="33" xfId="0" applyFont="1" applyFill="1" applyBorder="1" applyAlignment="1">
      <alignment horizontal="center"/>
    </xf>
    <xf numFmtId="0" fontId="10" fillId="2" borderId="34" xfId="0" applyFont="1" applyFill="1" applyBorder="1" applyAlignment="1">
      <alignment horizontal="center"/>
    </xf>
    <xf numFmtId="0" fontId="10" fillId="2" borderId="24" xfId="0" applyFont="1" applyFill="1" applyBorder="1" applyAlignment="1">
      <alignment horizontal="right"/>
    </xf>
    <xf numFmtId="1" fontId="11" fillId="6" borderId="37" xfId="0" applyNumberFormat="1" applyFont="1" applyFill="1" applyBorder="1" applyAlignment="1">
      <alignment horizontal="center"/>
    </xf>
    <xf numFmtId="171" fontId="11" fillId="6" borderId="39" xfId="0" applyNumberFormat="1" applyFont="1" applyFill="1" applyBorder="1" applyAlignment="1">
      <alignment horizontal="center"/>
    </xf>
    <xf numFmtId="2" fontId="10" fillId="6" borderId="41" xfId="0" applyNumberFormat="1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2" fontId="10" fillId="7" borderId="41" xfId="0" applyNumberFormat="1" applyFont="1" applyFill="1" applyBorder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0" fillId="6" borderId="17" xfId="0" applyNumberFormat="1" applyFont="1" applyFill="1" applyBorder="1" applyAlignment="1">
      <alignment horizontal="center"/>
    </xf>
    <xf numFmtId="0" fontId="10" fillId="2" borderId="41" xfId="0" applyFont="1" applyFill="1" applyBorder="1" applyAlignment="1">
      <alignment horizontal="right"/>
    </xf>
    <xf numFmtId="1" fontId="10" fillId="2" borderId="0" xfId="0" applyNumberFormat="1" applyFont="1" applyFill="1" applyAlignment="1">
      <alignment horizontal="center"/>
    </xf>
    <xf numFmtId="0" fontId="10" fillId="2" borderId="17" xfId="0" applyFont="1" applyFill="1" applyBorder="1" applyAlignment="1">
      <alignment horizontal="right"/>
    </xf>
    <xf numFmtId="0" fontId="10" fillId="2" borderId="45" xfId="0" applyFont="1" applyFill="1" applyBorder="1" applyAlignment="1">
      <alignment horizontal="right"/>
    </xf>
    <xf numFmtId="171" fontId="10" fillId="2" borderId="0" xfId="0" applyNumberFormat="1" applyFont="1" applyFill="1" applyAlignment="1">
      <alignment horizontal="center"/>
    </xf>
    <xf numFmtId="10" fontId="10" fillId="6" borderId="41" xfId="0" applyNumberFormat="1" applyFont="1" applyFill="1" applyBorder="1" applyAlignment="1">
      <alignment horizontal="center"/>
    </xf>
    <xf numFmtId="0" fontId="10" fillId="7" borderId="17" xfId="0" applyFont="1" applyFill="1" applyBorder="1" applyAlignment="1">
      <alignment horizontal="center"/>
    </xf>
    <xf numFmtId="0" fontId="11" fillId="2" borderId="0" xfId="0" applyFont="1" applyFill="1" applyAlignment="1">
      <alignment horizontal="left"/>
    </xf>
    <xf numFmtId="0" fontId="11" fillId="2" borderId="13" xfId="0" applyFont="1" applyFill="1" applyBorder="1" applyAlignment="1">
      <alignment horizontal="center"/>
    </xf>
    <xf numFmtId="2" fontId="11" fillId="2" borderId="13" xfId="0" applyNumberFormat="1" applyFont="1" applyFill="1" applyBorder="1" applyAlignment="1">
      <alignment horizontal="center"/>
    </xf>
    <xf numFmtId="0" fontId="10" fillId="2" borderId="13" xfId="0" applyFont="1" applyFill="1" applyBorder="1" applyAlignment="1">
      <alignment horizontal="center"/>
    </xf>
    <xf numFmtId="0" fontId="10" fillId="2" borderId="14" xfId="0" applyFont="1" applyFill="1" applyBorder="1" applyAlignment="1">
      <alignment horizontal="center"/>
    </xf>
    <xf numFmtId="0" fontId="10" fillId="2" borderId="15" xfId="0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2" fontId="10" fillId="2" borderId="0" xfId="0" applyNumberFormat="1" applyFont="1" applyFill="1" applyAlignment="1">
      <alignment horizontal="center"/>
    </xf>
    <xf numFmtId="0" fontId="10" fillId="2" borderId="0" xfId="0" applyFont="1" applyFill="1"/>
    <xf numFmtId="171" fontId="11" fillId="6" borderId="38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 wrapText="1"/>
    </xf>
    <xf numFmtId="10" fontId="11" fillId="6" borderId="41" xfId="0" applyNumberFormat="1" applyFont="1" applyFill="1" applyBorder="1" applyAlignment="1">
      <alignment horizontal="center"/>
    </xf>
    <xf numFmtId="10" fontId="10" fillId="2" borderId="0" xfId="0" applyNumberFormat="1" applyFont="1" applyFill="1" applyAlignment="1">
      <alignment horizontal="center"/>
    </xf>
    <xf numFmtId="0" fontId="11" fillId="7" borderId="17" xfId="0" applyFont="1" applyFill="1" applyBorder="1" applyAlignment="1">
      <alignment horizontal="center"/>
    </xf>
    <xf numFmtId="0" fontId="11" fillId="2" borderId="47" xfId="0" applyFont="1" applyFill="1" applyBorder="1" applyAlignment="1">
      <alignment horizontal="center"/>
    </xf>
    <xf numFmtId="0" fontId="11" fillId="2" borderId="54" xfId="0" applyFont="1" applyFill="1" applyBorder="1" applyAlignment="1">
      <alignment horizontal="center"/>
    </xf>
    <xf numFmtId="0" fontId="11" fillId="2" borderId="55" xfId="0" applyFont="1" applyFill="1" applyBorder="1"/>
    <xf numFmtId="0" fontId="11" fillId="2" borderId="22" xfId="0" applyFont="1" applyFill="1" applyBorder="1" applyAlignment="1">
      <alignment horizontal="center" wrapText="1"/>
    </xf>
    <xf numFmtId="2" fontId="10" fillId="2" borderId="26" xfId="0" applyNumberFormat="1" applyFont="1" applyFill="1" applyBorder="1" applyAlignment="1">
      <alignment horizontal="center"/>
    </xf>
    <xf numFmtId="10" fontId="10" fillId="2" borderId="30" xfId="0" applyNumberFormat="1" applyFont="1" applyFill="1" applyBorder="1" applyAlignment="1">
      <alignment horizontal="center"/>
    </xf>
    <xf numFmtId="2" fontId="10" fillId="2" borderId="31" xfId="0" applyNumberFormat="1" applyFont="1" applyFill="1" applyBorder="1" applyAlignment="1">
      <alignment horizontal="center"/>
    </xf>
    <xf numFmtId="2" fontId="10" fillId="2" borderId="35" xfId="0" applyNumberFormat="1" applyFont="1" applyFill="1" applyBorder="1" applyAlignment="1">
      <alignment horizontal="center"/>
    </xf>
    <xf numFmtId="2" fontId="10" fillId="2" borderId="24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71" fontId="10" fillId="2" borderId="2" xfId="0" applyNumberFormat="1" applyFont="1" applyFill="1" applyBorder="1" applyAlignment="1">
      <alignment horizontal="right"/>
    </xf>
    <xf numFmtId="0" fontId="10" fillId="2" borderId="23" xfId="0" applyFont="1" applyFill="1" applyBorder="1"/>
    <xf numFmtId="0" fontId="10" fillId="2" borderId="6" xfId="0" applyFont="1" applyFill="1" applyBorder="1"/>
    <xf numFmtId="0" fontId="10" fillId="2" borderId="0" xfId="0" applyFont="1" applyFill="1" applyAlignment="1">
      <alignment horizontal="right"/>
    </xf>
    <xf numFmtId="0" fontId="10" fillId="2" borderId="43" xfId="0" applyFont="1" applyFill="1" applyBorder="1"/>
    <xf numFmtId="0" fontId="10" fillId="2" borderId="59" xfId="0" applyFont="1" applyFill="1" applyBorder="1" applyAlignment="1">
      <alignment horizontal="center"/>
    </xf>
    <xf numFmtId="0" fontId="10" fillId="2" borderId="56" xfId="0" applyFont="1" applyFill="1" applyBorder="1" applyAlignment="1">
      <alignment horizontal="right"/>
    </xf>
    <xf numFmtId="0" fontId="10" fillId="2" borderId="48" xfId="0" applyFont="1" applyFill="1" applyBorder="1" applyAlignment="1">
      <alignment horizontal="center"/>
    </xf>
    <xf numFmtId="1" fontId="11" fillId="6" borderId="50" xfId="0" applyNumberFormat="1" applyFont="1" applyFill="1" applyBorder="1" applyAlignment="1">
      <alignment horizontal="center"/>
    </xf>
    <xf numFmtId="0" fontId="11" fillId="2" borderId="10" xfId="0" applyFont="1" applyFill="1" applyBorder="1" applyAlignment="1">
      <alignment horizontal="center"/>
    </xf>
    <xf numFmtId="0" fontId="11" fillId="2" borderId="26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0" fontId="11" fillId="2" borderId="47" xfId="0" applyFont="1" applyFill="1" applyBorder="1" applyAlignment="1">
      <alignment horizontal="center"/>
    </xf>
    <xf numFmtId="0" fontId="11" fillId="2" borderId="40" xfId="0" applyFont="1" applyFill="1" applyBorder="1" applyAlignment="1">
      <alignment horizontal="center"/>
    </xf>
    <xf numFmtId="2" fontId="10" fillId="2" borderId="21" xfId="0" applyNumberFormat="1" applyFont="1" applyFill="1" applyBorder="1" applyAlignment="1">
      <alignment horizontal="center"/>
    </xf>
    <xf numFmtId="2" fontId="10" fillId="2" borderId="23" xfId="0" applyNumberFormat="1" applyFont="1" applyFill="1" applyBorder="1" applyAlignment="1">
      <alignment horizontal="center"/>
    </xf>
    <xf numFmtId="10" fontId="10" fillId="2" borderId="14" xfId="0" applyNumberFormat="1" applyFont="1" applyFill="1" applyBorder="1" applyAlignment="1">
      <alignment horizontal="center" vertical="center"/>
    </xf>
    <xf numFmtId="10" fontId="10" fillId="2" borderId="15" xfId="0" applyNumberFormat="1" applyFont="1" applyFill="1" applyBorder="1" applyAlignment="1">
      <alignment horizontal="center" vertical="center"/>
    </xf>
    <xf numFmtId="10" fontId="10" fillId="2" borderId="32" xfId="0" applyNumberFormat="1" applyFont="1" applyFill="1" applyBorder="1" applyAlignment="1">
      <alignment horizontal="center"/>
    </xf>
    <xf numFmtId="10" fontId="10" fillId="2" borderId="36" xfId="0" applyNumberFormat="1" applyFont="1" applyFill="1" applyBorder="1" applyAlignment="1">
      <alignment horizontal="center"/>
    </xf>
    <xf numFmtId="0" fontId="18" fillId="2" borderId="9" xfId="0" applyFont="1" applyFill="1" applyBorder="1" applyAlignment="1">
      <alignment horizontal="left" vertical="center" wrapText="1"/>
    </xf>
    <xf numFmtId="0" fontId="10" fillId="2" borderId="9" xfId="0" applyFont="1" applyFill="1" applyBorder="1"/>
    <xf numFmtId="0" fontId="11" fillId="3" borderId="0" xfId="0" applyFont="1" applyFill="1" applyAlignment="1" applyProtection="1">
      <alignment horizontal="left"/>
      <protection locked="0"/>
    </xf>
    <xf numFmtId="0" fontId="10" fillId="3" borderId="0" xfId="0" applyFont="1" applyFill="1" applyAlignment="1" applyProtection="1">
      <alignment horizontal="left"/>
      <protection locked="0"/>
    </xf>
    <xf numFmtId="169" fontId="10" fillId="3" borderId="0" xfId="0" applyNumberFormat="1" applyFont="1" applyFill="1" applyAlignment="1" applyProtection="1">
      <alignment horizontal="left"/>
      <protection locked="0"/>
    </xf>
    <xf numFmtId="171" fontId="10" fillId="2" borderId="26" xfId="0" applyNumberFormat="1" applyFont="1" applyFill="1" applyBorder="1" applyAlignment="1">
      <alignment horizontal="center"/>
    </xf>
    <xf numFmtId="171" fontId="10" fillId="2" borderId="31" xfId="0" applyNumberFormat="1" applyFont="1" applyFill="1" applyBorder="1" applyAlignment="1">
      <alignment horizontal="center"/>
    </xf>
    <xf numFmtId="171" fontId="10" fillId="2" borderId="35" xfId="0" applyNumberFormat="1" applyFont="1" applyFill="1" applyBorder="1" applyAlignment="1">
      <alignment horizontal="center"/>
    </xf>
    <xf numFmtId="171" fontId="10" fillId="2" borderId="30" xfId="0" applyNumberFormat="1" applyFont="1" applyFill="1" applyBorder="1" applyAlignment="1">
      <alignment horizontal="center"/>
    </xf>
    <xf numFmtId="171" fontId="10" fillId="2" borderId="32" xfId="0" applyNumberFormat="1" applyFont="1" applyFill="1" applyBorder="1" applyAlignment="1">
      <alignment horizontal="center"/>
    </xf>
    <xf numFmtId="171" fontId="10" fillId="2" borderId="36" xfId="0" applyNumberFormat="1" applyFont="1" applyFill="1" applyBorder="1" applyAlignment="1">
      <alignment horizontal="center"/>
    </xf>
    <xf numFmtId="1" fontId="11" fillId="6" borderId="15" xfId="0" applyNumberFormat="1" applyFont="1" applyFill="1" applyBorder="1" applyAlignment="1">
      <alignment horizontal="center"/>
    </xf>
    <xf numFmtId="0" fontId="10" fillId="2" borderId="7" xfId="0" applyFont="1" applyFill="1" applyBorder="1"/>
    <xf numFmtId="0" fontId="11" fillId="2" borderId="11" xfId="0" applyFont="1" applyFill="1" applyBorder="1"/>
    <xf numFmtId="0" fontId="10" fillId="2" borderId="7" xfId="0" applyFont="1" applyFill="1" applyBorder="1"/>
    <xf numFmtId="0" fontId="10" fillId="2" borderId="11" xfId="0" applyFont="1" applyFill="1" applyBorder="1"/>
    <xf numFmtId="0" fontId="10" fillId="2" borderId="10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10" fontId="10" fillId="2" borderId="22" xfId="0" applyNumberFormat="1" applyFont="1" applyFill="1" applyBorder="1" applyAlignment="1">
      <alignment horizontal="center" vertical="center"/>
    </xf>
    <xf numFmtId="10" fontId="10" fillId="2" borderId="24" xfId="0" applyNumberFormat="1" applyFont="1" applyFill="1" applyBorder="1" applyAlignment="1">
      <alignment horizontal="center" vertical="center"/>
    </xf>
    <xf numFmtId="10" fontId="10" fillId="2" borderId="44" xfId="0" applyNumberFormat="1" applyFont="1" applyFill="1" applyBorder="1" applyAlignment="1">
      <alignment horizontal="center" vertical="center"/>
    </xf>
    <xf numFmtId="2" fontId="10" fillId="2" borderId="13" xfId="0" applyNumberFormat="1" applyFont="1" applyFill="1" applyBorder="1" applyAlignment="1">
      <alignment horizontal="center"/>
    </xf>
    <xf numFmtId="2" fontId="10" fillId="2" borderId="14" xfId="0" applyNumberFormat="1" applyFont="1" applyFill="1" applyBorder="1" applyAlignment="1">
      <alignment horizontal="center"/>
    </xf>
    <xf numFmtId="2" fontId="10" fillId="2" borderId="15" xfId="0" applyNumberFormat="1" applyFont="1" applyFill="1" applyBorder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0" fillId="3" borderId="0" xfId="0" applyFont="1" applyFill="1" applyProtection="1">
      <protection locked="0"/>
    </xf>
    <xf numFmtId="0" fontId="11" fillId="2" borderId="24" xfId="0" applyFont="1" applyFill="1" applyBorder="1" applyAlignment="1">
      <alignment horizontal="center"/>
    </xf>
    <xf numFmtId="0" fontId="11" fillId="2" borderId="24" xfId="0" applyFont="1" applyFill="1" applyBorder="1" applyAlignment="1">
      <alignment horizontal="center"/>
    </xf>
    <xf numFmtId="10" fontId="10" fillId="2" borderId="28" xfId="0" applyNumberFormat="1" applyFont="1" applyFill="1" applyBorder="1" applyAlignment="1">
      <alignment horizontal="center"/>
    </xf>
    <xf numFmtId="10" fontId="10" fillId="2" borderId="24" xfId="0" applyNumberFormat="1" applyFont="1" applyFill="1" applyBorder="1" applyAlignment="1">
      <alignment horizontal="center"/>
    </xf>
    <xf numFmtId="10" fontId="10" fillId="2" borderId="33" xfId="0" applyNumberFormat="1" applyFont="1" applyFill="1" applyBorder="1" applyAlignment="1">
      <alignment horizontal="center"/>
    </xf>
    <xf numFmtId="2" fontId="10" fillId="2" borderId="4" xfId="0" applyNumberFormat="1" applyFont="1" applyFill="1" applyBorder="1" applyAlignment="1">
      <alignment horizontal="center"/>
    </xf>
    <xf numFmtId="2" fontId="10" fillId="2" borderId="3" xfId="0" applyNumberFormat="1" applyFont="1" applyFill="1" applyBorder="1" applyAlignment="1">
      <alignment horizontal="center"/>
    </xf>
    <xf numFmtId="2" fontId="10" fillId="2" borderId="5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0" fillId="2" borderId="51" xfId="0" applyFont="1" applyFill="1" applyBorder="1" applyAlignment="1">
      <alignment horizontal="right"/>
    </xf>
    <xf numFmtId="0" fontId="10" fillId="2" borderId="25" xfId="0" applyFont="1" applyFill="1" applyBorder="1" applyAlignment="1">
      <alignment horizontal="right"/>
    </xf>
    <xf numFmtId="2" fontId="10" fillId="6" borderId="27" xfId="0" applyNumberFormat="1" applyFont="1" applyFill="1" applyBorder="1" applyAlignment="1">
      <alignment horizontal="center"/>
    </xf>
    <xf numFmtId="2" fontId="10" fillId="7" borderId="27" xfId="0" applyNumberFormat="1" applyFont="1" applyFill="1" applyBorder="1" applyAlignment="1">
      <alignment horizontal="center"/>
    </xf>
    <xf numFmtId="0" fontId="10" fillId="2" borderId="53" xfId="0" applyFont="1" applyFill="1" applyBorder="1" applyAlignment="1">
      <alignment horizontal="right"/>
    </xf>
    <xf numFmtId="2" fontId="10" fillId="7" borderId="30" xfId="0" applyNumberFormat="1" applyFont="1" applyFill="1" applyBorder="1" applyAlignment="1">
      <alignment horizontal="center"/>
    </xf>
    <xf numFmtId="0" fontId="10" fillId="2" borderId="16" xfId="0" applyFont="1" applyFill="1" applyBorder="1" applyAlignment="1">
      <alignment horizontal="right"/>
    </xf>
    <xf numFmtId="171" fontId="11" fillId="7" borderId="16" xfId="0" applyNumberFormat="1" applyFont="1" applyFill="1" applyBorder="1" applyAlignment="1">
      <alignment horizontal="center"/>
    </xf>
    <xf numFmtId="0" fontId="10" fillId="2" borderId="43" xfId="0" applyFont="1" applyFill="1" applyBorder="1" applyAlignment="1">
      <alignment horizontal="right"/>
    </xf>
    <xf numFmtId="1" fontId="11" fillId="6" borderId="49" xfId="0" applyNumberFormat="1" applyFont="1" applyFill="1" applyBorder="1" applyAlignment="1">
      <alignment horizontal="center"/>
    </xf>
    <xf numFmtId="2" fontId="10" fillId="7" borderId="27" xfId="0" applyNumberFormat="1" applyFont="1" applyFill="1" applyBorder="1" applyAlignment="1">
      <alignment horizontal="center"/>
    </xf>
    <xf numFmtId="2" fontId="10" fillId="7" borderId="30" xfId="0" applyNumberFormat="1" applyFont="1" applyFill="1" applyBorder="1" applyAlignment="1">
      <alignment horizontal="center"/>
    </xf>
    <xf numFmtId="0" fontId="10" fillId="2" borderId="7" xfId="0" applyFont="1" applyFill="1" applyBorder="1" applyProtection="1">
      <protection locked="0"/>
    </xf>
    <xf numFmtId="0" fontId="11" fillId="2" borderId="11" xfId="0" applyFont="1" applyFill="1" applyBorder="1" applyProtection="1">
      <protection locked="0"/>
    </xf>
    <xf numFmtId="0" fontId="10" fillId="2" borderId="0" xfId="0" applyFont="1" applyFill="1" applyAlignment="1">
      <alignment horizontal="right"/>
    </xf>
    <xf numFmtId="0" fontId="10" fillId="2" borderId="0" xfId="0" applyFont="1" applyFill="1"/>
    <xf numFmtId="165" fontId="11" fillId="2" borderId="0" xfId="0" applyNumberFormat="1" applyFont="1" applyFill="1" applyAlignment="1">
      <alignment horizontal="center"/>
    </xf>
    <xf numFmtId="0" fontId="12" fillId="3" borderId="0" xfId="0" applyFont="1" applyFill="1" applyAlignment="1" applyProtection="1">
      <alignment horizontal="center"/>
      <protection locked="0"/>
    </xf>
    <xf numFmtId="0" fontId="12" fillId="3" borderId="0" xfId="0" applyFont="1" applyFill="1" applyAlignment="1" applyProtection="1">
      <alignment horizontal="center"/>
      <protection locked="0"/>
    </xf>
    <xf numFmtId="2" fontId="12" fillId="3" borderId="0" xfId="0" applyNumberFormat="1" applyFont="1" applyFill="1" applyAlignment="1" applyProtection="1">
      <alignment horizontal="center"/>
      <protection locked="0"/>
    </xf>
    <xf numFmtId="0" fontId="12" fillId="3" borderId="22" xfId="0" applyFont="1" applyFill="1" applyBorder="1" applyAlignment="1" applyProtection="1">
      <alignment horizontal="center"/>
      <protection locked="0"/>
    </xf>
    <xf numFmtId="0" fontId="12" fillId="3" borderId="24" xfId="0" applyFont="1" applyFill="1" applyBorder="1" applyAlignment="1" applyProtection="1">
      <alignment horizontal="center"/>
      <protection locked="0"/>
    </xf>
    <xf numFmtId="0" fontId="12" fillId="3" borderId="29" xfId="0" applyFont="1" applyFill="1" applyBorder="1" applyAlignment="1" applyProtection="1">
      <alignment horizontal="center"/>
      <protection locked="0"/>
    </xf>
    <xf numFmtId="0" fontId="12" fillId="3" borderId="23" xfId="0" applyFont="1" applyFill="1" applyBorder="1" applyAlignment="1" applyProtection="1">
      <alignment horizontal="center"/>
      <protection locked="0"/>
    </xf>
    <xf numFmtId="0" fontId="12" fillId="3" borderId="34" xfId="0" applyFont="1" applyFill="1" applyBorder="1" applyAlignment="1" applyProtection="1">
      <alignment horizontal="center"/>
      <protection locked="0"/>
    </xf>
    <xf numFmtId="0" fontId="12" fillId="3" borderId="52" xfId="0" applyFont="1" applyFill="1" applyBorder="1" applyAlignment="1" applyProtection="1">
      <alignment horizontal="center"/>
      <protection locked="0"/>
    </xf>
    <xf numFmtId="0" fontId="12" fillId="3" borderId="16" xfId="0" applyFont="1" applyFill="1" applyBorder="1" applyAlignment="1" applyProtection="1">
      <alignment horizontal="center"/>
      <protection locked="0"/>
    </xf>
    <xf numFmtId="0" fontId="12" fillId="3" borderId="27" xfId="0" applyFont="1" applyFill="1" applyBorder="1" applyAlignment="1" applyProtection="1">
      <alignment horizontal="center"/>
      <protection locked="0"/>
    </xf>
    <xf numFmtId="2" fontId="13" fillId="2" borderId="44" xfId="0" applyNumberFormat="1" applyFont="1" applyFill="1" applyBorder="1" applyAlignment="1">
      <alignment horizontal="center"/>
    </xf>
    <xf numFmtId="0" fontId="12" fillId="3" borderId="21" xfId="0" applyFont="1" applyFill="1" applyBorder="1" applyAlignment="1" applyProtection="1">
      <alignment horizontal="center"/>
      <protection locked="0"/>
    </xf>
    <xf numFmtId="0" fontId="12" fillId="3" borderId="43" xfId="0" applyFont="1" applyFill="1" applyBorder="1" applyAlignment="1" applyProtection="1">
      <alignment horizontal="center"/>
      <protection locked="0"/>
    </xf>
    <xf numFmtId="10" fontId="12" fillId="7" borderId="33" xfId="0" applyNumberFormat="1" applyFont="1" applyFill="1" applyBorder="1" applyAlignment="1">
      <alignment horizontal="center"/>
    </xf>
    <xf numFmtId="10" fontId="12" fillId="6" borderId="57" xfId="0" applyNumberFormat="1" applyFont="1" applyFill="1" applyBorder="1" applyAlignment="1">
      <alignment horizontal="center"/>
    </xf>
    <xf numFmtId="0" fontId="12" fillId="7" borderId="46" xfId="0" applyFont="1" applyFill="1" applyBorder="1" applyAlignment="1">
      <alignment horizontal="center"/>
    </xf>
    <xf numFmtId="171" fontId="12" fillId="3" borderId="34" xfId="0" applyNumberFormat="1" applyFont="1" applyFill="1" applyBorder="1" applyAlignment="1" applyProtection="1">
      <alignment horizontal="center"/>
      <protection locked="0"/>
    </xf>
    <xf numFmtId="1" fontId="12" fillId="3" borderId="31" xfId="0" applyNumberFormat="1" applyFont="1" applyFill="1" applyBorder="1" applyAlignment="1" applyProtection="1">
      <alignment horizontal="center"/>
      <protection locked="0"/>
    </xf>
    <xf numFmtId="1" fontId="12" fillId="3" borderId="35" xfId="0" applyNumberFormat="1" applyFont="1" applyFill="1" applyBorder="1" applyAlignment="1" applyProtection="1">
      <alignment horizontal="center"/>
      <protection locked="0"/>
    </xf>
    <xf numFmtId="0" fontId="23" fillId="3" borderId="0" xfId="0" applyFont="1" applyFill="1" applyAlignment="1" applyProtection="1">
      <alignment horizontal="center"/>
      <protection locked="0"/>
    </xf>
    <xf numFmtId="0" fontId="13" fillId="3" borderId="22" xfId="0" applyFont="1" applyFill="1" applyBorder="1" applyAlignment="1" applyProtection="1">
      <alignment horizontal="center"/>
      <protection locked="0"/>
    </xf>
    <xf numFmtId="0" fontId="13" fillId="3" borderId="24" xfId="0" applyFont="1" applyFill="1" applyBorder="1" applyAlignment="1" applyProtection="1">
      <alignment horizontal="center"/>
      <protection locked="0"/>
    </xf>
    <xf numFmtId="1" fontId="13" fillId="3" borderId="31" xfId="0" applyNumberFormat="1" applyFont="1" applyFill="1" applyBorder="1" applyAlignment="1" applyProtection="1">
      <alignment horizontal="center"/>
      <protection locked="0"/>
    </xf>
    <xf numFmtId="1" fontId="13" fillId="3" borderId="35" xfId="0" applyNumberFormat="1" applyFont="1" applyFill="1" applyBorder="1" applyAlignment="1" applyProtection="1">
      <alignment horizontal="center"/>
      <protection locked="0"/>
    </xf>
    <xf numFmtId="10" fontId="12" fillId="7" borderId="27" xfId="0" applyNumberFormat="1" applyFont="1" applyFill="1" applyBorder="1" applyAlignment="1">
      <alignment horizontal="center"/>
    </xf>
    <xf numFmtId="10" fontId="12" fillId="6" borderId="27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165" fontId="12" fillId="2" borderId="0" xfId="0" applyNumberFormat="1" applyFont="1" applyFill="1" applyAlignment="1">
      <alignment horizontal="center"/>
    </xf>
    <xf numFmtId="0" fontId="10" fillId="2" borderId="24" xfId="0" applyFont="1" applyFill="1" applyBorder="1" applyAlignment="1" applyProtection="1">
      <alignment horizontal="center"/>
      <protection locked="0"/>
    </xf>
    <xf numFmtId="0" fontId="10" fillId="2" borderId="0" xfId="0" applyFont="1" applyFill="1" applyProtection="1">
      <protection locked="0"/>
    </xf>
    <xf numFmtId="166" fontId="11" fillId="2" borderId="0" xfId="0" applyNumberFormat="1" applyFont="1" applyFill="1" applyAlignment="1" applyProtection="1">
      <alignment horizontal="center"/>
      <protection locked="0"/>
    </xf>
    <xf numFmtId="0" fontId="25" fillId="3" borderId="3" xfId="0" applyFont="1" applyFill="1" applyBorder="1" applyAlignment="1" applyProtection="1">
      <alignment horizontal="center"/>
      <protection locked="0"/>
    </xf>
    <xf numFmtId="2" fontId="12" fillId="3" borderId="52" xfId="0" applyNumberFormat="1" applyFont="1" applyFill="1" applyBorder="1" applyAlignment="1" applyProtection="1">
      <alignment horizontal="center"/>
      <protection locked="0"/>
    </xf>
    <xf numFmtId="166" fontId="12" fillId="3" borderId="31" xfId="0" applyNumberFormat="1" applyFont="1" applyFill="1" applyBorder="1" applyAlignment="1" applyProtection="1">
      <alignment horizontal="center"/>
      <protection locked="0"/>
    </xf>
    <xf numFmtId="166" fontId="12" fillId="3" borderId="35" xfId="0" applyNumberFormat="1" applyFont="1" applyFill="1" applyBorder="1" applyAlignment="1" applyProtection="1">
      <alignment horizontal="center"/>
      <protection locked="0"/>
    </xf>
    <xf numFmtId="0" fontId="1" fillId="2" borderId="0" xfId="0" applyFont="1" applyFill="1" applyAlignment="1">
      <alignment horizontal="center" vertical="center"/>
    </xf>
    <xf numFmtId="166" fontId="5" fillId="2" borderId="0" xfId="0" applyNumberFormat="1" applyFont="1" applyFill="1" applyAlignment="1">
      <alignment horizontal="center"/>
    </xf>
    <xf numFmtId="0" fontId="26" fillId="3" borderId="3" xfId="0" applyFont="1" applyFill="1" applyBorder="1" applyAlignment="1" applyProtection="1">
      <alignment horizontal="center"/>
      <protection locked="0"/>
    </xf>
    <xf numFmtId="2" fontId="26" fillId="3" borderId="3" xfId="0" applyNumberFormat="1" applyFont="1" applyFill="1" applyBorder="1" applyAlignment="1" applyProtection="1">
      <alignment horizontal="center"/>
      <protection locked="0"/>
    </xf>
    <xf numFmtId="2" fontId="26" fillId="3" borderId="4" xfId="0" applyNumberFormat="1" applyFont="1" applyFill="1" applyBorder="1" applyAlignment="1" applyProtection="1">
      <alignment horizontal="center"/>
      <protection locked="0"/>
    </xf>
    <xf numFmtId="0" fontId="26" fillId="3" borderId="5" xfId="0" applyFont="1" applyFill="1" applyBorder="1" applyAlignment="1" applyProtection="1">
      <alignment horizontal="center"/>
      <protection locked="0"/>
    </xf>
    <xf numFmtId="2" fontId="26" fillId="3" borderId="5" xfId="0" applyNumberFormat="1" applyFont="1" applyFill="1" applyBorder="1" applyAlignment="1" applyProtection="1">
      <alignment horizontal="center"/>
      <protection locked="0"/>
    </xf>
    <xf numFmtId="2" fontId="5" fillId="3" borderId="14" xfId="0" applyNumberFormat="1" applyFont="1" applyFill="1" applyBorder="1" applyProtection="1">
      <protection locked="0"/>
    </xf>
    <xf numFmtId="10" fontId="5" fillId="2" borderId="13" xfId="0" applyNumberFormat="1" applyFont="1" applyFill="1" applyBorder="1" applyAlignment="1">
      <alignment horizontal="center"/>
    </xf>
    <xf numFmtId="10" fontId="5" fillId="2" borderId="14" xfId="0" applyNumberFormat="1" applyFont="1" applyFill="1" applyBorder="1" applyAlignment="1">
      <alignment horizontal="center"/>
    </xf>
    <xf numFmtId="9" fontId="5" fillId="2" borderId="14" xfId="0" applyNumberFormat="1" applyFont="1" applyFill="1" applyBorder="1" applyAlignment="1">
      <alignment horizontal="center"/>
    </xf>
    <xf numFmtId="2" fontId="5" fillId="3" borderId="15" xfId="0" applyNumberFormat="1" applyFont="1" applyFill="1" applyBorder="1" applyProtection="1">
      <protection locked="0"/>
    </xf>
    <xf numFmtId="10" fontId="5" fillId="2" borderId="15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10" xfId="0" applyFont="1" applyFill="1" applyBorder="1" applyAlignment="1">
      <alignment horizontal="center"/>
    </xf>
    <xf numFmtId="0" fontId="11" fillId="2" borderId="47" xfId="0" applyFont="1" applyFill="1" applyBorder="1" applyAlignment="1">
      <alignment horizontal="center"/>
    </xf>
    <xf numFmtId="0" fontId="11" fillId="2" borderId="40" xfId="0" applyFont="1" applyFill="1" applyBorder="1" applyAlignment="1">
      <alignment horizontal="center"/>
    </xf>
    <xf numFmtId="0" fontId="18" fillId="2" borderId="9" xfId="0" applyFont="1" applyFill="1" applyBorder="1" applyAlignment="1">
      <alignment horizontal="left" vertical="center" wrapText="1"/>
    </xf>
    <xf numFmtId="0" fontId="12" fillId="3" borderId="0" xfId="0" applyFont="1" applyFill="1" applyAlignment="1" applyProtection="1">
      <alignment horizontal="left"/>
      <protection locked="0"/>
    </xf>
    <xf numFmtId="0" fontId="1" fillId="2" borderId="10" xfId="0" applyFont="1" applyFill="1" applyBorder="1" applyAlignment="1">
      <alignment horizontal="center"/>
    </xf>
    <xf numFmtId="0" fontId="7" fillId="2" borderId="0" xfId="0" applyFont="1" applyFill="1"/>
    <xf numFmtId="0" fontId="12" fillId="2" borderId="0" xfId="0" applyFont="1" applyFill="1"/>
    <xf numFmtId="0" fontId="11" fillId="3" borderId="0" xfId="0" applyFont="1" applyFill="1" applyProtection="1">
      <protection locked="0"/>
    </xf>
    <xf numFmtId="168" fontId="12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27" fillId="2" borderId="0" xfId="0" applyFont="1" applyFill="1"/>
    <xf numFmtId="0" fontId="18" fillId="2" borderId="0" xfId="0" applyFont="1" applyFill="1"/>
    <xf numFmtId="0" fontId="28" fillId="2" borderId="0" xfId="0" applyFont="1" applyFill="1"/>
    <xf numFmtId="0" fontId="11" fillId="2" borderId="21" xfId="0" applyFont="1" applyFill="1" applyBorder="1" applyAlignment="1">
      <alignment horizontal="right"/>
    </xf>
    <xf numFmtId="0" fontId="11" fillId="2" borderId="23" xfId="0" applyFont="1" applyFill="1" applyBorder="1" applyAlignment="1">
      <alignment horizontal="right"/>
    </xf>
    <xf numFmtId="0" fontId="11" fillId="2" borderId="28" xfId="0" applyFont="1" applyFill="1" applyBorder="1" applyAlignment="1">
      <alignment horizontal="center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28" fillId="2" borderId="13" xfId="0" applyFont="1" applyFill="1" applyBorder="1"/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33" xfId="0" applyFont="1" applyFill="1" applyBorder="1" applyAlignment="1">
      <alignment horizontal="center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0" fontId="1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166" fontId="11" fillId="2" borderId="21" xfId="0" applyNumberFormat="1" applyFont="1" applyFill="1" applyBorder="1" applyAlignment="1">
      <alignment horizontal="center"/>
    </xf>
    <xf numFmtId="10" fontId="11" fillId="2" borderId="13" xfId="0" applyNumberFormat="1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0" fontId="11" fillId="2" borderId="14" xfId="0" applyNumberFormat="1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0" fontId="11" fillId="2" borderId="22" xfId="0" applyNumberFormat="1" applyFont="1" applyFill="1" applyBorder="1" applyAlignment="1">
      <alignment horizontal="center" vertical="center"/>
    </xf>
    <xf numFmtId="166" fontId="11" fillId="2" borderId="14" xfId="0" applyNumberFormat="1" applyFont="1" applyFill="1" applyBorder="1" applyAlignment="1">
      <alignment horizontal="center"/>
    </xf>
    <xf numFmtId="10" fontId="11" fillId="2" borderId="24" xfId="0" applyNumberFormat="1" applyFont="1" applyFill="1" applyBorder="1" applyAlignment="1">
      <alignment horizontal="center" vertical="center"/>
    </xf>
    <xf numFmtId="166" fontId="11" fillId="2" borderId="15" xfId="0" applyNumberFormat="1" applyFont="1" applyFill="1" applyBorder="1" applyAlignment="1">
      <alignment horizontal="center"/>
    </xf>
    <xf numFmtId="10" fontId="11" fillId="2" borderId="44" xfId="0" applyNumberFormat="1" applyFont="1" applyFill="1" applyBorder="1" applyAlignment="1">
      <alignment horizontal="center" vertical="center"/>
    </xf>
    <xf numFmtId="0" fontId="12" fillId="2" borderId="24" xfId="0" applyFont="1" applyFill="1" applyBorder="1" applyAlignment="1">
      <alignment horizontal="center"/>
    </xf>
    <xf numFmtId="2" fontId="12" fillId="2" borderId="44" xfId="0" applyNumberFormat="1" applyFont="1" applyFill="1" applyBorder="1" applyAlignment="1">
      <alignment horizontal="center"/>
    </xf>
    <xf numFmtId="10" fontId="11" fillId="2" borderId="15" xfId="0" applyNumberFormat="1" applyFont="1" applyFill="1" applyBorder="1" applyAlignment="1">
      <alignment horizontal="center" vertical="center"/>
    </xf>
    <xf numFmtId="0" fontId="11" fillId="2" borderId="45" xfId="0" applyFont="1" applyFill="1" applyBorder="1" applyAlignment="1">
      <alignment horizontal="right"/>
    </xf>
    <xf numFmtId="0" fontId="11" fillId="2" borderId="41" xfId="0" applyFont="1" applyFill="1" applyBorder="1" applyAlignment="1">
      <alignment horizontal="right"/>
    </xf>
    <xf numFmtId="0" fontId="11" fillId="2" borderId="17" xfId="0" applyFont="1" applyFill="1" applyBorder="1" applyAlignment="1">
      <alignment horizontal="right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166" fontId="11" fillId="7" borderId="27" xfId="0" applyNumberFormat="1" applyFont="1" applyFill="1" applyBorder="1" applyAlignment="1">
      <alignment horizontal="center"/>
    </xf>
    <xf numFmtId="2" fontId="1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1" fillId="2" borderId="16" xfId="0" applyFont="1" applyFill="1" applyBorder="1" applyAlignment="1">
      <alignment horizontal="right"/>
    </xf>
    <xf numFmtId="10" fontId="11" fillId="2" borderId="0" xfId="0" applyNumberFormat="1" applyFont="1" applyFill="1" applyAlignment="1">
      <alignment horizontal="center"/>
    </xf>
    <xf numFmtId="0" fontId="11" fillId="2" borderId="23" xfId="0" applyFont="1" applyFill="1" applyBorder="1" applyAlignment="1">
      <alignment horizontal="center"/>
    </xf>
    <xf numFmtId="166" fontId="11" fillId="2" borderId="26" xfId="0" applyNumberFormat="1" applyFont="1" applyFill="1" applyBorder="1" applyAlignment="1">
      <alignment horizontal="center"/>
    </xf>
    <xf numFmtId="10" fontId="11" fillId="2" borderId="30" xfId="0" applyNumberFormat="1" applyFont="1" applyFill="1" applyBorder="1" applyAlignment="1">
      <alignment horizontal="center"/>
    </xf>
    <xf numFmtId="166" fontId="11" fillId="2" borderId="31" xfId="0" applyNumberFormat="1" applyFont="1" applyFill="1" applyBorder="1" applyAlignment="1">
      <alignment horizontal="center"/>
    </xf>
    <xf numFmtId="10" fontId="11" fillId="2" borderId="32" xfId="0" applyNumberFormat="1" applyFont="1" applyFill="1" applyBorder="1" applyAlignment="1">
      <alignment horizontal="center"/>
    </xf>
    <xf numFmtId="0" fontId="11" fillId="2" borderId="34" xfId="0" applyFont="1" applyFill="1" applyBorder="1" applyAlignment="1">
      <alignment horizontal="center"/>
    </xf>
    <xf numFmtId="166" fontId="11" fillId="2" borderId="35" xfId="0" applyNumberFormat="1" applyFont="1" applyFill="1" applyBorder="1" applyAlignment="1">
      <alignment horizontal="center"/>
    </xf>
    <xf numFmtId="10" fontId="11" fillId="2" borderId="36" xfId="0" applyNumberFormat="1" applyFont="1" applyFill="1" applyBorder="1" applyAlignment="1">
      <alignment horizontal="center"/>
    </xf>
    <xf numFmtId="2" fontId="11" fillId="2" borderId="24" xfId="0" applyNumberFormat="1" applyFont="1" applyFill="1" applyBorder="1" applyAlignment="1">
      <alignment horizontal="center"/>
    </xf>
    <xf numFmtId="171" fontId="11" fillId="2" borderId="2" xfId="0" applyNumberFormat="1" applyFont="1" applyFill="1" applyBorder="1" applyAlignment="1">
      <alignment horizontal="right"/>
    </xf>
    <xf numFmtId="0" fontId="11" fillId="2" borderId="23" xfId="0" applyFont="1" applyFill="1" applyBorder="1"/>
    <xf numFmtId="0" fontId="11" fillId="2" borderId="43" xfId="0" applyFont="1" applyFill="1" applyBorder="1"/>
    <xf numFmtId="0" fontId="11" fillId="2" borderId="56" xfId="0" applyFont="1" applyFill="1" applyBorder="1" applyAlignment="1">
      <alignment horizontal="right"/>
    </xf>
    <xf numFmtId="0" fontId="11" fillId="2" borderId="9" xfId="0" applyFont="1" applyFill="1" applyBorder="1"/>
    <xf numFmtId="0" fontId="11" fillId="2" borderId="7" xfId="0" applyFont="1" applyFill="1" applyBorder="1"/>
    <xf numFmtId="0" fontId="1" fillId="2" borderId="10" xfId="0" applyFont="1" applyFill="1" applyBorder="1" applyAlignment="1"/>
    <xf numFmtId="0" fontId="2" fillId="2" borderId="7" xfId="0" applyFont="1" applyFill="1" applyBorder="1" applyAlignment="1">
      <alignment horizontal="center"/>
    </xf>
    <xf numFmtId="15" fontId="1" fillId="2" borderId="11" xfId="0" applyNumberFormat="1" applyFont="1" applyFill="1" applyBorder="1" applyAlignment="1">
      <alignment horizontal="center"/>
    </xf>
    <xf numFmtId="10" fontId="10" fillId="8" borderId="13" xfId="0" applyNumberFormat="1" applyFont="1" applyFill="1" applyBorder="1" applyAlignment="1">
      <alignment horizontal="center" vertical="center"/>
    </xf>
    <xf numFmtId="10" fontId="10" fillId="8" borderId="14" xfId="0" applyNumberFormat="1" applyFont="1" applyFill="1" applyBorder="1" applyAlignment="1">
      <alignment horizontal="center" vertical="center"/>
    </xf>
    <xf numFmtId="15" fontId="11" fillId="2" borderId="11" xfId="0" applyNumberFormat="1" applyFont="1" applyFill="1" applyBorder="1" applyAlignment="1">
      <alignment horizontal="center"/>
    </xf>
    <xf numFmtId="164" fontId="11" fillId="6" borderId="49" xfId="0" applyNumberFormat="1" applyFont="1" applyFill="1" applyBorder="1" applyAlignment="1">
      <alignment horizontal="center"/>
    </xf>
    <xf numFmtId="164" fontId="11" fillId="6" borderId="50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9" fillId="2" borderId="18" xfId="0" applyFont="1" applyFill="1" applyBorder="1" applyAlignment="1">
      <alignment horizontal="center" wrapText="1"/>
    </xf>
    <xf numFmtId="0" fontId="9" fillId="2" borderId="19" xfId="0" applyFont="1" applyFill="1" applyBorder="1" applyAlignment="1">
      <alignment horizontal="center" wrapText="1"/>
    </xf>
    <xf numFmtId="0" fontId="9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20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22" fillId="2" borderId="18" xfId="0" applyFont="1" applyFill="1" applyBorder="1" applyAlignment="1">
      <alignment horizontal="center"/>
    </xf>
    <xf numFmtId="0" fontId="22" fillId="2" borderId="19" xfId="0" applyFont="1" applyFill="1" applyBorder="1" applyAlignment="1">
      <alignment horizontal="center"/>
    </xf>
    <xf numFmtId="0" fontId="22" fillId="2" borderId="20" xfId="0" applyFont="1" applyFill="1" applyBorder="1" applyAlignment="1">
      <alignment horizontal="center"/>
    </xf>
    <xf numFmtId="0" fontId="18" fillId="2" borderId="18" xfId="0" applyFont="1" applyFill="1" applyBorder="1" applyAlignment="1">
      <alignment horizontal="left" vertical="center" wrapText="1"/>
    </xf>
    <xf numFmtId="0" fontId="18" fillId="2" borderId="19" xfId="0" applyFont="1" applyFill="1" applyBorder="1" applyAlignment="1">
      <alignment horizontal="left" vertical="center" wrapText="1"/>
    </xf>
    <xf numFmtId="0" fontId="18" fillId="2" borderId="20" xfId="0" applyFont="1" applyFill="1" applyBorder="1" applyAlignment="1">
      <alignment horizontal="left" vertical="center" wrapText="1"/>
    </xf>
    <xf numFmtId="0" fontId="12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Alignment="1" applyProtection="1">
      <alignment horizontal="left"/>
      <protection locked="0"/>
    </xf>
    <xf numFmtId="0" fontId="11" fillId="2" borderId="47" xfId="0" applyFont="1" applyFill="1" applyBorder="1" applyAlignment="1">
      <alignment horizontal="center"/>
    </xf>
    <xf numFmtId="0" fontId="11" fillId="2" borderId="58" xfId="0" applyFont="1" applyFill="1" applyBorder="1" applyAlignment="1">
      <alignment horizontal="center"/>
    </xf>
    <xf numFmtId="0" fontId="18" fillId="2" borderId="21" xfId="0" applyFont="1" applyFill="1" applyBorder="1" applyAlignment="1">
      <alignment horizontal="left" vertical="center" wrapText="1"/>
    </xf>
    <xf numFmtId="0" fontId="18" fillId="2" borderId="10" xfId="0" applyFont="1" applyFill="1" applyBorder="1" applyAlignment="1">
      <alignment horizontal="left" vertical="center" wrapText="1"/>
    </xf>
    <xf numFmtId="0" fontId="18" fillId="2" borderId="43" xfId="0" applyFont="1" applyFill="1" applyBorder="1" applyAlignment="1">
      <alignment horizontal="left" vertical="center" wrapText="1"/>
    </xf>
    <xf numFmtId="0" fontId="18" fillId="2" borderId="9" xfId="0" applyFont="1" applyFill="1" applyBorder="1" applyAlignment="1">
      <alignment horizontal="left" vertical="center" wrapText="1"/>
    </xf>
    <xf numFmtId="0" fontId="18" fillId="2" borderId="22" xfId="0" applyFont="1" applyFill="1" applyBorder="1" applyAlignment="1">
      <alignment horizontal="left" vertical="center" wrapText="1"/>
    </xf>
    <xf numFmtId="0" fontId="18" fillId="2" borderId="44" xfId="0" applyFont="1" applyFill="1" applyBorder="1" applyAlignment="1">
      <alignment horizontal="left" vertical="center" wrapText="1"/>
    </xf>
    <xf numFmtId="0" fontId="18" fillId="2" borderId="18" xfId="0" applyFont="1" applyFill="1" applyBorder="1" applyAlignment="1">
      <alignment horizontal="justify" vertical="center" wrapText="1"/>
    </xf>
    <xf numFmtId="0" fontId="18" fillId="2" borderId="19" xfId="0" applyFont="1" applyFill="1" applyBorder="1" applyAlignment="1">
      <alignment horizontal="justify" vertical="center" wrapText="1"/>
    </xf>
    <xf numFmtId="0" fontId="18" fillId="2" borderId="20" xfId="0" applyFont="1" applyFill="1" applyBorder="1" applyAlignment="1">
      <alignment horizontal="justify" vertical="center" wrapText="1"/>
    </xf>
    <xf numFmtId="0" fontId="18" fillId="2" borderId="21" xfId="0" applyFont="1" applyFill="1" applyBorder="1" applyAlignment="1">
      <alignment horizontal="center" vertical="center" wrapText="1"/>
    </xf>
    <xf numFmtId="0" fontId="18" fillId="2" borderId="22" xfId="0" applyFont="1" applyFill="1" applyBorder="1" applyAlignment="1">
      <alignment horizontal="center" vertical="center" wrapText="1"/>
    </xf>
    <xf numFmtId="0" fontId="18" fillId="2" borderId="43" xfId="0" applyFont="1" applyFill="1" applyBorder="1" applyAlignment="1">
      <alignment horizontal="center" vertical="center" wrapText="1"/>
    </xf>
    <xf numFmtId="0" fontId="18" fillId="2" borderId="44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/>
    </xf>
    <xf numFmtId="0" fontId="11" fillId="2" borderId="10" xfId="0" applyFont="1" applyFill="1" applyBorder="1" applyAlignment="1">
      <alignment horizontal="center"/>
    </xf>
    <xf numFmtId="0" fontId="11" fillId="2" borderId="10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1" fillId="2" borderId="43" xfId="0" applyFont="1" applyFill="1" applyBorder="1" applyAlignment="1">
      <alignment horizontal="center" vertical="center"/>
    </xf>
    <xf numFmtId="2" fontId="12" fillId="3" borderId="13" xfId="0" applyNumberFormat="1" applyFont="1" applyFill="1" applyBorder="1" applyAlignment="1" applyProtection="1">
      <alignment horizontal="center" vertical="center"/>
      <protection locked="0"/>
    </xf>
    <xf numFmtId="2" fontId="12" fillId="3" borderId="14" xfId="0" applyNumberFormat="1" applyFont="1" applyFill="1" applyBorder="1" applyAlignment="1" applyProtection="1">
      <alignment horizontal="center" vertical="center"/>
      <protection locked="0"/>
    </xf>
    <xf numFmtId="2" fontId="12" fillId="3" borderId="15" xfId="0" applyNumberFormat="1" applyFont="1" applyFill="1" applyBorder="1" applyAlignment="1" applyProtection="1">
      <alignment horizontal="center" vertical="center"/>
      <protection locked="0"/>
    </xf>
    <xf numFmtId="0" fontId="11" fillId="2" borderId="40" xfId="0" applyFont="1" applyFill="1" applyBorder="1" applyAlignment="1">
      <alignment horizontal="center"/>
    </xf>
    <xf numFmtId="0" fontId="12" fillId="3" borderId="0" xfId="0" applyFont="1" applyFill="1" applyAlignment="1" applyProtection="1">
      <alignment horizontal="left" wrapText="1"/>
      <protection locked="0"/>
    </xf>
    <xf numFmtId="0" fontId="18" fillId="2" borderId="18" xfId="0" applyFont="1" applyFill="1" applyBorder="1" applyAlignment="1">
      <alignment horizontal="center"/>
    </xf>
    <xf numFmtId="0" fontId="18" fillId="2" borderId="19" xfId="0" applyFont="1" applyFill="1" applyBorder="1" applyAlignment="1">
      <alignment horizontal="center"/>
    </xf>
    <xf numFmtId="0" fontId="18" fillId="2" borderId="20" xfId="0" applyFont="1" applyFill="1" applyBorder="1" applyAlignment="1">
      <alignment horizontal="center"/>
    </xf>
    <xf numFmtId="0" fontId="19" fillId="2" borderId="10" xfId="0" applyFont="1" applyFill="1" applyBorder="1" applyAlignment="1">
      <alignment horizontal="center" vertical="center"/>
    </xf>
    <xf numFmtId="10" fontId="14" fillId="2" borderId="1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30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75"/>
  <sheetViews>
    <sheetView view="pageBreakPreview" zoomScale="60" zoomScaleNormal="100" workbookViewId="0">
      <selection activeCell="B47" sqref="B47"/>
    </sheetView>
  </sheetViews>
  <sheetFormatPr defaultRowHeight="13.5" x14ac:dyDescent="0.25"/>
  <cols>
    <col min="1" max="1" width="27.5703125" style="4" customWidth="1"/>
    <col min="2" max="2" width="28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1.5703125" style="4" customWidth="1"/>
    <col min="7" max="7" width="9.140625" style="4" customWidth="1"/>
  </cols>
  <sheetData>
    <row r="3" spans="1:5" ht="15" customHeight="1" x14ac:dyDescent="0.3">
      <c r="A3" s="1"/>
      <c r="B3" s="2"/>
      <c r="C3" s="3"/>
      <c r="D3" s="2"/>
    </row>
    <row r="4" spans="1:5" ht="18.75" customHeight="1" x14ac:dyDescent="0.3">
      <c r="A4" s="393" t="s">
        <v>0</v>
      </c>
      <c r="B4" s="393"/>
      <c r="C4" s="393"/>
      <c r="D4" s="393"/>
      <c r="E4" s="393"/>
    </row>
    <row r="5" spans="1:5" ht="16.5" customHeight="1" x14ac:dyDescent="0.3">
      <c r="A5" s="5" t="s">
        <v>1</v>
      </c>
      <c r="B5" s="6" t="s">
        <v>2</v>
      </c>
    </row>
    <row r="6" spans="1:5" ht="16.5" customHeight="1" x14ac:dyDescent="0.3">
      <c r="A6" s="7" t="s">
        <v>3</v>
      </c>
      <c r="B6" s="8" t="s">
        <v>5</v>
      </c>
      <c r="D6" s="9"/>
      <c r="E6" s="10"/>
    </row>
    <row r="7" spans="1:5" ht="16.5" customHeight="1" x14ac:dyDescent="0.3">
      <c r="A7" s="11" t="s">
        <v>4</v>
      </c>
      <c r="B7" s="12" t="str">
        <f>ARTEMETHER!B26</f>
        <v>ARTEMETHER</v>
      </c>
      <c r="C7" s="10"/>
      <c r="D7" s="10"/>
      <c r="E7" s="10"/>
    </row>
    <row r="8" spans="1:5" ht="16.5" customHeight="1" x14ac:dyDescent="0.3">
      <c r="A8" s="11" t="s">
        <v>6</v>
      </c>
      <c r="B8" s="282">
        <f>ARTEMETHER!B28</f>
        <v>99.8</v>
      </c>
      <c r="C8" s="10"/>
      <c r="D8" s="10"/>
      <c r="E8" s="10"/>
    </row>
    <row r="9" spans="1:5" ht="16.5" customHeight="1" x14ac:dyDescent="0.3">
      <c r="A9" s="7" t="s">
        <v>8</v>
      </c>
      <c r="B9" s="12">
        <f>ARTEMETHER!D43</f>
        <v>23.61</v>
      </c>
      <c r="C9" s="10"/>
      <c r="D9" s="10"/>
      <c r="E9" s="10"/>
    </row>
    <row r="10" spans="1:5" ht="16.5" customHeight="1" x14ac:dyDescent="0.3">
      <c r="A10" s="7" t="s">
        <v>10</v>
      </c>
      <c r="B10" s="13">
        <f>ARTEMETHER!D46</f>
        <v>0.23562779999999997</v>
      </c>
      <c r="C10" s="10"/>
      <c r="D10" s="10"/>
      <c r="E10" s="10"/>
    </row>
    <row r="11" spans="1:5" ht="15.75" customHeight="1" x14ac:dyDescent="0.25">
      <c r="A11" s="10"/>
      <c r="B11" s="10"/>
      <c r="C11" s="10"/>
      <c r="D11" s="10"/>
      <c r="E11" s="10"/>
    </row>
    <row r="12" spans="1:5" ht="16.5" customHeight="1" x14ac:dyDescent="0.3">
      <c r="A12" s="14" t="s">
        <v>12</v>
      </c>
      <c r="B12" s="15" t="s">
        <v>13</v>
      </c>
      <c r="C12" s="14" t="s">
        <v>14</v>
      </c>
      <c r="D12" s="14" t="s">
        <v>15</v>
      </c>
      <c r="E12" s="16" t="s">
        <v>16</v>
      </c>
    </row>
    <row r="13" spans="1:5" ht="16.5" customHeight="1" x14ac:dyDescent="0.25">
      <c r="A13" s="17">
        <v>1</v>
      </c>
      <c r="B13" s="284">
        <v>2026186</v>
      </c>
      <c r="C13" s="285">
        <v>7004.27</v>
      </c>
      <c r="D13" s="285">
        <v>1.1000000000000001</v>
      </c>
      <c r="E13" s="286">
        <v>4.54</v>
      </c>
    </row>
    <row r="14" spans="1:5" ht="16.5" customHeight="1" x14ac:dyDescent="0.25">
      <c r="A14" s="17">
        <v>2</v>
      </c>
      <c r="B14" s="284">
        <v>2017378</v>
      </c>
      <c r="C14" s="285">
        <v>7048.34</v>
      </c>
      <c r="D14" s="285">
        <v>1.07</v>
      </c>
      <c r="E14" s="285">
        <v>4.55</v>
      </c>
    </row>
    <row r="15" spans="1:5" ht="16.5" customHeight="1" x14ac:dyDescent="0.25">
      <c r="A15" s="17">
        <v>3</v>
      </c>
      <c r="B15" s="284">
        <v>2021715</v>
      </c>
      <c r="C15" s="285">
        <v>7043.38</v>
      </c>
      <c r="D15" s="285">
        <v>1.0900000000000001</v>
      </c>
      <c r="E15" s="285">
        <v>4.55</v>
      </c>
    </row>
    <row r="16" spans="1:5" ht="16.5" customHeight="1" x14ac:dyDescent="0.25">
      <c r="A16" s="17">
        <v>4</v>
      </c>
      <c r="B16" s="284">
        <v>2019065</v>
      </c>
      <c r="C16" s="285">
        <v>7057.42</v>
      </c>
      <c r="D16" s="285">
        <v>1.08</v>
      </c>
      <c r="E16" s="285">
        <v>4.55</v>
      </c>
    </row>
    <row r="17" spans="1:5" ht="16.5" customHeight="1" x14ac:dyDescent="0.25">
      <c r="A17" s="17">
        <v>5</v>
      </c>
      <c r="B17" s="284">
        <v>2019791</v>
      </c>
      <c r="C17" s="285">
        <v>7060.7</v>
      </c>
      <c r="D17" s="285">
        <v>1.08</v>
      </c>
      <c r="E17" s="285">
        <v>4.55</v>
      </c>
    </row>
    <row r="18" spans="1:5" ht="16.5" customHeight="1" x14ac:dyDescent="0.25">
      <c r="A18" s="17">
        <v>6</v>
      </c>
      <c r="B18" s="287">
        <v>2021713</v>
      </c>
      <c r="C18" s="288">
        <v>7039.85</v>
      </c>
      <c r="D18" s="288">
        <v>1.0900000000000001</v>
      </c>
      <c r="E18" s="288">
        <v>4.55</v>
      </c>
    </row>
    <row r="19" spans="1:5" ht="16.5" customHeight="1" x14ac:dyDescent="0.3">
      <c r="A19" s="18" t="s">
        <v>17</v>
      </c>
      <c r="B19" s="19">
        <f>AVERAGE(B13:B18)</f>
        <v>2020974.6666666667</v>
      </c>
      <c r="C19" s="21">
        <f>AVERAGE(C13:C18)</f>
        <v>7042.3266666666668</v>
      </c>
      <c r="D19" s="21">
        <f>AVERAGE(D13:D18)</f>
        <v>1.085</v>
      </c>
      <c r="E19" s="21">
        <f>AVERAGE(E13:E18)</f>
        <v>4.5483333333333338</v>
      </c>
    </row>
    <row r="20" spans="1:5" ht="16.5" customHeight="1" x14ac:dyDescent="0.3">
      <c r="A20" s="22" t="s">
        <v>18</v>
      </c>
      <c r="B20" s="23">
        <f>(STDEV(B13:B18)/B19)</f>
        <v>1.5046662046228933E-3</v>
      </c>
      <c r="C20" s="24"/>
      <c r="D20" s="24"/>
      <c r="E20" s="25"/>
    </row>
    <row r="21" spans="1:5" s="2" customFormat="1" ht="16.5" customHeight="1" x14ac:dyDescent="0.3">
      <c r="A21" s="26" t="s">
        <v>19</v>
      </c>
      <c r="B21" s="27">
        <f>COUNT(B13:B18)</f>
        <v>6</v>
      </c>
      <c r="C21" s="28"/>
      <c r="D21" s="29"/>
      <c r="E21" s="30"/>
    </row>
    <row r="22" spans="1:5" s="2" customFormat="1" ht="15.75" customHeight="1" x14ac:dyDescent="0.25">
      <c r="A22" s="10"/>
      <c r="B22" s="10"/>
      <c r="C22" s="10"/>
      <c r="D22" s="10"/>
      <c r="E22" s="31"/>
    </row>
    <row r="23" spans="1:5" s="2" customFormat="1" ht="16.5" customHeight="1" x14ac:dyDescent="0.3">
      <c r="A23" s="11" t="s">
        <v>20</v>
      </c>
      <c r="B23" s="32" t="s">
        <v>21</v>
      </c>
      <c r="C23" s="33"/>
      <c r="D23" s="33"/>
      <c r="E23" s="34"/>
    </row>
    <row r="24" spans="1:5" ht="16.5" customHeight="1" x14ac:dyDescent="0.3">
      <c r="A24" s="11"/>
      <c r="B24" s="32" t="s">
        <v>22</v>
      </c>
      <c r="C24" s="33"/>
      <c r="D24" s="33"/>
      <c r="E24" s="34"/>
    </row>
    <row r="25" spans="1:5" ht="16.5" customHeight="1" x14ac:dyDescent="0.3">
      <c r="A25" s="11"/>
      <c r="B25" s="35" t="s">
        <v>23</v>
      </c>
      <c r="C25" s="33"/>
      <c r="D25" s="33"/>
      <c r="E25" s="33"/>
    </row>
    <row r="26" spans="1:5" ht="15.75" customHeight="1" x14ac:dyDescent="0.25">
      <c r="A26" s="10"/>
      <c r="B26" s="10"/>
      <c r="C26" s="10"/>
      <c r="D26" s="10"/>
      <c r="E26" s="10"/>
    </row>
    <row r="27" spans="1:5" ht="16.5" customHeight="1" x14ac:dyDescent="0.3">
      <c r="A27" s="5" t="s">
        <v>1</v>
      </c>
      <c r="B27" s="6" t="s">
        <v>24</v>
      </c>
    </row>
    <row r="28" spans="1:5" ht="16.5" customHeight="1" x14ac:dyDescent="0.3">
      <c r="A28" s="11" t="s">
        <v>4</v>
      </c>
      <c r="B28" s="8" t="str">
        <f>ARTEMETHER!B26</f>
        <v>ARTEMETHER</v>
      </c>
      <c r="C28" s="10"/>
      <c r="D28" s="10"/>
      <c r="E28" s="10"/>
    </row>
    <row r="29" spans="1:5" ht="16.5" customHeight="1" x14ac:dyDescent="0.3">
      <c r="A29" s="11" t="s">
        <v>6</v>
      </c>
      <c r="B29" s="12">
        <f>ARTEMETHER!B28</f>
        <v>99.8</v>
      </c>
      <c r="C29" s="10"/>
      <c r="D29" s="10"/>
      <c r="E29" s="10"/>
    </row>
    <row r="30" spans="1:5" ht="16.5" customHeight="1" x14ac:dyDescent="0.3">
      <c r="A30" s="7" t="s">
        <v>8</v>
      </c>
      <c r="B30" s="12">
        <f>ARTEMETHER!D97</f>
        <v>23.92</v>
      </c>
      <c r="C30" s="10"/>
      <c r="D30" s="10"/>
      <c r="E30" s="10"/>
    </row>
    <row r="31" spans="1:5" ht="16.5" customHeight="1" x14ac:dyDescent="0.3">
      <c r="A31" s="7" t="s">
        <v>10</v>
      </c>
      <c r="B31" s="283">
        <f>ARTEMETHER!D100</f>
        <v>2.3872159999999996E-2</v>
      </c>
      <c r="C31" s="10"/>
      <c r="D31" s="10"/>
      <c r="E31" s="10"/>
    </row>
    <row r="32" spans="1:5" ht="15.75" customHeight="1" x14ac:dyDescent="0.25">
      <c r="A32" s="10"/>
      <c r="B32" s="10"/>
      <c r="C32" s="10"/>
      <c r="D32" s="10"/>
      <c r="E32" s="10"/>
    </row>
    <row r="33" spans="1:7" ht="16.5" customHeight="1" x14ac:dyDescent="0.3">
      <c r="A33" s="14" t="s">
        <v>12</v>
      </c>
      <c r="B33" s="15" t="s">
        <v>13</v>
      </c>
      <c r="C33" s="14" t="s">
        <v>14</v>
      </c>
      <c r="D33" s="14" t="s">
        <v>15</v>
      </c>
      <c r="E33" s="16" t="s">
        <v>16</v>
      </c>
    </row>
    <row r="34" spans="1:7" ht="16.5" customHeight="1" x14ac:dyDescent="0.25">
      <c r="A34" s="17">
        <v>1</v>
      </c>
      <c r="B34" s="284">
        <v>1567219</v>
      </c>
      <c r="C34" s="284">
        <v>12905.23</v>
      </c>
      <c r="D34" s="285">
        <v>0.98</v>
      </c>
      <c r="E34" s="286">
        <v>9.02</v>
      </c>
    </row>
    <row r="35" spans="1:7" ht="16.5" customHeight="1" x14ac:dyDescent="0.25">
      <c r="A35" s="17">
        <v>2</v>
      </c>
      <c r="B35" s="284">
        <v>1564818</v>
      </c>
      <c r="C35" s="284">
        <v>12730.26</v>
      </c>
      <c r="D35" s="285">
        <v>0.98</v>
      </c>
      <c r="E35" s="285">
        <v>9.02</v>
      </c>
    </row>
    <row r="36" spans="1:7" ht="16.5" customHeight="1" x14ac:dyDescent="0.25">
      <c r="A36" s="17">
        <v>3</v>
      </c>
      <c r="B36" s="284">
        <v>1566946</v>
      </c>
      <c r="C36" s="284">
        <v>12589.65</v>
      </c>
      <c r="D36" s="285">
        <v>0.97</v>
      </c>
      <c r="E36" s="285">
        <v>9.02</v>
      </c>
    </row>
    <row r="37" spans="1:7" ht="16.5" customHeight="1" x14ac:dyDescent="0.25">
      <c r="A37" s="17">
        <v>4</v>
      </c>
      <c r="B37" s="284">
        <v>1566543</v>
      </c>
      <c r="C37" s="284">
        <v>12508.57</v>
      </c>
      <c r="D37" s="285">
        <v>0.97</v>
      </c>
      <c r="E37" s="285">
        <v>9.02</v>
      </c>
    </row>
    <row r="38" spans="1:7" ht="16.5" customHeight="1" x14ac:dyDescent="0.25">
      <c r="A38" s="17">
        <v>5</v>
      </c>
      <c r="B38" s="284">
        <v>1564489</v>
      </c>
      <c r="C38" s="284">
        <v>12388.38</v>
      </c>
      <c r="D38" s="285">
        <v>0.97</v>
      </c>
      <c r="E38" s="285">
        <v>9.02</v>
      </c>
    </row>
    <row r="39" spans="1:7" ht="16.5" customHeight="1" x14ac:dyDescent="0.25">
      <c r="A39" s="17">
        <v>6</v>
      </c>
      <c r="B39" s="287">
        <v>1563373</v>
      </c>
      <c r="C39" s="287">
        <v>12421.91</v>
      </c>
      <c r="D39" s="288">
        <v>0.96</v>
      </c>
      <c r="E39" s="288">
        <v>9.02</v>
      </c>
    </row>
    <row r="40" spans="1:7" ht="16.5" customHeight="1" x14ac:dyDescent="0.3">
      <c r="A40" s="18" t="s">
        <v>17</v>
      </c>
      <c r="B40" s="19">
        <f>AVERAGE(B34:B39)</f>
        <v>1565564.6666666667</v>
      </c>
      <c r="C40" s="20">
        <v>12247.41</v>
      </c>
      <c r="D40" s="21">
        <f>AVERAGE(D34:D39)</f>
        <v>0.97166666666666657</v>
      </c>
      <c r="E40" s="21">
        <f>AVERAGE(E34:E39)</f>
        <v>9.0199999999999978</v>
      </c>
    </row>
    <row r="41" spans="1:7" ht="16.5" customHeight="1" x14ac:dyDescent="0.3">
      <c r="A41" s="22" t="s">
        <v>18</v>
      </c>
      <c r="B41" s="23">
        <f>(STDEV(B34:B39)/B40)</f>
        <v>9.9447864984795542E-4</v>
      </c>
      <c r="C41" s="24"/>
      <c r="D41" s="24"/>
      <c r="E41" s="25"/>
    </row>
    <row r="42" spans="1:7" s="2" customFormat="1" ht="16.5" customHeight="1" x14ac:dyDescent="0.3">
      <c r="A42" s="26" t="s">
        <v>19</v>
      </c>
      <c r="B42" s="27">
        <f>COUNT(B34:B39)</f>
        <v>6</v>
      </c>
      <c r="C42" s="28"/>
      <c r="D42" s="29"/>
      <c r="E42" s="30"/>
    </row>
    <row r="43" spans="1:7" s="2" customFormat="1" ht="15.75" customHeight="1" x14ac:dyDescent="0.25">
      <c r="A43" s="10"/>
      <c r="B43" s="10"/>
      <c r="C43" s="10"/>
      <c r="D43" s="10"/>
      <c r="E43" s="31"/>
    </row>
    <row r="44" spans="1:7" s="2" customFormat="1" ht="16.5" customHeight="1" x14ac:dyDescent="0.3">
      <c r="A44" s="11" t="s">
        <v>20</v>
      </c>
      <c r="B44" s="32" t="s">
        <v>21</v>
      </c>
      <c r="C44" s="33"/>
      <c r="D44" s="33"/>
      <c r="E44" s="34"/>
    </row>
    <row r="45" spans="1:7" ht="16.5" customHeight="1" x14ac:dyDescent="0.3">
      <c r="A45" s="11"/>
      <c r="B45" s="32" t="s">
        <v>22</v>
      </c>
      <c r="C45" s="33"/>
      <c r="D45" s="33"/>
      <c r="E45" s="34"/>
    </row>
    <row r="46" spans="1:7" ht="16.5" customHeight="1" x14ac:dyDescent="0.3">
      <c r="A46" s="11"/>
      <c r="B46" s="35" t="s">
        <v>23</v>
      </c>
      <c r="C46" s="33"/>
      <c r="D46" s="34"/>
      <c r="E46" s="33"/>
    </row>
    <row r="47" spans="1:7" s="39" customFormat="1" ht="16.5" customHeight="1" x14ac:dyDescent="0.3">
      <c r="A47" s="69"/>
      <c r="B47" s="35"/>
      <c r="C47" s="34"/>
      <c r="D47" s="34"/>
      <c r="E47" s="34"/>
      <c r="F47" s="214"/>
      <c r="G47" s="214"/>
    </row>
    <row r="48" spans="1:7" s="39" customFormat="1" ht="16.5" customHeight="1" x14ac:dyDescent="0.3">
      <c r="A48" s="81" t="s">
        <v>1</v>
      </c>
      <c r="B48" s="53" t="s">
        <v>2</v>
      </c>
      <c r="C48" s="214"/>
      <c r="D48" s="214"/>
      <c r="E48" s="214"/>
      <c r="F48" s="214"/>
      <c r="G48" s="214"/>
    </row>
    <row r="49" spans="1:7" s="39" customFormat="1" ht="16.5" customHeight="1" x14ac:dyDescent="0.3">
      <c r="A49" s="8" t="s">
        <v>3</v>
      </c>
      <c r="B49" s="8" t="s">
        <v>5</v>
      </c>
      <c r="C49" s="214"/>
      <c r="D49" s="9"/>
      <c r="E49" s="66"/>
      <c r="F49" s="214"/>
      <c r="G49" s="214"/>
    </row>
    <row r="50" spans="1:7" s="39" customFormat="1" ht="16.5" customHeight="1" x14ac:dyDescent="0.3">
      <c r="A50" s="69" t="s">
        <v>4</v>
      </c>
      <c r="B50" s="12" t="str">
        <f>LUMEFANTRINE!B26</f>
        <v>LUMEFANTRINE</v>
      </c>
      <c r="C50" s="66"/>
      <c r="D50" s="66"/>
      <c r="E50" s="66"/>
      <c r="F50" s="214"/>
      <c r="G50" s="214"/>
    </row>
    <row r="51" spans="1:7" s="39" customFormat="1" ht="16.5" customHeight="1" x14ac:dyDescent="0.3">
      <c r="A51" s="69" t="s">
        <v>6</v>
      </c>
      <c r="B51" s="282">
        <f>LUMEFANTRINE!B30</f>
        <v>100.2</v>
      </c>
      <c r="C51" s="66"/>
      <c r="D51" s="66"/>
      <c r="E51" s="66"/>
      <c r="F51" s="214"/>
      <c r="G51" s="214"/>
    </row>
    <row r="52" spans="1:7" s="39" customFormat="1" ht="16.5" customHeight="1" x14ac:dyDescent="0.3">
      <c r="A52" s="8" t="s">
        <v>8</v>
      </c>
      <c r="B52" s="12">
        <f>LUMEFANTRINE!D43</f>
        <v>14.52</v>
      </c>
      <c r="C52" s="66"/>
      <c r="D52" s="66"/>
      <c r="E52" s="66"/>
      <c r="F52" s="214"/>
      <c r="G52" s="214"/>
    </row>
    <row r="53" spans="1:7" s="39" customFormat="1" ht="16.5" customHeight="1" x14ac:dyDescent="0.3">
      <c r="A53" s="8" t="s">
        <v>10</v>
      </c>
      <c r="B53" s="13">
        <f>B52/LUMEFANTRINE!B45</f>
        <v>5.808E-2</v>
      </c>
      <c r="C53" s="66"/>
      <c r="D53" s="66"/>
      <c r="E53" s="66"/>
      <c r="F53" s="214"/>
      <c r="G53" s="214"/>
    </row>
    <row r="54" spans="1:7" s="39" customFormat="1" ht="16.5" customHeight="1" x14ac:dyDescent="0.25">
      <c r="A54" s="66"/>
      <c r="B54" s="66"/>
      <c r="C54" s="66"/>
      <c r="D54" s="66"/>
      <c r="E54" s="66"/>
      <c r="F54" s="214"/>
      <c r="G54" s="214"/>
    </row>
    <row r="55" spans="1:7" s="39" customFormat="1" ht="16.5" customHeight="1" x14ac:dyDescent="0.3">
      <c r="A55" s="16" t="s">
        <v>12</v>
      </c>
      <c r="B55" s="15" t="s">
        <v>13</v>
      </c>
      <c r="C55" s="16" t="s">
        <v>14</v>
      </c>
      <c r="D55" s="16" t="s">
        <v>15</v>
      </c>
      <c r="E55" s="16" t="s">
        <v>16</v>
      </c>
      <c r="F55" s="214"/>
      <c r="G55" s="214"/>
    </row>
    <row r="56" spans="1:7" s="39" customFormat="1" ht="16.5" customHeight="1" x14ac:dyDescent="0.25">
      <c r="A56" s="17">
        <v>1</v>
      </c>
      <c r="B56" s="284">
        <v>7476000</v>
      </c>
      <c r="C56" s="285">
        <v>3926.73</v>
      </c>
      <c r="D56" s="285">
        <v>0.97</v>
      </c>
      <c r="E56" s="286">
        <v>3.8</v>
      </c>
      <c r="F56" s="214"/>
      <c r="G56" s="214"/>
    </row>
    <row r="57" spans="1:7" s="39" customFormat="1" ht="16.5" customHeight="1" x14ac:dyDescent="0.25">
      <c r="A57" s="17">
        <v>2</v>
      </c>
      <c r="B57" s="284">
        <v>7495659</v>
      </c>
      <c r="C57" s="285">
        <v>3906.2</v>
      </c>
      <c r="D57" s="285">
        <v>0.97</v>
      </c>
      <c r="E57" s="285">
        <v>3.8</v>
      </c>
      <c r="F57" s="214"/>
      <c r="G57" s="214"/>
    </row>
    <row r="58" spans="1:7" s="39" customFormat="1" ht="16.5" customHeight="1" x14ac:dyDescent="0.25">
      <c r="A58" s="17">
        <v>3</v>
      </c>
      <c r="B58" s="284">
        <v>7500415</v>
      </c>
      <c r="C58" s="285">
        <v>3890.42</v>
      </c>
      <c r="D58" s="285">
        <v>0.96</v>
      </c>
      <c r="E58" s="285">
        <v>3.8</v>
      </c>
      <c r="F58" s="214"/>
      <c r="G58" s="214"/>
    </row>
    <row r="59" spans="1:7" s="39" customFormat="1" ht="16.5" customHeight="1" x14ac:dyDescent="0.25">
      <c r="A59" s="17">
        <v>4</v>
      </c>
      <c r="B59" s="284">
        <v>7507896</v>
      </c>
      <c r="C59" s="285">
        <v>3900.71</v>
      </c>
      <c r="D59" s="285">
        <v>0.96</v>
      </c>
      <c r="E59" s="285">
        <v>3.8</v>
      </c>
      <c r="F59" s="214"/>
      <c r="G59" s="214"/>
    </row>
    <row r="60" spans="1:7" s="39" customFormat="1" ht="16.5" customHeight="1" x14ac:dyDescent="0.25">
      <c r="A60" s="17">
        <v>5</v>
      </c>
      <c r="B60" s="284">
        <v>7515115</v>
      </c>
      <c r="C60" s="285">
        <v>3894.7</v>
      </c>
      <c r="D60" s="285">
        <v>0.96</v>
      </c>
      <c r="E60" s="285">
        <v>3.8</v>
      </c>
      <c r="F60" s="214"/>
      <c r="G60" s="214"/>
    </row>
    <row r="61" spans="1:7" s="39" customFormat="1" ht="16.5" customHeight="1" x14ac:dyDescent="0.25">
      <c r="A61" s="17">
        <v>6</v>
      </c>
      <c r="B61" s="287">
        <v>7507986</v>
      </c>
      <c r="C61" s="288">
        <v>3895.21</v>
      </c>
      <c r="D61" s="288">
        <v>0.98</v>
      </c>
      <c r="E61" s="288">
        <v>3.8</v>
      </c>
      <c r="F61" s="214"/>
      <c r="G61" s="214"/>
    </row>
    <row r="62" spans="1:7" s="39" customFormat="1" ht="16.5" customHeight="1" x14ac:dyDescent="0.3">
      <c r="A62" s="18" t="s">
        <v>17</v>
      </c>
      <c r="B62" s="19">
        <f>AVERAGE(B56:B61)</f>
        <v>7500511.833333333</v>
      </c>
      <c r="C62" s="21">
        <f>AVERAGE(C56:C61)</f>
        <v>3902.3283333333334</v>
      </c>
      <c r="D62" s="21">
        <f>AVERAGE(D56:D61)</f>
        <v>0.96666666666666679</v>
      </c>
      <c r="E62" s="21">
        <f>AVERAGE(E56:E61)</f>
        <v>3.8000000000000003</v>
      </c>
      <c r="F62" s="214"/>
      <c r="G62" s="214"/>
    </row>
    <row r="63" spans="1:7" s="39" customFormat="1" ht="16.5" customHeight="1" x14ac:dyDescent="0.3">
      <c r="A63" s="22" t="s">
        <v>18</v>
      </c>
      <c r="B63" s="23">
        <f>(STDEV(B56:B61)/B62)</f>
        <v>1.8358421819301941E-3</v>
      </c>
      <c r="C63" s="24"/>
      <c r="D63" s="24"/>
      <c r="E63" s="25"/>
      <c r="F63" s="214"/>
      <c r="G63" s="214"/>
    </row>
    <row r="64" spans="1:7" s="39" customFormat="1" ht="16.5" customHeight="1" x14ac:dyDescent="0.3">
      <c r="A64" s="26" t="s">
        <v>19</v>
      </c>
      <c r="B64" s="27">
        <f>COUNT(B56:B61)</f>
        <v>6</v>
      </c>
      <c r="C64" s="28"/>
      <c r="D64" s="67"/>
      <c r="E64" s="30"/>
      <c r="F64" s="214"/>
      <c r="G64" s="214"/>
    </row>
    <row r="65" spans="1:7" s="39" customFormat="1" ht="16.5" customHeight="1" x14ac:dyDescent="0.25">
      <c r="A65" s="66"/>
      <c r="B65" s="66"/>
      <c r="C65" s="66"/>
      <c r="D65" s="66"/>
      <c r="E65" s="66"/>
      <c r="F65" s="214"/>
      <c r="G65" s="214"/>
    </row>
    <row r="66" spans="1:7" s="39" customFormat="1" ht="16.5" customHeight="1" x14ac:dyDescent="0.3">
      <c r="A66" s="69" t="s">
        <v>20</v>
      </c>
      <c r="B66" s="35" t="s">
        <v>21</v>
      </c>
      <c r="C66" s="34"/>
      <c r="D66" s="34"/>
      <c r="E66" s="34"/>
      <c r="F66" s="214"/>
      <c r="G66" s="214"/>
    </row>
    <row r="67" spans="1:7" s="39" customFormat="1" ht="16.5" customHeight="1" x14ac:dyDescent="0.3">
      <c r="A67" s="69"/>
      <c r="B67" s="35" t="s">
        <v>22</v>
      </c>
      <c r="C67" s="34"/>
      <c r="D67" s="34"/>
      <c r="E67" s="34"/>
      <c r="F67" s="214"/>
      <c r="G67" s="214"/>
    </row>
    <row r="68" spans="1:7" s="39" customFormat="1" ht="16.5" customHeight="1" x14ac:dyDescent="0.3">
      <c r="A68" s="69"/>
      <c r="B68" s="35" t="s">
        <v>23</v>
      </c>
      <c r="C68" s="34"/>
      <c r="D68" s="34"/>
      <c r="E68" s="34"/>
      <c r="F68" s="214"/>
      <c r="G68" s="214"/>
    </row>
    <row r="69" spans="1:7" s="39" customFormat="1" ht="16.5" customHeight="1" x14ac:dyDescent="0.3">
      <c r="A69" s="69"/>
      <c r="B69" s="35"/>
      <c r="C69" s="34"/>
      <c r="D69" s="34"/>
      <c r="E69" s="34"/>
      <c r="F69" s="214"/>
      <c r="G69" s="214"/>
    </row>
    <row r="70" spans="1:7" s="39" customFormat="1" ht="16.5" customHeight="1" x14ac:dyDescent="0.3">
      <c r="A70" s="69"/>
      <c r="B70" s="35"/>
      <c r="C70" s="34"/>
      <c r="D70" s="34"/>
      <c r="E70" s="34"/>
      <c r="F70" s="214"/>
      <c r="G70" s="214"/>
    </row>
    <row r="71" spans="1:7" s="39" customFormat="1" ht="16.5" customHeight="1" x14ac:dyDescent="0.3">
      <c r="A71" s="69"/>
      <c r="B71" s="35"/>
      <c r="C71" s="34"/>
      <c r="D71" s="34"/>
      <c r="E71" s="34"/>
      <c r="F71" s="214"/>
      <c r="G71" s="214"/>
    </row>
    <row r="72" spans="1:7" ht="14.25" customHeight="1" thickBot="1" x14ac:dyDescent="0.3">
      <c r="A72" s="36"/>
      <c r="B72" s="37"/>
      <c r="D72" s="38"/>
    </row>
    <row r="73" spans="1:7" ht="15" customHeight="1" x14ac:dyDescent="0.3">
      <c r="B73" s="385" t="s">
        <v>25</v>
      </c>
      <c r="C73" s="301" t="s">
        <v>26</v>
      </c>
      <c r="E73" s="40" t="s">
        <v>27</v>
      </c>
    </row>
    <row r="74" spans="1:7" ht="15" customHeight="1" x14ac:dyDescent="0.3">
      <c r="A74" s="41" t="s">
        <v>28</v>
      </c>
      <c r="B74" s="42" t="s">
        <v>161</v>
      </c>
      <c r="C74" s="386"/>
      <c r="E74" s="43"/>
    </row>
    <row r="75" spans="1:7" ht="15" customHeight="1" x14ac:dyDescent="0.3">
      <c r="A75" s="41" t="s">
        <v>29</v>
      </c>
      <c r="B75" s="44" t="s">
        <v>162</v>
      </c>
      <c r="C75" s="387">
        <v>42359</v>
      </c>
      <c r="E75" s="45"/>
    </row>
  </sheetData>
  <sheetProtection formatCells="0" formatColumns="0" formatRows="0" insertColumns="0" insertRows="0" insertHyperlinks="0" deleteColumns="0" deleteRows="0" sort="0" autoFilter="0" pivotTables="0"/>
  <mergeCells count="1">
    <mergeCell ref="A4:E4"/>
  </mergeCells>
  <pageMargins left="0.7" right="0.7" top="0.75" bottom="0.75" header="0.3" footer="0.3"/>
  <pageSetup paperSize="9" scale="60" orientation="portrait" r:id="rId1"/>
  <rowBreaks count="1" manualBreakCount="1">
    <brk id="75" max="16383" man="1"/>
  </rowBreaks>
  <colBreaks count="1" manualBreakCount="1">
    <brk id="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topLeftCell="A37" workbookViewId="0">
      <selection activeCell="B47" sqref="B47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7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397" t="s">
        <v>30</v>
      </c>
      <c r="B11" s="398"/>
      <c r="C11" s="398"/>
      <c r="D11" s="398"/>
      <c r="E11" s="398"/>
      <c r="F11" s="399"/>
      <c r="G11" s="82"/>
    </row>
    <row r="12" spans="1:7" ht="16.5" customHeight="1" x14ac:dyDescent="0.3">
      <c r="A12" s="396" t="s">
        <v>31</v>
      </c>
      <c r="B12" s="396"/>
      <c r="C12" s="396"/>
      <c r="D12" s="396"/>
      <c r="E12" s="396"/>
      <c r="F12" s="396"/>
      <c r="G12" s="81"/>
    </row>
    <row r="14" spans="1:7" ht="16.5" customHeight="1" x14ac:dyDescent="0.3">
      <c r="A14" s="401" t="s">
        <v>32</v>
      </c>
      <c r="B14" s="401"/>
      <c r="C14" s="54" t="s">
        <v>5</v>
      </c>
    </row>
    <row r="15" spans="1:7" ht="16.5" customHeight="1" x14ac:dyDescent="0.3">
      <c r="A15" s="401" t="s">
        <v>33</v>
      </c>
      <c r="B15" s="401"/>
      <c r="C15" s="54" t="s">
        <v>7</v>
      </c>
    </row>
    <row r="16" spans="1:7" ht="16.5" customHeight="1" x14ac:dyDescent="0.3">
      <c r="A16" s="401" t="s">
        <v>34</v>
      </c>
      <c r="B16" s="401"/>
      <c r="C16" s="54" t="s">
        <v>9</v>
      </c>
    </row>
    <row r="17" spans="1:5" ht="16.5" customHeight="1" x14ac:dyDescent="0.3">
      <c r="A17" s="401" t="s">
        <v>35</v>
      </c>
      <c r="B17" s="401"/>
      <c r="C17" s="54" t="s">
        <v>11</v>
      </c>
    </row>
    <row r="18" spans="1:5" ht="16.5" customHeight="1" x14ac:dyDescent="0.3">
      <c r="A18" s="401" t="s">
        <v>36</v>
      </c>
      <c r="B18" s="401"/>
      <c r="C18" s="86" t="str">
        <f>ARTEMETHER!B22</f>
        <v>29th Oct 2015</v>
      </c>
    </row>
    <row r="19" spans="1:5" ht="16.5" customHeight="1" x14ac:dyDescent="0.3">
      <c r="A19" s="401" t="s">
        <v>37</v>
      </c>
      <c r="B19" s="401"/>
      <c r="C19" s="86" t="str">
        <f>ARTEMETHER!B23</f>
        <v>30th Nov 2015</v>
      </c>
    </row>
    <row r="20" spans="1:5" ht="16.5" customHeight="1" x14ac:dyDescent="0.3">
      <c r="A20" s="56"/>
      <c r="B20" s="56"/>
      <c r="C20" s="71"/>
    </row>
    <row r="21" spans="1:5" ht="16.5" customHeight="1" x14ac:dyDescent="0.3">
      <c r="A21" s="396" t="s">
        <v>1</v>
      </c>
      <c r="B21" s="396"/>
      <c r="C21" s="53" t="s">
        <v>38</v>
      </c>
      <c r="D21" s="60"/>
    </row>
    <row r="22" spans="1:5" ht="15.75" customHeight="1" x14ac:dyDescent="0.3">
      <c r="A22" s="400"/>
      <c r="B22" s="400"/>
      <c r="C22" s="51"/>
      <c r="D22" s="400"/>
      <c r="E22" s="400"/>
    </row>
    <row r="23" spans="1:5" ht="33.75" customHeight="1" x14ac:dyDescent="0.3">
      <c r="C23" s="80" t="s">
        <v>39</v>
      </c>
      <c r="D23" s="79" t="s">
        <v>40</v>
      </c>
      <c r="E23" s="46"/>
    </row>
    <row r="24" spans="1:5" ht="15.75" customHeight="1" x14ac:dyDescent="0.3">
      <c r="C24" s="289">
        <v>607.29999999999995</v>
      </c>
      <c r="D24" s="290">
        <f t="shared" ref="D24:D43" si="0">(C24-$C$46)/$C$46</f>
        <v>-1.4926147847046723E-2</v>
      </c>
      <c r="E24" s="47"/>
    </row>
    <row r="25" spans="1:5" ht="15.75" customHeight="1" x14ac:dyDescent="0.3">
      <c r="C25" s="289">
        <v>622.41999999999996</v>
      </c>
      <c r="D25" s="291">
        <f t="shared" si="0"/>
        <v>9.5993200346471009E-3</v>
      </c>
      <c r="E25" s="47"/>
    </row>
    <row r="26" spans="1:5" ht="15.75" customHeight="1" x14ac:dyDescent="0.3">
      <c r="C26" s="289">
        <v>608.85</v>
      </c>
      <c r="D26" s="291">
        <f t="shared" si="0"/>
        <v>-1.2411962978222181E-2</v>
      </c>
      <c r="E26" s="47"/>
    </row>
    <row r="27" spans="1:5" ht="15.75" customHeight="1" x14ac:dyDescent="0.3">
      <c r="C27" s="289">
        <v>619.15</v>
      </c>
      <c r="D27" s="291">
        <f t="shared" si="0"/>
        <v>4.2952009888046179E-3</v>
      </c>
      <c r="E27" s="47"/>
    </row>
    <row r="28" spans="1:5" ht="15.75" customHeight="1" x14ac:dyDescent="0.3">
      <c r="C28" s="289">
        <v>612.01</v>
      </c>
      <c r="D28" s="291">
        <f t="shared" si="0"/>
        <v>-7.2862699553285504E-3</v>
      </c>
      <c r="E28" s="47"/>
    </row>
    <row r="29" spans="1:5" ht="15.75" customHeight="1" x14ac:dyDescent="0.3">
      <c r="C29" s="289">
        <v>614.64</v>
      </c>
      <c r="D29" s="291">
        <f t="shared" si="0"/>
        <v>-3.0202659520974246E-3</v>
      </c>
      <c r="E29" s="47"/>
    </row>
    <row r="30" spans="1:5" ht="15.75" customHeight="1" x14ac:dyDescent="0.3">
      <c r="C30" s="289">
        <v>621.79999999999995</v>
      </c>
      <c r="D30" s="291">
        <f t="shared" si="0"/>
        <v>8.5936460871173202E-3</v>
      </c>
      <c r="E30" s="47"/>
    </row>
    <row r="31" spans="1:5" ht="15.75" customHeight="1" x14ac:dyDescent="0.3">
      <c r="C31" s="289">
        <v>616.16999999999996</v>
      </c>
      <c r="D31" s="291">
        <f t="shared" si="0"/>
        <v>-5.385221783546423E-4</v>
      </c>
      <c r="E31" s="47"/>
    </row>
    <row r="32" spans="1:5" ht="15.75" customHeight="1" x14ac:dyDescent="0.3">
      <c r="C32" s="289">
        <v>631.30999999999995</v>
      </c>
      <c r="D32" s="291">
        <f t="shared" si="0"/>
        <v>2.4019386798420757E-2</v>
      </c>
      <c r="E32" s="47"/>
    </row>
    <row r="33" spans="1:7" ht="15.75" customHeight="1" x14ac:dyDescent="0.3">
      <c r="C33" s="289">
        <v>610.48</v>
      </c>
      <c r="D33" s="291">
        <f t="shared" si="0"/>
        <v>-9.7680137290713336E-3</v>
      </c>
      <c r="E33" s="47"/>
    </row>
    <row r="34" spans="1:7" ht="15.75" customHeight="1" x14ac:dyDescent="0.3">
      <c r="C34" s="289">
        <v>624.02</v>
      </c>
      <c r="D34" s="291">
        <f t="shared" si="0"/>
        <v>1.2194607641175585E-2</v>
      </c>
      <c r="E34" s="47"/>
    </row>
    <row r="35" spans="1:7" ht="15.75" customHeight="1" x14ac:dyDescent="0.3">
      <c r="C35" s="289">
        <v>570.39</v>
      </c>
      <c r="D35" s="292">
        <f t="shared" si="0"/>
        <v>-7.4796188820149767E-2</v>
      </c>
      <c r="E35" s="47"/>
    </row>
    <row r="36" spans="1:7" ht="15.75" customHeight="1" x14ac:dyDescent="0.3">
      <c r="C36" s="289">
        <v>599.79999999999995</v>
      </c>
      <c r="D36" s="291">
        <f t="shared" si="0"/>
        <v>-2.7091558502648813E-2</v>
      </c>
      <c r="E36" s="47"/>
    </row>
    <row r="37" spans="1:7" ht="15.75" customHeight="1" x14ac:dyDescent="0.3">
      <c r="C37" s="289">
        <v>629.61</v>
      </c>
      <c r="D37" s="291">
        <f t="shared" si="0"/>
        <v>2.1261893716484393E-2</v>
      </c>
      <c r="E37" s="47"/>
    </row>
    <row r="38" spans="1:7" ht="15.75" customHeight="1" x14ac:dyDescent="0.3">
      <c r="C38" s="289">
        <v>617.02</v>
      </c>
      <c r="D38" s="291">
        <f t="shared" si="0"/>
        <v>8.4022436261363171E-4</v>
      </c>
      <c r="E38" s="47"/>
    </row>
    <row r="39" spans="1:7" ht="15.75" customHeight="1" x14ac:dyDescent="0.3">
      <c r="C39" s="289">
        <v>640.45000000000005</v>
      </c>
      <c r="D39" s="291">
        <f t="shared" si="0"/>
        <v>3.8844967250714665E-2</v>
      </c>
      <c r="E39" s="47"/>
    </row>
    <row r="40" spans="1:7" ht="15.75" customHeight="1" x14ac:dyDescent="0.3">
      <c r="C40" s="289">
        <v>615.38</v>
      </c>
      <c r="D40" s="291">
        <f t="shared" si="0"/>
        <v>-1.8199454340780035E-3</v>
      </c>
      <c r="E40" s="47"/>
    </row>
    <row r="41" spans="1:7" ht="15.75" customHeight="1" x14ac:dyDescent="0.3">
      <c r="C41" s="289">
        <v>617.64</v>
      </c>
      <c r="D41" s="291">
        <f t="shared" si="0"/>
        <v>1.8458983101434119E-3</v>
      </c>
      <c r="E41" s="47"/>
    </row>
    <row r="42" spans="1:7" ht="15.75" customHeight="1" x14ac:dyDescent="0.3">
      <c r="C42" s="289">
        <v>626.22</v>
      </c>
      <c r="D42" s="291">
        <f t="shared" si="0"/>
        <v>1.576312810015227E-2</v>
      </c>
      <c r="E42" s="47"/>
    </row>
    <row r="43" spans="1:7" ht="16.5" customHeight="1" x14ac:dyDescent="0.3">
      <c r="C43" s="293">
        <v>625.38</v>
      </c>
      <c r="D43" s="294">
        <f t="shared" si="0"/>
        <v>1.4400602106724785E-2</v>
      </c>
      <c r="E43" s="47"/>
    </row>
    <row r="44" spans="1:7" ht="16.5" customHeight="1" x14ac:dyDescent="0.3">
      <c r="C44" s="48"/>
      <c r="D44" s="47"/>
      <c r="E44" s="49"/>
    </row>
    <row r="45" spans="1:7" ht="16.5" customHeight="1" x14ac:dyDescent="0.3">
      <c r="B45" s="76" t="s">
        <v>41</v>
      </c>
      <c r="C45" s="77">
        <f>SUM(C24:C44)</f>
        <v>12330.039999999999</v>
      </c>
      <c r="D45" s="72"/>
      <c r="E45" s="48"/>
    </row>
    <row r="46" spans="1:7" ht="17.25" customHeight="1" x14ac:dyDescent="0.3">
      <c r="B46" s="76" t="s">
        <v>42</v>
      </c>
      <c r="C46" s="78">
        <f>AVERAGE(C24:C44)</f>
        <v>616.50199999999995</v>
      </c>
      <c r="E46" s="50"/>
    </row>
    <row r="47" spans="1:7" ht="17.25" customHeight="1" x14ac:dyDescent="0.3">
      <c r="A47" s="54"/>
      <c r="B47" s="73"/>
      <c r="D47" s="52"/>
      <c r="E47" s="50"/>
    </row>
    <row r="48" spans="1:7" ht="33.75" customHeight="1" x14ac:dyDescent="0.3">
      <c r="B48" s="83" t="s">
        <v>42</v>
      </c>
      <c r="C48" s="79" t="s">
        <v>43</v>
      </c>
      <c r="D48" s="74"/>
      <c r="G48" s="52"/>
    </row>
    <row r="49" spans="1:6" ht="17.25" customHeight="1" x14ac:dyDescent="0.3">
      <c r="B49" s="394">
        <f>C46</f>
        <v>616.50199999999995</v>
      </c>
      <c r="C49" s="84">
        <f>-IF(C46&lt;=80,10%,IF(C46&lt;250,7.5%,5%))</f>
        <v>-0.05</v>
      </c>
      <c r="D49" s="75">
        <f>IF(C46&lt;=80,C46*0.9,IF(C46&lt;250,C46*0.925,C46*0.95))</f>
        <v>585.67689999999993</v>
      </c>
    </row>
    <row r="50" spans="1:6" ht="17.25" customHeight="1" x14ac:dyDescent="0.3">
      <c r="B50" s="395"/>
      <c r="C50" s="85">
        <f>IF(C46&lt;=80, 10%, IF(C46&lt;250, 7.5%, 5%))</f>
        <v>0.05</v>
      </c>
      <c r="D50" s="75">
        <f>IF(C46&lt;=80, C46*1.1, IF(C46&lt;250, C46*1.075, C46*1.05))</f>
        <v>647.32709999999997</v>
      </c>
    </row>
    <row r="51" spans="1:6" ht="16.5" customHeight="1" x14ac:dyDescent="0.3">
      <c r="A51" s="57"/>
      <c r="B51" s="58"/>
      <c r="C51" s="54"/>
      <c r="D51" s="59"/>
      <c r="E51" s="54"/>
      <c r="F51" s="60"/>
    </row>
    <row r="52" spans="1:6" ht="16.5" customHeight="1" x14ac:dyDescent="0.3">
      <c r="A52" s="54"/>
      <c r="B52" s="61" t="s">
        <v>25</v>
      </c>
      <c r="C52" s="61"/>
      <c r="D52" s="62" t="s">
        <v>26</v>
      </c>
      <c r="E52" s="63"/>
      <c r="F52" s="62" t="s">
        <v>27</v>
      </c>
    </row>
    <row r="53" spans="1:6" ht="34.5" customHeight="1" x14ac:dyDescent="0.3">
      <c r="A53" s="64" t="s">
        <v>28</v>
      </c>
      <c r="B53" s="65"/>
      <c r="C53" s="66"/>
      <c r="D53" s="65"/>
      <c r="E53" s="55"/>
      <c r="F53" s="67"/>
    </row>
    <row r="54" spans="1:6" ht="34.5" customHeight="1" x14ac:dyDescent="0.3">
      <c r="A54" s="64" t="s">
        <v>29</v>
      </c>
      <c r="B54" s="68"/>
      <c r="C54" s="69"/>
      <c r="D54" s="68"/>
      <c r="E54" s="55"/>
      <c r="F54" s="70"/>
    </row>
  </sheetData>
  <sheetProtection formatCells="0" formatColumns="0" formatRows="0" insertColumns="0" insertRows="0" insertHyperlinks="0" deleteColumns="0" deleteRows="0" sort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29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28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27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26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25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24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23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22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21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0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19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18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17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16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15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14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13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12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11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0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9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5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0"/>
  <sheetViews>
    <sheetView view="pageBreakPreview" zoomScale="55" zoomScaleNormal="75" zoomScaleSheetLayoutView="55" zoomScalePageLayoutView="55" workbookViewId="0">
      <selection activeCell="C19" sqref="C19"/>
    </sheetView>
  </sheetViews>
  <sheetFormatPr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41.140625" style="2" customWidth="1"/>
    <col min="9" max="9" width="30.42578125" style="2" customWidth="1"/>
    <col min="10" max="10" width="21.28515625" style="2" customWidth="1"/>
    <col min="11" max="11" width="9.140625" style="2" customWidth="1"/>
  </cols>
  <sheetData>
    <row r="1" spans="1:8" x14ac:dyDescent="0.25">
      <c r="A1" s="402" t="s">
        <v>44</v>
      </c>
      <c r="B1" s="402"/>
      <c r="C1" s="402"/>
      <c r="D1" s="402"/>
      <c r="E1" s="402"/>
      <c r="F1" s="402"/>
      <c r="G1" s="402"/>
      <c r="H1" s="402"/>
    </row>
    <row r="2" spans="1:8" x14ac:dyDescent="0.25">
      <c r="A2" s="402"/>
      <c r="B2" s="402"/>
      <c r="C2" s="402"/>
      <c r="D2" s="402"/>
      <c r="E2" s="402"/>
      <c r="F2" s="402"/>
      <c r="G2" s="402"/>
      <c r="H2" s="402"/>
    </row>
    <row r="3" spans="1:8" x14ac:dyDescent="0.25">
      <c r="A3" s="402"/>
      <c r="B3" s="402"/>
      <c r="C3" s="402"/>
      <c r="D3" s="402"/>
      <c r="E3" s="402"/>
      <c r="F3" s="402"/>
      <c r="G3" s="402"/>
      <c r="H3" s="402"/>
    </row>
    <row r="4" spans="1:8" x14ac:dyDescent="0.25">
      <c r="A4" s="402"/>
      <c r="B4" s="402"/>
      <c r="C4" s="402"/>
      <c r="D4" s="402"/>
      <c r="E4" s="402"/>
      <c r="F4" s="402"/>
      <c r="G4" s="402"/>
      <c r="H4" s="402"/>
    </row>
    <row r="5" spans="1:8" x14ac:dyDescent="0.25">
      <c r="A5" s="402"/>
      <c r="B5" s="402"/>
      <c r="C5" s="402"/>
      <c r="D5" s="402"/>
      <c r="E5" s="402"/>
      <c r="F5" s="402"/>
      <c r="G5" s="402"/>
      <c r="H5" s="402"/>
    </row>
    <row r="6" spans="1:8" x14ac:dyDescent="0.25">
      <c r="A6" s="402"/>
      <c r="B6" s="402"/>
      <c r="C6" s="402"/>
      <c r="D6" s="402"/>
      <c r="E6" s="402"/>
      <c r="F6" s="402"/>
      <c r="G6" s="402"/>
      <c r="H6" s="402"/>
    </row>
    <row r="7" spans="1:8" x14ac:dyDescent="0.25">
      <c r="A7" s="402"/>
      <c r="B7" s="402"/>
      <c r="C7" s="402"/>
      <c r="D7" s="402"/>
      <c r="E7" s="402"/>
      <c r="F7" s="402"/>
      <c r="G7" s="402"/>
      <c r="H7" s="402"/>
    </row>
    <row r="8" spans="1:8" x14ac:dyDescent="0.25">
      <c r="A8" s="403" t="s">
        <v>45</v>
      </c>
      <c r="B8" s="403"/>
      <c r="C8" s="403"/>
      <c r="D8" s="403"/>
      <c r="E8" s="403"/>
      <c r="F8" s="403"/>
      <c r="G8" s="403"/>
      <c r="H8" s="403"/>
    </row>
    <row r="9" spans="1:8" x14ac:dyDescent="0.25">
      <c r="A9" s="403"/>
      <c r="B9" s="403"/>
      <c r="C9" s="403"/>
      <c r="D9" s="403"/>
      <c r="E9" s="403"/>
      <c r="F9" s="403"/>
      <c r="G9" s="403"/>
      <c r="H9" s="403"/>
    </row>
    <row r="10" spans="1:8" x14ac:dyDescent="0.25">
      <c r="A10" s="403"/>
      <c r="B10" s="403"/>
      <c r="C10" s="403"/>
      <c r="D10" s="403"/>
      <c r="E10" s="403"/>
      <c r="F10" s="403"/>
      <c r="G10" s="403"/>
      <c r="H10" s="403"/>
    </row>
    <row r="11" spans="1:8" x14ac:dyDescent="0.25">
      <c r="A11" s="403"/>
      <c r="B11" s="403"/>
      <c r="C11" s="403"/>
      <c r="D11" s="403"/>
      <c r="E11" s="403"/>
      <c r="F11" s="403"/>
      <c r="G11" s="403"/>
      <c r="H11" s="403"/>
    </row>
    <row r="12" spans="1:8" x14ac:dyDescent="0.25">
      <c r="A12" s="403"/>
      <c r="B12" s="403"/>
      <c r="C12" s="403"/>
      <c r="D12" s="403"/>
      <c r="E12" s="403"/>
      <c r="F12" s="403"/>
      <c r="G12" s="403"/>
      <c r="H12" s="403"/>
    </row>
    <row r="13" spans="1:8" x14ac:dyDescent="0.25">
      <c r="A13" s="403"/>
      <c r="B13" s="403"/>
      <c r="C13" s="403"/>
      <c r="D13" s="403"/>
      <c r="E13" s="403"/>
      <c r="F13" s="403"/>
      <c r="G13" s="403"/>
      <c r="H13" s="403"/>
    </row>
    <row r="14" spans="1:8" x14ac:dyDescent="0.25">
      <c r="A14" s="403"/>
      <c r="B14" s="403"/>
      <c r="C14" s="403"/>
      <c r="D14" s="403"/>
      <c r="E14" s="403"/>
      <c r="F14" s="403"/>
      <c r="G14" s="403"/>
      <c r="H14" s="403"/>
    </row>
    <row r="15" spans="1:8" ht="19.5" customHeight="1" x14ac:dyDescent="0.25"/>
    <row r="16" spans="1:8" ht="19.5" customHeight="1" x14ac:dyDescent="0.25">
      <c r="A16" s="404" t="s">
        <v>30</v>
      </c>
      <c r="B16" s="405"/>
      <c r="C16" s="405"/>
      <c r="D16" s="405"/>
      <c r="E16" s="405"/>
      <c r="F16" s="405"/>
      <c r="G16" s="405"/>
      <c r="H16" s="406"/>
    </row>
    <row r="17" spans="1:13" ht="18.75" x14ac:dyDescent="0.3">
      <c r="A17" s="100" t="s">
        <v>46</v>
      </c>
      <c r="B17" s="100"/>
    </row>
    <row r="18" spans="1:13" ht="18.75" x14ac:dyDescent="0.3">
      <c r="A18" s="102" t="s">
        <v>32</v>
      </c>
      <c r="B18" s="411" t="s">
        <v>134</v>
      </c>
      <c r="C18" s="411"/>
      <c r="D18" s="192"/>
      <c r="E18" s="192"/>
    </row>
    <row r="19" spans="1:13" ht="18.75" x14ac:dyDescent="0.3">
      <c r="A19" s="102" t="s">
        <v>33</v>
      </c>
      <c r="B19" s="193" t="s">
        <v>7</v>
      </c>
      <c r="C19" s="276">
        <v>15</v>
      </c>
    </row>
    <row r="20" spans="1:13" ht="18.75" x14ac:dyDescent="0.3">
      <c r="A20" s="102" t="s">
        <v>34</v>
      </c>
      <c r="B20" s="193" t="s">
        <v>135</v>
      </c>
    </row>
    <row r="21" spans="1:13" ht="18.75" x14ac:dyDescent="0.3">
      <c r="A21" s="102" t="s">
        <v>35</v>
      </c>
      <c r="B21" s="218" t="s">
        <v>136</v>
      </c>
      <c r="C21" s="218"/>
      <c r="D21" s="218"/>
      <c r="E21" s="218"/>
      <c r="F21" s="218"/>
      <c r="G21" s="218"/>
      <c r="H21" s="218"/>
    </row>
    <row r="22" spans="1:13" ht="18.75" x14ac:dyDescent="0.3">
      <c r="A22" s="102" t="s">
        <v>36</v>
      </c>
      <c r="B22" s="194" t="s">
        <v>137</v>
      </c>
    </row>
    <row r="23" spans="1:13" ht="18.75" x14ac:dyDescent="0.3">
      <c r="A23" s="102" t="s">
        <v>37</v>
      </c>
      <c r="B23" s="194" t="s">
        <v>138</v>
      </c>
    </row>
    <row r="24" spans="1:13" ht="18.75" x14ac:dyDescent="0.3">
      <c r="A24" s="102"/>
      <c r="B24" s="105"/>
    </row>
    <row r="25" spans="1:13" ht="18.75" x14ac:dyDescent="0.3">
      <c r="A25" s="106" t="s">
        <v>1</v>
      </c>
      <c r="B25" s="105"/>
    </row>
    <row r="26" spans="1:13" ht="26.25" customHeight="1" x14ac:dyDescent="0.4">
      <c r="A26" s="107" t="s">
        <v>4</v>
      </c>
      <c r="B26" s="410" t="s">
        <v>142</v>
      </c>
      <c r="C26" s="410"/>
      <c r="F26" s="2" t="s">
        <v>160</v>
      </c>
    </row>
    <row r="27" spans="1:13" ht="26.25" customHeight="1" x14ac:dyDescent="0.4">
      <c r="A27" s="109" t="s">
        <v>47</v>
      </c>
      <c r="B27" s="246" t="s">
        <v>123</v>
      </c>
      <c r="G27" s="2">
        <f>30/100*2/10</f>
        <v>0.06</v>
      </c>
    </row>
    <row r="28" spans="1:13" ht="27" customHeight="1" x14ac:dyDescent="0.4">
      <c r="A28" s="109" t="s">
        <v>6</v>
      </c>
      <c r="B28" s="247">
        <v>99.8</v>
      </c>
    </row>
    <row r="29" spans="1:13" s="11" customFormat="1" ht="27" customHeight="1" x14ac:dyDescent="0.4">
      <c r="A29" s="109" t="s">
        <v>48</v>
      </c>
      <c r="B29" s="246">
        <v>0</v>
      </c>
      <c r="C29" s="420" t="s">
        <v>49</v>
      </c>
      <c r="D29" s="421"/>
      <c r="E29" s="421"/>
      <c r="F29" s="421"/>
      <c r="G29" s="422"/>
      <c r="I29" s="111"/>
      <c r="J29" s="111"/>
      <c r="K29" s="111"/>
    </row>
    <row r="30" spans="1:13" s="11" customFormat="1" ht="19.5" customHeight="1" x14ac:dyDescent="0.3">
      <c r="A30" s="109" t="s">
        <v>50</v>
      </c>
      <c r="B30" s="108">
        <f>B28-B29</f>
        <v>99.8</v>
      </c>
      <c r="C30" s="112"/>
      <c r="D30" s="112"/>
      <c r="E30" s="112"/>
      <c r="F30" s="112"/>
      <c r="G30" s="113"/>
      <c r="I30" s="111"/>
      <c r="J30" s="111"/>
      <c r="K30" s="111"/>
    </row>
    <row r="31" spans="1:13" s="11" customFormat="1" ht="27" customHeight="1" x14ac:dyDescent="0.4">
      <c r="A31" s="109" t="s">
        <v>51</v>
      </c>
      <c r="B31" s="248">
        <v>1</v>
      </c>
      <c r="C31" s="407" t="s">
        <v>52</v>
      </c>
      <c r="D31" s="408"/>
      <c r="E31" s="408"/>
      <c r="F31" s="408"/>
      <c r="G31" s="408"/>
      <c r="H31" s="409"/>
      <c r="I31" s="111"/>
      <c r="J31" s="111"/>
      <c r="K31" s="111"/>
    </row>
    <row r="32" spans="1:13" s="11" customFormat="1" ht="27" customHeight="1" x14ac:dyDescent="0.4">
      <c r="A32" s="109" t="s">
        <v>53</v>
      </c>
      <c r="B32" s="248">
        <v>1</v>
      </c>
      <c r="C32" s="407" t="s">
        <v>54</v>
      </c>
      <c r="D32" s="408"/>
      <c r="E32" s="408"/>
      <c r="F32" s="408"/>
      <c r="G32" s="408"/>
      <c r="H32" s="409"/>
      <c r="I32" s="111"/>
      <c r="J32" s="111"/>
      <c r="K32" s="115"/>
      <c r="L32" s="115"/>
      <c r="M32" s="116"/>
    </row>
    <row r="33" spans="1:13" s="11" customFormat="1" ht="17.25" customHeight="1" x14ac:dyDescent="0.3">
      <c r="A33" s="109"/>
      <c r="B33" s="114"/>
      <c r="C33" s="117"/>
      <c r="D33" s="117"/>
      <c r="E33" s="117"/>
      <c r="F33" s="117"/>
      <c r="G33" s="117"/>
      <c r="H33" s="117"/>
      <c r="I33" s="111"/>
      <c r="J33" s="111"/>
      <c r="K33" s="115"/>
      <c r="L33" s="115"/>
      <c r="M33" s="116"/>
    </row>
    <row r="34" spans="1:13" s="11" customFormat="1" ht="18.75" x14ac:dyDescent="0.3">
      <c r="A34" s="109" t="s">
        <v>55</v>
      </c>
      <c r="B34" s="118">
        <f>B31/B32</f>
        <v>1</v>
      </c>
      <c r="C34" s="101" t="s">
        <v>56</v>
      </c>
      <c r="D34" s="101"/>
      <c r="E34" s="101"/>
      <c r="F34" s="101"/>
      <c r="G34" s="101"/>
      <c r="I34" s="111"/>
      <c r="J34" s="111"/>
      <c r="K34" s="115"/>
      <c r="L34" s="115"/>
      <c r="M34" s="116"/>
    </row>
    <row r="35" spans="1:13" s="11" customFormat="1" ht="19.5" customHeight="1" x14ac:dyDescent="0.3">
      <c r="A35" s="109"/>
      <c r="B35" s="108"/>
      <c r="G35" s="101"/>
      <c r="I35" s="111"/>
      <c r="J35" s="111"/>
      <c r="K35" s="115"/>
      <c r="L35" s="115"/>
      <c r="M35" s="116"/>
    </row>
    <row r="36" spans="1:13" s="11" customFormat="1" ht="27" customHeight="1" x14ac:dyDescent="0.4">
      <c r="A36" s="119" t="s">
        <v>124</v>
      </c>
      <c r="B36" s="249">
        <v>100</v>
      </c>
      <c r="C36" s="101"/>
      <c r="D36" s="412" t="s">
        <v>58</v>
      </c>
      <c r="E36" s="436"/>
      <c r="F36" s="412" t="s">
        <v>59</v>
      </c>
      <c r="G36" s="413"/>
      <c r="I36" s="111"/>
      <c r="J36" s="111"/>
      <c r="K36" s="115"/>
      <c r="L36" s="115"/>
      <c r="M36" s="116"/>
    </row>
    <row r="37" spans="1:13" s="11" customFormat="1" ht="26.25" customHeight="1" x14ac:dyDescent="0.4">
      <c r="A37" s="120" t="s">
        <v>60</v>
      </c>
      <c r="B37" s="250">
        <v>1</v>
      </c>
      <c r="C37" s="122" t="s">
        <v>125</v>
      </c>
      <c r="D37" s="123" t="s">
        <v>62</v>
      </c>
      <c r="E37" s="180" t="s">
        <v>63</v>
      </c>
      <c r="F37" s="123" t="s">
        <v>62</v>
      </c>
      <c r="G37" s="124" t="s">
        <v>63</v>
      </c>
      <c r="I37" s="111"/>
      <c r="J37" s="111"/>
      <c r="K37" s="115"/>
      <c r="L37" s="115"/>
      <c r="M37" s="116"/>
    </row>
    <row r="38" spans="1:13" s="11" customFormat="1" ht="26.25" customHeight="1" x14ac:dyDescent="0.4">
      <c r="A38" s="120" t="s">
        <v>65</v>
      </c>
      <c r="B38" s="250">
        <v>1</v>
      </c>
      <c r="C38" s="125">
        <v>1</v>
      </c>
      <c r="D38" s="278">
        <v>2006550</v>
      </c>
      <c r="E38" s="195">
        <f>IF(ISBLANK(D38),"-",$D$48/$D$45*D38)</f>
        <v>1703152.1747433878</v>
      </c>
      <c r="F38" s="251">
        <v>1764711</v>
      </c>
      <c r="G38" s="198">
        <f>IF(ISBLANK(F38),"-",$D$48/$F$45*F38)</f>
        <v>1719248.9013028489</v>
      </c>
      <c r="I38" s="111"/>
      <c r="J38" s="111"/>
      <c r="K38" s="115"/>
      <c r="L38" s="115"/>
      <c r="M38" s="116"/>
    </row>
    <row r="39" spans="1:13" s="11" customFormat="1" ht="26.25" customHeight="1" x14ac:dyDescent="0.4">
      <c r="A39" s="120" t="s">
        <v>66</v>
      </c>
      <c r="B39" s="250">
        <v>1</v>
      </c>
      <c r="C39" s="121">
        <v>2</v>
      </c>
      <c r="D39" s="278">
        <v>2015054</v>
      </c>
      <c r="E39" s="196">
        <f>IF(ISBLANK(D39),"-",$D$48/$D$45*D39)</f>
        <v>1710370.3383047334</v>
      </c>
      <c r="F39" s="251">
        <v>1758756</v>
      </c>
      <c r="G39" s="199">
        <f>IF(ISBLANK(F39),"-",$D$48/$F$45*F39)</f>
        <v>1713447.3127100093</v>
      </c>
      <c r="I39" s="111"/>
      <c r="J39" s="111"/>
      <c r="K39" s="115"/>
      <c r="L39" s="115"/>
      <c r="M39" s="116"/>
    </row>
    <row r="40" spans="1:13" ht="26.25" customHeight="1" x14ac:dyDescent="0.4">
      <c r="A40" s="120" t="s">
        <v>67</v>
      </c>
      <c r="B40" s="250">
        <v>1</v>
      </c>
      <c r="C40" s="121">
        <v>3</v>
      </c>
      <c r="D40" s="278">
        <v>2014101</v>
      </c>
      <c r="E40" s="196">
        <f>IF(ISBLANK(D40),"-",$D$48/$D$45*D40)</f>
        <v>1709561.4354503164</v>
      </c>
      <c r="F40" s="251">
        <v>1763067</v>
      </c>
      <c r="G40" s="199">
        <f>IF(ISBLANK(F40),"-",$D$48/$F$45*F40)</f>
        <v>1717647.2536711732</v>
      </c>
      <c r="K40" s="115"/>
      <c r="L40" s="115"/>
      <c r="M40" s="127"/>
    </row>
    <row r="41" spans="1:13" ht="26.25" customHeight="1" x14ac:dyDescent="0.4">
      <c r="A41" s="120" t="s">
        <v>68</v>
      </c>
      <c r="B41" s="250">
        <v>1</v>
      </c>
      <c r="C41" s="128">
        <v>4</v>
      </c>
      <c r="D41" s="253"/>
      <c r="E41" s="197" t="str">
        <f>IF(ISBLANK(D41),"-",$D$48/$D$45*D41)</f>
        <v>-</v>
      </c>
      <c r="F41" s="253"/>
      <c r="G41" s="200" t="str">
        <f>IF(ISBLANK(F41),"-",$D$48/$F$45*F41)</f>
        <v>-</v>
      </c>
      <c r="K41" s="115"/>
      <c r="L41" s="115"/>
      <c r="M41" s="127"/>
    </row>
    <row r="42" spans="1:13" ht="27" customHeight="1" thickBot="1" x14ac:dyDescent="0.45">
      <c r="A42" s="120" t="s">
        <v>69</v>
      </c>
      <c r="B42" s="250">
        <v>1</v>
      </c>
      <c r="C42" s="130" t="s">
        <v>70</v>
      </c>
      <c r="D42" s="131">
        <f>AVERAGE(D38:D41)</f>
        <v>2011901.6666666667</v>
      </c>
      <c r="E42" s="155">
        <f>AVERAGE(E38:E41)</f>
        <v>1707694.649499479</v>
      </c>
      <c r="F42" s="131">
        <f>AVERAGE(F38:F41)</f>
        <v>1762178</v>
      </c>
      <c r="G42" s="132">
        <f>AVERAGE(G38:G41)</f>
        <v>1716781.1558946772</v>
      </c>
      <c r="H42" s="215"/>
    </row>
    <row r="43" spans="1:13" ht="26.25" customHeight="1" x14ac:dyDescent="0.4">
      <c r="A43" s="120" t="s">
        <v>71</v>
      </c>
      <c r="B43" s="247">
        <v>1</v>
      </c>
      <c r="C43" s="229" t="s">
        <v>111</v>
      </c>
      <c r="D43" s="255">
        <v>23.61</v>
      </c>
      <c r="E43" s="244"/>
      <c r="F43" s="255">
        <v>20.57</v>
      </c>
      <c r="G43" s="214"/>
      <c r="H43" s="215"/>
    </row>
    <row r="44" spans="1:13" ht="26.25" customHeight="1" x14ac:dyDescent="0.4">
      <c r="A44" s="120" t="s">
        <v>73</v>
      </c>
      <c r="B44" s="247">
        <v>1</v>
      </c>
      <c r="C44" s="230" t="s">
        <v>112</v>
      </c>
      <c r="D44" s="231">
        <f>D43*$B$34</f>
        <v>23.61</v>
      </c>
      <c r="E44" s="134"/>
      <c r="F44" s="133">
        <f>F43*$B$34</f>
        <v>20.57</v>
      </c>
      <c r="H44" s="215"/>
    </row>
    <row r="45" spans="1:13" ht="19.5" customHeight="1" x14ac:dyDescent="0.3">
      <c r="A45" s="120" t="s">
        <v>75</v>
      </c>
      <c r="B45" s="228">
        <f>(B44/B43)*(B42/B41)*(B40/B39)*(B38/B37)*B36</f>
        <v>100</v>
      </c>
      <c r="C45" s="230" t="s">
        <v>76</v>
      </c>
      <c r="D45" s="232">
        <f>D44*$B$30/100</f>
        <v>23.562779999999997</v>
      </c>
      <c r="E45" s="136"/>
      <c r="F45" s="135">
        <f>F44*$B$30/100</f>
        <v>20.528859999999998</v>
      </c>
      <c r="H45" s="215"/>
    </row>
    <row r="46" spans="1:13" ht="19.5" customHeight="1" x14ac:dyDescent="0.3">
      <c r="A46" s="414" t="s">
        <v>77</v>
      </c>
      <c r="B46" s="415"/>
      <c r="C46" s="230" t="s">
        <v>78</v>
      </c>
      <c r="D46" s="231">
        <f>D45/$B$45</f>
        <v>0.23562779999999997</v>
      </c>
      <c r="E46" s="136"/>
      <c r="F46" s="137">
        <f>F45/$B$45</f>
        <v>0.20528859999999999</v>
      </c>
      <c r="H46" s="215"/>
    </row>
    <row r="47" spans="1:13" ht="27" customHeight="1" x14ac:dyDescent="0.4">
      <c r="A47" s="416"/>
      <c r="B47" s="417"/>
      <c r="C47" s="230" t="s">
        <v>126</v>
      </c>
      <c r="D47" s="256">
        <v>0.2</v>
      </c>
      <c r="F47" s="139"/>
      <c r="H47" s="215"/>
    </row>
    <row r="48" spans="1:13" ht="18.75" x14ac:dyDescent="0.3">
      <c r="C48" s="230" t="s">
        <v>80</v>
      </c>
      <c r="D48" s="231">
        <f>D47*$B$45</f>
        <v>20</v>
      </c>
      <c r="F48" s="139"/>
      <c r="H48" s="215"/>
    </row>
    <row r="49" spans="1:11" ht="19.5" customHeight="1" x14ac:dyDescent="0.3">
      <c r="C49" s="233" t="s">
        <v>81</v>
      </c>
      <c r="D49" s="234">
        <f>D48/B34</f>
        <v>20</v>
      </c>
      <c r="F49" s="142"/>
      <c r="H49" s="215"/>
    </row>
    <row r="50" spans="1:11" ht="18.75" x14ac:dyDescent="0.3">
      <c r="C50" s="235" t="s">
        <v>82</v>
      </c>
      <c r="D50" s="236">
        <f>AVERAGE(E38:E41,G38:G41)</f>
        <v>1712237.902697078</v>
      </c>
      <c r="F50" s="142"/>
      <c r="H50" s="215"/>
    </row>
    <row r="51" spans="1:11" ht="18.75" x14ac:dyDescent="0.3">
      <c r="C51" s="138" t="s">
        <v>83</v>
      </c>
      <c r="D51" s="143">
        <f>STDEV(E38:E41,G38:G41)/D50</f>
        <v>3.4361633811425514E-3</v>
      </c>
      <c r="F51" s="142"/>
    </row>
    <row r="52" spans="1:11" ht="19.5" customHeight="1" x14ac:dyDescent="0.3">
      <c r="C52" s="140" t="s">
        <v>19</v>
      </c>
      <c r="D52" s="144">
        <f>COUNT(E38:E41,G38:G41)</f>
        <v>6</v>
      </c>
      <c r="F52" s="142"/>
    </row>
    <row r="54" spans="1:11" ht="18.75" x14ac:dyDescent="0.3">
      <c r="A54" s="100" t="s">
        <v>1</v>
      </c>
      <c r="B54" s="145" t="s">
        <v>84</v>
      </c>
    </row>
    <row r="55" spans="1:11" ht="18.75" x14ac:dyDescent="0.3">
      <c r="A55" s="101" t="s">
        <v>85</v>
      </c>
      <c r="B55" s="104" t="str">
        <f>B21</f>
        <v xml:space="preserve">Each Tablet contains Artemether 20mg </v>
      </c>
    </row>
    <row r="56" spans="1:11" ht="26.25" customHeight="1" x14ac:dyDescent="0.4">
      <c r="A56" s="103" t="s">
        <v>86</v>
      </c>
      <c r="B56" s="246">
        <v>20</v>
      </c>
      <c r="C56" s="101" t="str">
        <f>B20</f>
        <v xml:space="preserve">ARTEMETHER </v>
      </c>
      <c r="H56" s="110"/>
    </row>
    <row r="57" spans="1:11" ht="18.75" x14ac:dyDescent="0.3">
      <c r="A57" s="104" t="s">
        <v>87</v>
      </c>
      <c r="B57" s="277">
        <f>Uniformity!C46</f>
        <v>616.50199999999995</v>
      </c>
      <c r="H57" s="110"/>
    </row>
    <row r="58" spans="1:11" ht="19.5" customHeight="1" x14ac:dyDescent="0.3">
      <c r="H58" s="110"/>
    </row>
    <row r="59" spans="1:11" s="11" customFormat="1" ht="27" customHeight="1" thickBot="1" x14ac:dyDescent="0.45">
      <c r="A59" s="119" t="s">
        <v>127</v>
      </c>
      <c r="B59" s="249">
        <v>50</v>
      </c>
      <c r="C59" s="101"/>
      <c r="D59" s="147" t="s">
        <v>89</v>
      </c>
      <c r="E59" s="146" t="s">
        <v>61</v>
      </c>
      <c r="F59" s="146" t="s">
        <v>62</v>
      </c>
      <c r="G59" s="146" t="s">
        <v>90</v>
      </c>
      <c r="H59" s="122" t="s">
        <v>91</v>
      </c>
      <c r="K59" s="111"/>
    </row>
    <row r="60" spans="1:11" s="11" customFormat="1" ht="22.5" customHeight="1" x14ac:dyDescent="0.4">
      <c r="A60" s="120" t="s">
        <v>120</v>
      </c>
      <c r="B60" s="250">
        <v>1</v>
      </c>
      <c r="C60" s="429" t="s">
        <v>92</v>
      </c>
      <c r="D60" s="433">
        <v>305.64</v>
      </c>
      <c r="E60" s="148">
        <v>1</v>
      </c>
      <c r="F60" s="258">
        <v>1745017</v>
      </c>
      <c r="G60" s="184">
        <f>IF(ISBLANK(F60),"-",(F60/$D$50*$D$47*$B$68)*($B$57/$D$60))</f>
        <v>20.55700561610281</v>
      </c>
      <c r="H60" s="388">
        <f t="shared" ref="H60:H71" si="0">IF(ISBLANK(F60),"-",G60/$B$56)</f>
        <v>1.0278502808051404</v>
      </c>
      <c r="K60" s="111"/>
    </row>
    <row r="61" spans="1:11" s="11" customFormat="1" ht="26.25" customHeight="1" x14ac:dyDescent="0.4">
      <c r="A61" s="120" t="s">
        <v>93</v>
      </c>
      <c r="B61" s="250">
        <v>1</v>
      </c>
      <c r="C61" s="430"/>
      <c r="D61" s="434"/>
      <c r="E61" s="149">
        <v>2</v>
      </c>
      <c r="F61" s="252">
        <v>1748494</v>
      </c>
      <c r="G61" s="185">
        <f>IF(ISBLANK(F61),"-",(F61/$D$50*$D$47*$B$68)*($B$57/$D$60))</f>
        <v>20.597966081546524</v>
      </c>
      <c r="H61" s="389">
        <f t="shared" si="0"/>
        <v>1.0298983040773262</v>
      </c>
      <c r="K61" s="111"/>
    </row>
    <row r="62" spans="1:11" s="11" customFormat="1" ht="26.25" customHeight="1" x14ac:dyDescent="0.4">
      <c r="A62" s="120" t="s">
        <v>94</v>
      </c>
      <c r="B62" s="250">
        <v>1</v>
      </c>
      <c r="C62" s="430"/>
      <c r="D62" s="434"/>
      <c r="E62" s="149">
        <v>3</v>
      </c>
      <c r="F62" s="93">
        <v>1766058</v>
      </c>
      <c r="G62" s="185">
        <f>IF(ISBLANK(F62),"-",(F62/$D$50*$D$47*$B$68)*($B$57/$D$60))</f>
        <v>20.804877101118954</v>
      </c>
      <c r="H62" s="389">
        <f t="shared" si="0"/>
        <v>1.0402438550559476</v>
      </c>
      <c r="K62" s="111"/>
    </row>
    <row r="63" spans="1:11" ht="21" customHeight="1" thickBot="1" x14ac:dyDescent="0.45">
      <c r="A63" s="120" t="s">
        <v>95</v>
      </c>
      <c r="B63" s="250">
        <v>1</v>
      </c>
      <c r="C63" s="431"/>
      <c r="D63" s="435"/>
      <c r="E63" s="150">
        <v>4</v>
      </c>
      <c r="F63" s="259"/>
      <c r="G63" s="185" t="str">
        <f>IF(ISBLANK(F63),"-",(F63/$D$50*$D$47*$B$68)*($B$57/$D$60))</f>
        <v>-</v>
      </c>
      <c r="H63" s="186" t="str">
        <f t="shared" si="0"/>
        <v>-</v>
      </c>
    </row>
    <row r="64" spans="1:11" ht="26.25" customHeight="1" x14ac:dyDescent="0.4">
      <c r="A64" s="120" t="s">
        <v>96</v>
      </c>
      <c r="B64" s="250">
        <v>1</v>
      </c>
      <c r="C64" s="429" t="s">
        <v>97</v>
      </c>
      <c r="D64" s="433">
        <v>295.52</v>
      </c>
      <c r="E64" s="148">
        <v>1</v>
      </c>
      <c r="F64" s="258">
        <v>1571016</v>
      </c>
      <c r="G64" s="211">
        <f>IF(ISBLANK(F64),"-",(F64/$D$50*$D$47*$B$68)*($B$57/$D$64))</f>
        <v>19.140977526463974</v>
      </c>
      <c r="H64" s="208">
        <f t="shared" si="0"/>
        <v>0.95704887632319868</v>
      </c>
    </row>
    <row r="65" spans="1:8" ht="26.25" customHeight="1" x14ac:dyDescent="0.4">
      <c r="A65" s="120" t="s">
        <v>98</v>
      </c>
      <c r="B65" s="250">
        <v>1</v>
      </c>
      <c r="C65" s="430"/>
      <c r="D65" s="434"/>
      <c r="E65" s="149">
        <v>2</v>
      </c>
      <c r="F65" s="252">
        <v>1577938</v>
      </c>
      <c r="G65" s="212">
        <f>IF(ISBLANK(F65),"-",(F65/$D$50*$D$47*$B$68)*($B$57/$D$64))</f>
        <v>19.225313934519765</v>
      </c>
      <c r="H65" s="209">
        <f t="shared" si="0"/>
        <v>0.96126569672598827</v>
      </c>
    </row>
    <row r="66" spans="1:8" ht="26.25" customHeight="1" x14ac:dyDescent="0.4">
      <c r="A66" s="120" t="s">
        <v>99</v>
      </c>
      <c r="B66" s="250">
        <v>1</v>
      </c>
      <c r="C66" s="430"/>
      <c r="D66" s="434"/>
      <c r="E66" s="149">
        <v>3</v>
      </c>
      <c r="F66" s="252">
        <v>1585683</v>
      </c>
      <c r="G66" s="212">
        <f>IF(ISBLANK(F66),"-",(F66/$D$50*$D$47*$B$68)*($B$57/$D$64))</f>
        <v>19.319677627150817</v>
      </c>
      <c r="H66" s="209">
        <f t="shared" si="0"/>
        <v>0.96598388135754087</v>
      </c>
    </row>
    <row r="67" spans="1:8" ht="21" customHeight="1" thickBot="1" x14ac:dyDescent="0.45">
      <c r="A67" s="120" t="s">
        <v>100</v>
      </c>
      <c r="B67" s="250">
        <v>1</v>
      </c>
      <c r="C67" s="431"/>
      <c r="D67" s="435"/>
      <c r="E67" s="150">
        <v>4</v>
      </c>
      <c r="F67" s="259"/>
      <c r="G67" s="213" t="str">
        <f>IF(ISBLANK(F67),"-",(F67/$D$50*$D$47*$B$68)*($B$57/$D$64))</f>
        <v>-</v>
      </c>
      <c r="H67" s="210" t="str">
        <f t="shared" si="0"/>
        <v>-</v>
      </c>
    </row>
    <row r="68" spans="1:8" ht="21.75" customHeight="1" x14ac:dyDescent="0.4">
      <c r="A68" s="120" t="s">
        <v>101</v>
      </c>
      <c r="B68" s="220">
        <f>(B67/B66)*(B65/B64)*(B63/B62)*(B61/B60)*B59</f>
        <v>50</v>
      </c>
      <c r="C68" s="429" t="s">
        <v>102</v>
      </c>
      <c r="D68" s="433">
        <v>300.23</v>
      </c>
      <c r="E68" s="148">
        <v>1</v>
      </c>
      <c r="F68" s="258">
        <v>1593657</v>
      </c>
      <c r="G68" s="211">
        <f>IF(ISBLANK(F68),"-",(F68/$D$50*$D$47*$B$68)*($B$57/$D$68))</f>
        <v>19.112220696433194</v>
      </c>
      <c r="H68" s="186">
        <f t="shared" si="0"/>
        <v>0.95561103482165977</v>
      </c>
    </row>
    <row r="69" spans="1:8" ht="21.75" customHeight="1" thickBot="1" x14ac:dyDescent="0.45">
      <c r="A69" s="237" t="s">
        <v>103</v>
      </c>
      <c r="B69" s="257">
        <f>D47*B68/B56*B57</f>
        <v>308.25099999999998</v>
      </c>
      <c r="C69" s="430"/>
      <c r="D69" s="434"/>
      <c r="E69" s="149">
        <v>2</v>
      </c>
      <c r="F69" s="252">
        <v>1596829</v>
      </c>
      <c r="G69" s="212">
        <f>IF(ISBLANK(F69),"-",(F69/$D$50*$D$47*$B$68)*($B$57/$D$68))</f>
        <v>19.150261481902767</v>
      </c>
      <c r="H69" s="186">
        <f t="shared" si="0"/>
        <v>0.95751307409513831</v>
      </c>
    </row>
    <row r="70" spans="1:8" ht="22.5" customHeight="1" x14ac:dyDescent="0.4">
      <c r="A70" s="423" t="s">
        <v>77</v>
      </c>
      <c r="B70" s="424"/>
      <c r="C70" s="430"/>
      <c r="D70" s="434"/>
      <c r="E70" s="149">
        <v>3</v>
      </c>
      <c r="F70" s="252">
        <v>1619715</v>
      </c>
      <c r="G70" s="212">
        <f>IF(ISBLANK(F70),"-",(F70/$D$50*$D$47*$B$68)*($B$57/$D$68))</f>
        <v>19.424725988919374</v>
      </c>
      <c r="H70" s="186">
        <f t="shared" si="0"/>
        <v>0.97123629944596868</v>
      </c>
    </row>
    <row r="71" spans="1:8" ht="21.75" customHeight="1" thickBot="1" x14ac:dyDescent="0.45">
      <c r="A71" s="425"/>
      <c r="B71" s="426"/>
      <c r="C71" s="432"/>
      <c r="D71" s="435"/>
      <c r="E71" s="150">
        <v>4</v>
      </c>
      <c r="F71" s="259"/>
      <c r="G71" s="213" t="str">
        <f>IF(ISBLANK(F71),"-",(F71/$D$50*$D$47*$B$68)*($B$57/$D$68))</f>
        <v>-</v>
      </c>
      <c r="H71" s="187" t="str">
        <f t="shared" si="0"/>
        <v>-</v>
      </c>
    </row>
    <row r="72" spans="1:8" ht="26.25" customHeight="1" x14ac:dyDescent="0.4">
      <c r="A72" s="151"/>
      <c r="B72" s="151"/>
      <c r="C72" s="151"/>
      <c r="D72" s="151"/>
      <c r="E72" s="151"/>
      <c r="F72" s="152"/>
      <c r="G72" s="141" t="s">
        <v>70</v>
      </c>
      <c r="H72" s="260">
        <f>AVERAGE(H64:H71)</f>
        <v>0.96144314379491569</v>
      </c>
    </row>
    <row r="73" spans="1:8" ht="26.25" customHeight="1" x14ac:dyDescent="0.4">
      <c r="C73" s="151"/>
      <c r="D73" s="151"/>
      <c r="E73" s="151"/>
      <c r="F73" s="152"/>
      <c r="G73" s="138" t="s">
        <v>83</v>
      </c>
      <c r="H73" s="261">
        <f>STDEV(H64:H71)/H72</f>
        <v>6.3322415396061425E-3</v>
      </c>
    </row>
    <row r="74" spans="1:8" ht="27" customHeight="1" x14ac:dyDescent="0.4">
      <c r="A74" s="151"/>
      <c r="B74" s="151"/>
      <c r="C74" s="152"/>
      <c r="D74" s="152"/>
      <c r="E74" s="153"/>
      <c r="F74" s="152"/>
      <c r="G74" s="140" t="s">
        <v>19</v>
      </c>
      <c r="H74" s="262">
        <f>COUNT(H64:H71)</f>
        <v>6</v>
      </c>
    </row>
    <row r="75" spans="1:8" ht="18.75" x14ac:dyDescent="0.3">
      <c r="A75" s="151"/>
      <c r="B75" s="151"/>
      <c r="C75" s="152"/>
      <c r="D75" s="152"/>
      <c r="E75" s="153"/>
      <c r="F75" s="152"/>
      <c r="G75" s="173"/>
      <c r="H75" s="227"/>
    </row>
    <row r="76" spans="1:8" ht="18.75" x14ac:dyDescent="0.3">
      <c r="A76" s="107" t="s">
        <v>128</v>
      </c>
      <c r="B76" s="243" t="s">
        <v>121</v>
      </c>
      <c r="C76" s="427" t="str">
        <f>B20</f>
        <v xml:space="preserve">ARTEMETHER </v>
      </c>
      <c r="D76" s="427"/>
      <c r="E76" s="244" t="s">
        <v>106</v>
      </c>
      <c r="F76" s="244"/>
      <c r="G76" s="245">
        <f>H72</f>
        <v>0.96144314379491569</v>
      </c>
      <c r="H76" s="227"/>
    </row>
    <row r="77" spans="1:8" ht="18.75" x14ac:dyDescent="0.3">
      <c r="A77" s="151"/>
      <c r="B77" s="151"/>
      <c r="C77" s="152"/>
      <c r="D77" s="152"/>
      <c r="E77" s="153"/>
      <c r="F77" s="152"/>
      <c r="G77" s="173"/>
      <c r="H77" s="227"/>
    </row>
    <row r="78" spans="1:8" ht="26.25" customHeight="1" x14ac:dyDescent="0.4">
      <c r="A78" s="106" t="s">
        <v>129</v>
      </c>
      <c r="B78" s="106" t="s">
        <v>130</v>
      </c>
      <c r="D78" s="266" t="s">
        <v>131</v>
      </c>
    </row>
    <row r="79" spans="1:8" ht="18.75" x14ac:dyDescent="0.3">
      <c r="A79" s="106"/>
      <c r="B79" s="106"/>
    </row>
    <row r="80" spans="1:8" ht="26.25" customHeight="1" x14ac:dyDescent="0.4">
      <c r="A80" s="107" t="s">
        <v>4</v>
      </c>
      <c r="B80" s="410" t="str">
        <f>B26</f>
        <v>ARTEMETHER</v>
      </c>
      <c r="C80" s="410"/>
    </row>
    <row r="81" spans="1:11" ht="26.25" customHeight="1" x14ac:dyDescent="0.4">
      <c r="A81" s="109" t="s">
        <v>47</v>
      </c>
      <c r="B81" s="246" t="str">
        <f>B27</f>
        <v>F0J018</v>
      </c>
    </row>
    <row r="82" spans="1:11" ht="27" customHeight="1" x14ac:dyDescent="0.4">
      <c r="A82" s="109" t="s">
        <v>6</v>
      </c>
      <c r="B82" s="246">
        <f>B28</f>
        <v>99.8</v>
      </c>
    </row>
    <row r="83" spans="1:11" s="11" customFormat="1" ht="27" customHeight="1" x14ac:dyDescent="0.4">
      <c r="A83" s="109" t="s">
        <v>48</v>
      </c>
      <c r="B83" s="246">
        <f>B29</f>
        <v>0</v>
      </c>
      <c r="C83" s="420" t="s">
        <v>49</v>
      </c>
      <c r="D83" s="421"/>
      <c r="E83" s="421"/>
      <c r="F83" s="421"/>
      <c r="G83" s="422"/>
      <c r="I83" s="111"/>
      <c r="J83" s="111"/>
      <c r="K83" s="111"/>
    </row>
    <row r="84" spans="1:11" s="11" customFormat="1" ht="19.5" customHeight="1" x14ac:dyDescent="0.3">
      <c r="A84" s="109" t="s">
        <v>50</v>
      </c>
      <c r="B84" s="108">
        <f>B82-B83</f>
        <v>99.8</v>
      </c>
      <c r="C84" s="112"/>
      <c r="D84" s="112"/>
      <c r="E84" s="112"/>
      <c r="F84" s="112"/>
      <c r="G84" s="113"/>
      <c r="I84" s="111"/>
      <c r="J84" s="111"/>
      <c r="K84" s="111"/>
    </row>
    <row r="85" spans="1:11" s="11" customFormat="1" ht="27" customHeight="1" x14ac:dyDescent="0.4">
      <c r="A85" s="109" t="s">
        <v>51</v>
      </c>
      <c r="B85" s="248">
        <v>1</v>
      </c>
      <c r="C85" s="407" t="s">
        <v>52</v>
      </c>
      <c r="D85" s="408"/>
      <c r="E85" s="408"/>
      <c r="F85" s="408"/>
      <c r="G85" s="408"/>
      <c r="H85" s="409"/>
      <c r="I85" s="111"/>
      <c r="J85" s="111"/>
      <c r="K85" s="111"/>
    </row>
    <row r="86" spans="1:11" s="11" customFormat="1" ht="27" customHeight="1" x14ac:dyDescent="0.4">
      <c r="A86" s="109" t="s">
        <v>53</v>
      </c>
      <c r="B86" s="248">
        <v>1</v>
      </c>
      <c r="C86" s="407" t="s">
        <v>54</v>
      </c>
      <c r="D86" s="408"/>
      <c r="E86" s="408"/>
      <c r="F86" s="408"/>
      <c r="G86" s="408"/>
      <c r="H86" s="409"/>
      <c r="I86" s="111"/>
      <c r="J86" s="111"/>
      <c r="K86" s="111"/>
    </row>
    <row r="87" spans="1:11" s="11" customFormat="1" ht="18.75" x14ac:dyDescent="0.3">
      <c r="A87" s="109"/>
      <c r="B87" s="108"/>
      <c r="C87" s="112"/>
      <c r="D87" s="112"/>
      <c r="E87" s="112"/>
      <c r="F87" s="112"/>
      <c r="G87" s="113"/>
      <c r="I87" s="111"/>
      <c r="J87" s="111"/>
      <c r="K87" s="111"/>
    </row>
    <row r="88" spans="1:11" s="11" customFormat="1" ht="18.75" x14ac:dyDescent="0.3">
      <c r="A88" s="109" t="s">
        <v>55</v>
      </c>
      <c r="B88" s="118">
        <f>B85/B86</f>
        <v>1</v>
      </c>
      <c r="C88" s="101" t="s">
        <v>56</v>
      </c>
      <c r="D88" s="112"/>
      <c r="E88" s="112"/>
      <c r="F88" s="112"/>
      <c r="G88" s="113"/>
      <c r="I88" s="111"/>
      <c r="J88" s="111"/>
      <c r="K88" s="111"/>
    </row>
    <row r="89" spans="1:11" ht="19.5" customHeight="1" x14ac:dyDescent="0.3">
      <c r="A89" s="106"/>
      <c r="B89" s="106"/>
    </row>
    <row r="90" spans="1:11" ht="27" customHeight="1" x14ac:dyDescent="0.4">
      <c r="A90" s="119" t="s">
        <v>124</v>
      </c>
      <c r="B90" s="249">
        <v>100</v>
      </c>
      <c r="D90" s="182" t="s">
        <v>58</v>
      </c>
      <c r="E90" s="183"/>
      <c r="F90" s="412" t="s">
        <v>59</v>
      </c>
      <c r="G90" s="413"/>
    </row>
    <row r="91" spans="1:11" ht="26.25" customHeight="1" x14ac:dyDescent="0.4">
      <c r="A91" s="120" t="s">
        <v>60</v>
      </c>
      <c r="B91" s="250">
        <v>5</v>
      </c>
      <c r="C91" s="179" t="s">
        <v>125</v>
      </c>
      <c r="D91" s="123" t="s">
        <v>62</v>
      </c>
      <c r="E91" s="180" t="s">
        <v>63</v>
      </c>
      <c r="F91" s="123" t="s">
        <v>62</v>
      </c>
      <c r="G91" s="124" t="s">
        <v>63</v>
      </c>
    </row>
    <row r="92" spans="1:11" ht="26.25" customHeight="1" x14ac:dyDescent="0.4">
      <c r="A92" s="120" t="s">
        <v>65</v>
      </c>
      <c r="B92" s="250">
        <v>50</v>
      </c>
      <c r="C92" s="177">
        <v>1</v>
      </c>
      <c r="D92" s="251">
        <v>1591676</v>
      </c>
      <c r="E92" s="195">
        <f>IF(ISBLANK(D92),"-",$D$102/$D$99*D92)</f>
        <v>1333499.775470674</v>
      </c>
      <c r="F92" s="251">
        <v>1387513</v>
      </c>
      <c r="G92" s="198">
        <f>IF(ISBLANK(F92),"-",$D$102/$F$99*F92)</f>
        <v>1324719.9496658875</v>
      </c>
    </row>
    <row r="93" spans="1:11" ht="26.25" customHeight="1" x14ac:dyDescent="0.4">
      <c r="A93" s="120" t="s">
        <v>66</v>
      </c>
      <c r="B93" s="250">
        <v>1</v>
      </c>
      <c r="C93" s="152">
        <v>2</v>
      </c>
      <c r="D93" s="252">
        <v>1585029</v>
      </c>
      <c r="E93" s="196">
        <f>IF(ISBLANK(D93),"-",$D$102/$D$99*D93)</f>
        <v>1327930.9455030465</v>
      </c>
      <c r="F93" s="252">
        <v>1383775</v>
      </c>
      <c r="G93" s="199">
        <f>IF(ISBLANK(F93),"-",$D$102/$F$99*F93)</f>
        <v>1321151.1159527251</v>
      </c>
    </row>
    <row r="94" spans="1:11" ht="26.25" customHeight="1" x14ac:dyDescent="0.4">
      <c r="A94" s="120" t="s">
        <v>67</v>
      </c>
      <c r="B94" s="250">
        <v>1</v>
      </c>
      <c r="C94" s="152">
        <v>3</v>
      </c>
      <c r="D94" s="252">
        <v>1583369</v>
      </c>
      <c r="E94" s="196">
        <f>IF(ISBLANK(D94),"-",$D$102/$D$99*D94)</f>
        <v>1326540.204154128</v>
      </c>
      <c r="F94" s="252">
        <v>1383653</v>
      </c>
      <c r="G94" s="199">
        <f>IF(ISBLANK(F94),"-",$D$102/$F$99*F94)</f>
        <v>1321034.637163799</v>
      </c>
    </row>
    <row r="95" spans="1:11" ht="26.25" customHeight="1" x14ac:dyDescent="0.4">
      <c r="A95" s="120" t="s">
        <v>68</v>
      </c>
      <c r="B95" s="250">
        <v>1</v>
      </c>
      <c r="C95" s="181">
        <v>4</v>
      </c>
      <c r="D95" s="253"/>
      <c r="E95" s="197" t="str">
        <f>IF(ISBLANK(D95),"-",$D$102/$D$99*D95)</f>
        <v>-</v>
      </c>
      <c r="F95" s="263"/>
      <c r="G95" s="200" t="str">
        <f>IF(ISBLANK(F95),"-",$D$102/$F$99*F95)</f>
        <v>-</v>
      </c>
    </row>
    <row r="96" spans="1:11" ht="27" customHeight="1" x14ac:dyDescent="0.4">
      <c r="A96" s="120" t="s">
        <v>69</v>
      </c>
      <c r="B96" s="250">
        <v>1</v>
      </c>
      <c r="C96" s="173" t="s">
        <v>70</v>
      </c>
      <c r="D96" s="238">
        <f>AVERAGE(D92:D95)</f>
        <v>1586691.3333333333</v>
      </c>
      <c r="E96" s="155">
        <f>AVERAGE(E92:E95)</f>
        <v>1329323.641709283</v>
      </c>
      <c r="F96" s="178">
        <f>AVERAGE(F92:F95)</f>
        <v>1384980.3333333333</v>
      </c>
      <c r="G96" s="201">
        <f>AVERAGE(G92:G95)</f>
        <v>1322301.9009274708</v>
      </c>
    </row>
    <row r="97" spans="1:9" ht="26.25" customHeight="1" x14ac:dyDescent="0.4">
      <c r="A97" s="120" t="s">
        <v>71</v>
      </c>
      <c r="B97" s="247">
        <v>1</v>
      </c>
      <c r="C97" s="229" t="s">
        <v>111</v>
      </c>
      <c r="D97" s="254">
        <v>23.92</v>
      </c>
      <c r="E97" s="127"/>
      <c r="F97" s="255">
        <v>20.99</v>
      </c>
    </row>
    <row r="98" spans="1:9" ht="26.25" customHeight="1" x14ac:dyDescent="0.4">
      <c r="A98" s="120" t="s">
        <v>73</v>
      </c>
      <c r="B98" s="247">
        <v>1</v>
      </c>
      <c r="C98" s="230" t="s">
        <v>112</v>
      </c>
      <c r="D98" s="231">
        <f>D97*B88</f>
        <v>23.92</v>
      </c>
      <c r="E98" s="134"/>
      <c r="F98" s="133">
        <f>F97*B88</f>
        <v>20.99</v>
      </c>
    </row>
    <row r="99" spans="1:9" ht="19.5" customHeight="1" x14ac:dyDescent="0.3">
      <c r="A99" s="120" t="s">
        <v>75</v>
      </c>
      <c r="B99" s="228">
        <f>(B98/B97)*(B96/B95)*(B94/B93)*(B92/B91)*B90</f>
        <v>1000</v>
      </c>
      <c r="C99" s="230" t="s">
        <v>76</v>
      </c>
      <c r="D99" s="232">
        <f>D98*$B$84/100</f>
        <v>23.872159999999997</v>
      </c>
      <c r="E99" s="136"/>
      <c r="F99" s="135">
        <f>F98*$B$84/100</f>
        <v>20.948019999999996</v>
      </c>
    </row>
    <row r="100" spans="1:9" ht="19.5" customHeight="1" x14ac:dyDescent="0.3">
      <c r="A100" s="414" t="s">
        <v>77</v>
      </c>
      <c r="B100" s="415"/>
      <c r="C100" s="230" t="s">
        <v>78</v>
      </c>
      <c r="D100" s="231">
        <f>D99/$B$99</f>
        <v>2.3872159999999996E-2</v>
      </c>
      <c r="E100" s="136"/>
      <c r="F100" s="137">
        <f>F99/$B$99</f>
        <v>2.0948019999999998E-2</v>
      </c>
      <c r="G100" s="214"/>
      <c r="H100" s="215"/>
    </row>
    <row r="101" spans="1:9" ht="19.5" customHeight="1" x14ac:dyDescent="0.3">
      <c r="A101" s="416"/>
      <c r="B101" s="417"/>
      <c r="C101" s="230" t="s">
        <v>126</v>
      </c>
      <c r="D101" s="239">
        <f>$B$56/$B$117</f>
        <v>0.02</v>
      </c>
      <c r="F101" s="139"/>
      <c r="G101" s="216"/>
      <c r="H101" s="215"/>
    </row>
    <row r="102" spans="1:9" ht="18.75" x14ac:dyDescent="0.3">
      <c r="C102" s="230" t="s">
        <v>80</v>
      </c>
      <c r="D102" s="231">
        <f>D101*$B$99</f>
        <v>20</v>
      </c>
      <c r="F102" s="139"/>
      <c r="G102" s="214"/>
      <c r="H102" s="215"/>
    </row>
    <row r="103" spans="1:9" ht="19.5" customHeight="1" x14ac:dyDescent="0.3">
      <c r="C103" s="233" t="s">
        <v>81</v>
      </c>
      <c r="D103" s="240">
        <f>D102/B34</f>
        <v>20</v>
      </c>
      <c r="F103" s="142"/>
      <c r="G103" s="214"/>
      <c r="H103" s="215"/>
      <c r="I103" s="156"/>
    </row>
    <row r="104" spans="1:9" ht="18.75" x14ac:dyDescent="0.3">
      <c r="C104" s="235" t="s">
        <v>115</v>
      </c>
      <c r="D104" s="236">
        <f>AVERAGE(E92:E95,G92:G95)</f>
        <v>1325812.7713183768</v>
      </c>
      <c r="F104" s="142"/>
      <c r="G104" s="217"/>
      <c r="H104" s="215"/>
      <c r="I104" s="158"/>
    </row>
    <row r="105" spans="1:9" ht="18.75" x14ac:dyDescent="0.3">
      <c r="C105" s="138" t="s">
        <v>83</v>
      </c>
      <c r="D105" s="157">
        <f>STDEV(E92:E95,G92:G95)/D104</f>
        <v>3.5355417923850631E-3</v>
      </c>
      <c r="F105" s="142"/>
      <c r="G105" s="214"/>
      <c r="H105" s="215"/>
      <c r="I105" s="158"/>
    </row>
    <row r="106" spans="1:9" ht="19.5" customHeight="1" x14ac:dyDescent="0.3">
      <c r="C106" s="140" t="s">
        <v>19</v>
      </c>
      <c r="D106" s="159">
        <f>COUNT(E92:E95,G92:G95)</f>
        <v>6</v>
      </c>
      <c r="F106" s="142"/>
      <c r="G106" s="214"/>
      <c r="H106" s="215"/>
      <c r="I106" s="158"/>
    </row>
    <row r="107" spans="1:9" ht="19.5" customHeight="1" x14ac:dyDescent="0.3">
      <c r="A107" s="100"/>
      <c r="B107" s="100"/>
      <c r="C107" s="100"/>
      <c r="D107" s="100"/>
      <c r="E107" s="100"/>
    </row>
    <row r="108" spans="1:9" ht="26.25" customHeight="1" x14ac:dyDescent="0.4">
      <c r="A108" s="119" t="s">
        <v>116</v>
      </c>
      <c r="B108" s="249">
        <v>1000</v>
      </c>
      <c r="C108" s="160" t="s">
        <v>132</v>
      </c>
      <c r="D108" s="161" t="s">
        <v>62</v>
      </c>
      <c r="E108" s="162" t="s">
        <v>118</v>
      </c>
      <c r="F108" s="163" t="s">
        <v>119</v>
      </c>
    </row>
    <row r="109" spans="1:9" ht="26.25" customHeight="1" x14ac:dyDescent="0.4">
      <c r="A109" s="120" t="s">
        <v>120</v>
      </c>
      <c r="B109" s="250">
        <v>1</v>
      </c>
      <c r="C109" s="126">
        <v>1</v>
      </c>
      <c r="D109" s="264">
        <v>819421</v>
      </c>
      <c r="E109" s="164">
        <f t="shared" ref="E109:E114" si="1">IF(ISBLANK(D109),"-",D109/$D$104*$D$101*$B$117)</f>
        <v>12.361036455926953</v>
      </c>
      <c r="F109" s="165">
        <f t="shared" ref="F109:F114" si="2">IF(ISBLANK(D109), "-", E109/$B$56)</f>
        <v>0.61805182279634763</v>
      </c>
    </row>
    <row r="110" spans="1:9" ht="26.25" customHeight="1" x14ac:dyDescent="0.4">
      <c r="A110" s="120" t="s">
        <v>93</v>
      </c>
      <c r="B110" s="250">
        <v>1</v>
      </c>
      <c r="C110" s="126">
        <v>2</v>
      </c>
      <c r="D110" s="264">
        <v>854325</v>
      </c>
      <c r="E110" s="166">
        <f t="shared" si="1"/>
        <v>12.887566306220851</v>
      </c>
      <c r="F110" s="188">
        <f t="shared" si="2"/>
        <v>0.6443783153110425</v>
      </c>
    </row>
    <row r="111" spans="1:9" ht="26.25" customHeight="1" x14ac:dyDescent="0.4">
      <c r="A111" s="120" t="s">
        <v>94</v>
      </c>
      <c r="B111" s="250">
        <v>1</v>
      </c>
      <c r="C111" s="126">
        <v>3</v>
      </c>
      <c r="D111" s="264">
        <v>822977</v>
      </c>
      <c r="E111" s="166">
        <f t="shared" si="1"/>
        <v>12.414679022614013</v>
      </c>
      <c r="F111" s="188">
        <f t="shared" si="2"/>
        <v>0.62073395113070062</v>
      </c>
    </row>
    <row r="112" spans="1:9" ht="26.25" customHeight="1" x14ac:dyDescent="0.4">
      <c r="A112" s="120" t="s">
        <v>95</v>
      </c>
      <c r="B112" s="250">
        <v>1</v>
      </c>
      <c r="C112" s="126">
        <v>4</v>
      </c>
      <c r="D112" s="264">
        <v>788146</v>
      </c>
      <c r="E112" s="166">
        <f t="shared" si="1"/>
        <v>11.889250383615996</v>
      </c>
      <c r="F112" s="188">
        <f t="shared" si="2"/>
        <v>0.59446251918079984</v>
      </c>
    </row>
    <row r="113" spans="1:9" ht="26.25" customHeight="1" x14ac:dyDescent="0.4">
      <c r="A113" s="120" t="s">
        <v>96</v>
      </c>
      <c r="B113" s="250">
        <v>1</v>
      </c>
      <c r="C113" s="126">
        <v>5</v>
      </c>
      <c r="D113" s="264">
        <v>854695</v>
      </c>
      <c r="E113" s="166">
        <f t="shared" si="1"/>
        <v>12.893147788131483</v>
      </c>
      <c r="F113" s="188">
        <f t="shared" si="2"/>
        <v>0.64465738940657413</v>
      </c>
    </row>
    <row r="114" spans="1:9" ht="26.25" customHeight="1" x14ac:dyDescent="0.4">
      <c r="A114" s="120" t="s">
        <v>98</v>
      </c>
      <c r="B114" s="250">
        <v>1</v>
      </c>
      <c r="C114" s="129">
        <v>6</v>
      </c>
      <c r="D114" s="265">
        <v>917972</v>
      </c>
      <c r="E114" s="167">
        <f t="shared" si="1"/>
        <v>13.847686790453475</v>
      </c>
      <c r="F114" s="189">
        <f t="shared" si="2"/>
        <v>0.69238433952267375</v>
      </c>
    </row>
    <row r="115" spans="1:9" ht="26.25" customHeight="1" x14ac:dyDescent="0.4">
      <c r="A115" s="120" t="s">
        <v>99</v>
      </c>
      <c r="B115" s="250">
        <v>1</v>
      </c>
      <c r="C115" s="126"/>
      <c r="D115" s="152"/>
      <c r="E115" s="154"/>
      <c r="F115" s="168"/>
    </row>
    <row r="116" spans="1:9" ht="26.25" customHeight="1" x14ac:dyDescent="0.4">
      <c r="A116" s="120" t="s">
        <v>100</v>
      </c>
      <c r="B116" s="250">
        <v>1</v>
      </c>
      <c r="C116" s="126"/>
      <c r="D116" s="169"/>
      <c r="E116" s="170" t="s">
        <v>70</v>
      </c>
      <c r="F116" s="271">
        <f>AVERAGE(F109:F114)</f>
        <v>0.63577805622468975</v>
      </c>
    </row>
    <row r="117" spans="1:9" ht="27" customHeight="1" x14ac:dyDescent="0.4">
      <c r="A117" s="120" t="s">
        <v>101</v>
      </c>
      <c r="B117" s="219">
        <f>(B116/B115)*(B114/B113)*(B112/B111)*(B110/B109)*B108</f>
        <v>1000</v>
      </c>
      <c r="C117" s="171"/>
      <c r="D117" s="172"/>
      <c r="E117" s="173" t="s">
        <v>83</v>
      </c>
      <c r="F117" s="272">
        <f>STDEV(F109:F114)/F116</f>
        <v>5.266009452530495E-2</v>
      </c>
    </row>
    <row r="118" spans="1:9" ht="27" customHeight="1" x14ac:dyDescent="0.4">
      <c r="A118" s="414" t="s">
        <v>77</v>
      </c>
      <c r="B118" s="418"/>
      <c r="C118" s="174"/>
      <c r="D118" s="175"/>
      <c r="E118" s="176" t="s">
        <v>19</v>
      </c>
      <c r="F118" s="273">
        <f>COUNT(F109:F114)</f>
        <v>6</v>
      </c>
      <c r="I118" s="158"/>
    </row>
    <row r="119" spans="1:9" ht="19.5" customHeight="1" x14ac:dyDescent="0.3">
      <c r="A119" s="416"/>
      <c r="B119" s="419"/>
      <c r="C119" s="154"/>
      <c r="D119" s="154"/>
      <c r="E119" s="154"/>
      <c r="F119" s="152"/>
      <c r="G119" s="154"/>
      <c r="H119" s="154"/>
    </row>
    <row r="120" spans="1:9" ht="18.75" x14ac:dyDescent="0.3">
      <c r="A120" s="117"/>
      <c r="B120" s="117"/>
      <c r="C120" s="154"/>
      <c r="D120" s="154"/>
      <c r="E120" s="154"/>
      <c r="F120" s="152"/>
      <c r="G120" s="154"/>
      <c r="H120" s="154"/>
    </row>
    <row r="121" spans="1:9" ht="26.25" customHeight="1" x14ac:dyDescent="0.4">
      <c r="A121" s="107" t="s">
        <v>128</v>
      </c>
      <c r="B121" s="243" t="s">
        <v>121</v>
      </c>
      <c r="C121" s="427" t="str">
        <f>B20</f>
        <v xml:space="preserve">ARTEMETHER </v>
      </c>
      <c r="D121" s="427"/>
      <c r="E121" s="244" t="s">
        <v>122</v>
      </c>
      <c r="F121" s="244"/>
      <c r="G121" s="274">
        <f>F116</f>
        <v>0.63577805622468975</v>
      </c>
      <c r="H121" s="154"/>
    </row>
    <row r="122" spans="1:9" ht="18.75" x14ac:dyDescent="0.3">
      <c r="A122" s="117"/>
      <c r="B122" s="117"/>
      <c r="C122" s="154"/>
      <c r="D122" s="154"/>
      <c r="E122" s="154"/>
      <c r="F122" s="152"/>
      <c r="G122" s="154"/>
      <c r="H122" s="154"/>
    </row>
    <row r="123" spans="1:9" ht="26.25" customHeight="1" x14ac:dyDescent="0.4">
      <c r="A123" s="106" t="s">
        <v>129</v>
      </c>
      <c r="B123" s="106" t="s">
        <v>130</v>
      </c>
      <c r="D123" s="266" t="s">
        <v>133</v>
      </c>
    </row>
    <row r="124" spans="1:9" ht="19.5" customHeight="1" x14ac:dyDescent="0.3">
      <c r="A124" s="100"/>
      <c r="B124" s="100"/>
      <c r="C124" s="100"/>
      <c r="D124" s="100"/>
      <c r="E124" s="100"/>
    </row>
    <row r="125" spans="1:9" ht="26.25" customHeight="1" x14ac:dyDescent="0.4">
      <c r="A125" s="119" t="s">
        <v>116</v>
      </c>
      <c r="B125" s="267">
        <v>1000</v>
      </c>
      <c r="C125" s="160" t="s">
        <v>132</v>
      </c>
      <c r="D125" s="161" t="s">
        <v>62</v>
      </c>
      <c r="E125" s="162" t="s">
        <v>118</v>
      </c>
      <c r="F125" s="163" t="s">
        <v>119</v>
      </c>
    </row>
    <row r="126" spans="1:9" ht="26.25" customHeight="1" x14ac:dyDescent="0.4">
      <c r="A126" s="120" t="s">
        <v>120</v>
      </c>
      <c r="B126" s="268">
        <v>1</v>
      </c>
      <c r="C126" s="126">
        <v>1</v>
      </c>
      <c r="D126" s="269">
        <v>1056538</v>
      </c>
      <c r="E126" s="224">
        <f t="shared" ref="E126:E131" si="3">IF(ISBLANK(D126),"-",D126/$D$104*$D$101*$B$134)</f>
        <v>15.937966851071856</v>
      </c>
      <c r="F126" s="221">
        <f t="shared" ref="F126:F131" si="4">IF(ISBLANK(D126), "-", E126/$B$56)</f>
        <v>0.79689834255359282</v>
      </c>
    </row>
    <row r="127" spans="1:9" ht="26.25" customHeight="1" x14ac:dyDescent="0.4">
      <c r="A127" s="120" t="s">
        <v>93</v>
      </c>
      <c r="B127" s="268">
        <v>1</v>
      </c>
      <c r="C127" s="126">
        <v>2</v>
      </c>
      <c r="D127" s="269">
        <v>1084242</v>
      </c>
      <c r="E127" s="225">
        <f t="shared" si="3"/>
        <v>16.355884080402078</v>
      </c>
      <c r="F127" s="222">
        <f t="shared" si="4"/>
        <v>0.81779420402010383</v>
      </c>
    </row>
    <row r="128" spans="1:9" ht="26.25" customHeight="1" x14ac:dyDescent="0.4">
      <c r="A128" s="120" t="s">
        <v>94</v>
      </c>
      <c r="B128" s="268">
        <v>1</v>
      </c>
      <c r="C128" s="126">
        <v>3</v>
      </c>
      <c r="D128" s="269">
        <v>1129330</v>
      </c>
      <c r="E128" s="225">
        <f t="shared" si="3"/>
        <v>17.036040449014592</v>
      </c>
      <c r="F128" s="222">
        <f t="shared" si="4"/>
        <v>0.85180202245072967</v>
      </c>
    </row>
    <row r="129" spans="1:9" ht="26.25" customHeight="1" x14ac:dyDescent="0.4">
      <c r="A129" s="120" t="s">
        <v>95</v>
      </c>
      <c r="B129" s="268">
        <v>1</v>
      </c>
      <c r="C129" s="126">
        <v>4</v>
      </c>
      <c r="D129" s="269">
        <v>1054960</v>
      </c>
      <c r="E129" s="225">
        <f t="shared" si="3"/>
        <v>15.914162584977319</v>
      </c>
      <c r="F129" s="222">
        <f t="shared" si="4"/>
        <v>0.79570812924886591</v>
      </c>
    </row>
    <row r="130" spans="1:9" ht="26.25" customHeight="1" x14ac:dyDescent="0.4">
      <c r="A130" s="120" t="s">
        <v>96</v>
      </c>
      <c r="B130" s="268">
        <v>1</v>
      </c>
      <c r="C130" s="126">
        <v>5</v>
      </c>
      <c r="D130" s="269">
        <v>1076236</v>
      </c>
      <c r="E130" s="225">
        <f t="shared" si="3"/>
        <v>16.235112879924973</v>
      </c>
      <c r="F130" s="222">
        <f t="shared" si="4"/>
        <v>0.81175564399624867</v>
      </c>
    </row>
    <row r="131" spans="1:9" ht="26.25" customHeight="1" x14ac:dyDescent="0.4">
      <c r="A131" s="120" t="s">
        <v>98</v>
      </c>
      <c r="B131" s="268">
        <v>1</v>
      </c>
      <c r="C131" s="129">
        <v>6</v>
      </c>
      <c r="D131" s="270">
        <v>1116633</v>
      </c>
      <c r="E131" s="226">
        <f t="shared" si="3"/>
        <v>16.844505108962405</v>
      </c>
      <c r="F131" s="223">
        <f t="shared" si="4"/>
        <v>0.84222525544812021</v>
      </c>
    </row>
    <row r="132" spans="1:9" ht="26.25" customHeight="1" x14ac:dyDescent="0.4">
      <c r="A132" s="120" t="s">
        <v>99</v>
      </c>
      <c r="B132" s="268">
        <v>1</v>
      </c>
      <c r="C132" s="126"/>
      <c r="D132" s="152"/>
      <c r="E132" s="154"/>
      <c r="F132" s="168"/>
    </row>
    <row r="133" spans="1:9" ht="26.25" customHeight="1" x14ac:dyDescent="0.4">
      <c r="A133" s="120" t="s">
        <v>100</v>
      </c>
      <c r="B133" s="268">
        <v>1</v>
      </c>
      <c r="C133" s="126"/>
      <c r="D133" s="169"/>
      <c r="E133" s="170" t="s">
        <v>70</v>
      </c>
      <c r="F133" s="271">
        <f>AVERAGE(F126:F131)</f>
        <v>0.81936393295294374</v>
      </c>
    </row>
    <row r="134" spans="1:9" ht="27" customHeight="1" x14ac:dyDescent="0.4">
      <c r="A134" s="120" t="s">
        <v>101</v>
      </c>
      <c r="B134" s="275">
        <f>(B133/B132)*(B131/B130)*(B129/B128)*(B127/B126)*B125</f>
        <v>1000</v>
      </c>
      <c r="C134" s="171"/>
      <c r="D134" s="172"/>
      <c r="E134" s="173" t="s">
        <v>83</v>
      </c>
      <c r="F134" s="272">
        <f>STDEV(F126:F131)/F133</f>
        <v>2.8358378804777266E-2</v>
      </c>
    </row>
    <row r="135" spans="1:9" ht="27" customHeight="1" x14ac:dyDescent="0.4">
      <c r="A135" s="414" t="s">
        <v>77</v>
      </c>
      <c r="B135" s="418"/>
      <c r="C135" s="174"/>
      <c r="D135" s="175"/>
      <c r="E135" s="176" t="s">
        <v>19</v>
      </c>
      <c r="F135" s="273">
        <f>COUNT(F126:F131)</f>
        <v>6</v>
      </c>
      <c r="I135" s="158"/>
    </row>
    <row r="136" spans="1:9" ht="19.5" customHeight="1" x14ac:dyDescent="0.3">
      <c r="A136" s="416"/>
      <c r="B136" s="419"/>
      <c r="C136" s="154"/>
      <c r="D136" s="154"/>
      <c r="E136" s="154"/>
      <c r="F136" s="152"/>
      <c r="G136" s="154"/>
      <c r="H136" s="154"/>
    </row>
    <row r="137" spans="1:9" ht="18.75" x14ac:dyDescent="0.3">
      <c r="A137" s="117"/>
      <c r="B137" s="117"/>
      <c r="C137" s="154"/>
      <c r="D137" s="154"/>
      <c r="E137" s="154"/>
      <c r="F137" s="152"/>
      <c r="G137" s="154"/>
      <c r="H137" s="154"/>
    </row>
    <row r="138" spans="1:9" ht="26.25" customHeight="1" x14ac:dyDescent="0.4">
      <c r="A138" s="107" t="s">
        <v>128</v>
      </c>
      <c r="B138" s="243" t="s">
        <v>121</v>
      </c>
      <c r="C138" s="427" t="str">
        <f>B20</f>
        <v xml:space="preserve">ARTEMETHER </v>
      </c>
      <c r="D138" s="427"/>
      <c r="E138" s="244" t="s">
        <v>122</v>
      </c>
      <c r="F138" s="244"/>
      <c r="G138" s="274">
        <f>F133</f>
        <v>0.81936393295294374</v>
      </c>
      <c r="H138" s="154"/>
    </row>
    <row r="139" spans="1:9" ht="19.5" customHeight="1" x14ac:dyDescent="0.3">
      <c r="A139" s="190"/>
      <c r="B139" s="190"/>
      <c r="C139" s="191"/>
      <c r="D139" s="191"/>
      <c r="E139" s="191"/>
      <c r="F139" s="191"/>
      <c r="G139" s="191"/>
      <c r="H139" s="191"/>
    </row>
    <row r="140" spans="1:9" ht="18.75" x14ac:dyDescent="0.3">
      <c r="B140" s="428" t="s">
        <v>25</v>
      </c>
      <c r="C140" s="428"/>
      <c r="E140" s="179" t="s">
        <v>26</v>
      </c>
      <c r="F140" s="206"/>
      <c r="G140" s="428" t="s">
        <v>27</v>
      </c>
      <c r="H140" s="428"/>
    </row>
    <row r="141" spans="1:9" ht="47.25" customHeight="1" x14ac:dyDescent="0.3">
      <c r="A141" s="207" t="s">
        <v>28</v>
      </c>
      <c r="B141" s="242" t="s">
        <v>163</v>
      </c>
      <c r="C141" s="241"/>
      <c r="E141" s="202"/>
      <c r="F141" s="154"/>
      <c r="G141" s="204"/>
      <c r="H141" s="204"/>
    </row>
    <row r="142" spans="1:9" ht="43.5" customHeight="1" x14ac:dyDescent="0.3">
      <c r="A142" s="207" t="s">
        <v>29</v>
      </c>
      <c r="B142" s="242" t="s">
        <v>164</v>
      </c>
      <c r="C142" s="242"/>
      <c r="E142" s="390">
        <v>42359</v>
      </c>
      <c r="F142" s="154"/>
      <c r="G142" s="205"/>
      <c r="H142" s="205"/>
    </row>
    <row r="143" spans="1:9" ht="18.75" x14ac:dyDescent="0.3">
      <c r="A143" s="151"/>
      <c r="B143" s="151"/>
      <c r="C143" s="152"/>
      <c r="D143" s="152"/>
      <c r="E143" s="152"/>
      <c r="F143" s="153"/>
      <c r="G143" s="152"/>
      <c r="H143" s="152"/>
    </row>
    <row r="144" spans="1:9" ht="18.75" x14ac:dyDescent="0.3">
      <c r="A144" s="151"/>
      <c r="B144" s="151"/>
      <c r="C144" s="152"/>
      <c r="D144" s="152"/>
      <c r="E144" s="152"/>
      <c r="F144" s="153"/>
      <c r="G144" s="152"/>
      <c r="H144" s="152"/>
    </row>
    <row r="145" spans="1:8" ht="18.75" x14ac:dyDescent="0.3">
      <c r="A145" s="151"/>
      <c r="B145" s="151"/>
      <c r="C145" s="152"/>
      <c r="D145" s="152"/>
      <c r="E145" s="152"/>
      <c r="F145" s="153"/>
      <c r="G145" s="152"/>
      <c r="H145" s="152"/>
    </row>
    <row r="146" spans="1:8" ht="18.75" x14ac:dyDescent="0.3">
      <c r="A146" s="151"/>
      <c r="B146" s="151"/>
      <c r="C146" s="152"/>
      <c r="D146" s="152"/>
      <c r="E146" s="152"/>
      <c r="F146" s="153"/>
      <c r="G146" s="152"/>
      <c r="H146" s="152"/>
    </row>
    <row r="147" spans="1:8" ht="18.75" x14ac:dyDescent="0.3">
      <c r="A147" s="151"/>
      <c r="B147" s="151"/>
      <c r="C147" s="152"/>
      <c r="D147" s="152"/>
      <c r="E147" s="152"/>
      <c r="F147" s="153"/>
      <c r="G147" s="152"/>
      <c r="H147" s="152"/>
    </row>
    <row r="148" spans="1:8" ht="18.75" x14ac:dyDescent="0.3">
      <c r="A148" s="151"/>
      <c r="B148" s="151"/>
      <c r="C148" s="152"/>
      <c r="D148" s="152"/>
      <c r="E148" s="152"/>
      <c r="F148" s="153"/>
      <c r="G148" s="152"/>
      <c r="H148" s="152"/>
    </row>
    <row r="149" spans="1:8" ht="18.75" x14ac:dyDescent="0.3">
      <c r="A149" s="151"/>
      <c r="B149" s="151"/>
      <c r="C149" s="152"/>
      <c r="D149" s="152"/>
      <c r="E149" s="152"/>
      <c r="F149" s="153"/>
      <c r="G149" s="152"/>
      <c r="H149" s="152"/>
    </row>
    <row r="150" spans="1:8" ht="18.75" x14ac:dyDescent="0.3">
      <c r="A150" s="151"/>
      <c r="B150" s="151"/>
      <c r="C150" s="152"/>
      <c r="D150" s="152"/>
      <c r="E150" s="152"/>
      <c r="F150" s="153"/>
      <c r="G150" s="152"/>
      <c r="H150" s="152"/>
    </row>
    <row r="151" spans="1:8" ht="18.75" x14ac:dyDescent="0.3">
      <c r="A151" s="151"/>
      <c r="B151" s="151"/>
      <c r="C151" s="152"/>
      <c r="D151" s="152"/>
      <c r="E151" s="152"/>
      <c r="F151" s="153"/>
      <c r="G151" s="152"/>
      <c r="H151" s="152"/>
    </row>
    <row r="250" spans="1:1" x14ac:dyDescent="0.25">
      <c r="A250" s="2">
        <v>5</v>
      </c>
    </row>
  </sheetData>
  <sheetProtection password="AD9C" formatCells="0" formatColumns="0" formatRows="0" insertColumns="0" insertRows="0" insertHyperlinks="0" deleteColumns="0" deleteRows="0" sort="0" autoFilter="0" pivotTables="0"/>
  <mergeCells count="31">
    <mergeCell ref="C138:D138"/>
    <mergeCell ref="B140:C140"/>
    <mergeCell ref="G140:H140"/>
    <mergeCell ref="C29:G29"/>
    <mergeCell ref="F36:G36"/>
    <mergeCell ref="C31:H31"/>
    <mergeCell ref="C32:H32"/>
    <mergeCell ref="C60:C63"/>
    <mergeCell ref="C68:C71"/>
    <mergeCell ref="C64:C67"/>
    <mergeCell ref="D68:D71"/>
    <mergeCell ref="D64:D67"/>
    <mergeCell ref="D60:D63"/>
    <mergeCell ref="D36:E36"/>
    <mergeCell ref="A135:B136"/>
    <mergeCell ref="C121:D121"/>
    <mergeCell ref="F90:G90"/>
    <mergeCell ref="A100:B101"/>
    <mergeCell ref="A118:B119"/>
    <mergeCell ref="A46:B47"/>
    <mergeCell ref="C83:G83"/>
    <mergeCell ref="A70:B71"/>
    <mergeCell ref="C76:D76"/>
    <mergeCell ref="A1:H7"/>
    <mergeCell ref="A8:H14"/>
    <mergeCell ref="A16:H16"/>
    <mergeCell ref="C85:H85"/>
    <mergeCell ref="C86:H86"/>
    <mergeCell ref="B80:C80"/>
    <mergeCell ref="B26:C26"/>
    <mergeCell ref="B18:C18"/>
  </mergeCells>
  <printOptions horizontalCentered="1" verticalCentered="1"/>
  <pageMargins left="0.7" right="0.7" top="0.75" bottom="0.75" header="0.3" footer="0.3"/>
  <pageSetup paperSize="9" scale="22" fitToHeight="2" orientation="portrait" r:id="rId1"/>
  <headerFooter alignWithMargins="0">
    <oddFooter>&amp;LNQCL/ADDO/014&amp;C&amp;P of &amp;N&amp;R&amp;D &amp;T</oddFooter>
  </headerFooter>
  <rowBreaks count="1" manualBreakCount="1">
    <brk id="142" max="8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0"/>
  <sheetViews>
    <sheetView tabSelected="1" view="pageBreakPreview" topLeftCell="A3" zoomScale="60" zoomScaleNormal="40" zoomScalePageLayoutView="55" workbookViewId="0">
      <selection activeCell="B20" sqref="B20:C20"/>
    </sheetView>
  </sheetViews>
  <sheetFormatPr defaultColWidth="9.140625" defaultRowHeight="15" x14ac:dyDescent="0.3"/>
  <cols>
    <col min="1" max="1" width="55.42578125" style="1" customWidth="1"/>
    <col min="2" max="2" width="33.7109375" style="1" customWidth="1"/>
    <col min="3" max="3" width="42.28515625" style="1" customWidth="1"/>
    <col min="4" max="4" width="30.5703125" style="1" customWidth="1"/>
    <col min="5" max="5" width="39.85546875" style="1" customWidth="1"/>
    <col min="6" max="6" width="30.7109375" style="1" customWidth="1"/>
    <col min="7" max="7" width="39.85546875" style="1" customWidth="1"/>
    <col min="8" max="8" width="30" style="1" customWidth="1"/>
    <col min="9" max="9" width="30.28515625" style="1" hidden="1" customWidth="1"/>
    <col min="10" max="10" width="30.42578125" style="1" customWidth="1"/>
    <col min="11" max="11" width="21.28515625" style="1" customWidth="1"/>
    <col min="12" max="12" width="9.140625" style="1"/>
    <col min="13" max="16384" width="9.140625" style="302"/>
  </cols>
  <sheetData>
    <row r="1" spans="1:9" ht="18.75" customHeight="1" x14ac:dyDescent="0.3">
      <c r="A1" s="402" t="s">
        <v>44</v>
      </c>
      <c r="B1" s="402"/>
      <c r="C1" s="402"/>
      <c r="D1" s="402"/>
      <c r="E1" s="402"/>
      <c r="F1" s="402"/>
      <c r="G1" s="402"/>
      <c r="H1" s="402"/>
      <c r="I1" s="402"/>
    </row>
    <row r="2" spans="1:9" ht="18.75" customHeight="1" x14ac:dyDescent="0.3">
      <c r="A2" s="402"/>
      <c r="B2" s="402"/>
      <c r="C2" s="402"/>
      <c r="D2" s="402"/>
      <c r="E2" s="402"/>
      <c r="F2" s="402"/>
      <c r="G2" s="402"/>
      <c r="H2" s="402"/>
      <c r="I2" s="402"/>
    </row>
    <row r="3" spans="1:9" ht="18.75" customHeight="1" x14ac:dyDescent="0.3">
      <c r="A3" s="402"/>
      <c r="B3" s="402"/>
      <c r="C3" s="402"/>
      <c r="D3" s="402"/>
      <c r="E3" s="402"/>
      <c r="F3" s="402"/>
      <c r="G3" s="402"/>
      <c r="H3" s="402"/>
      <c r="I3" s="402"/>
    </row>
    <row r="4" spans="1:9" ht="18.75" customHeight="1" x14ac:dyDescent="0.3">
      <c r="A4" s="402"/>
      <c r="B4" s="402"/>
      <c r="C4" s="402"/>
      <c r="D4" s="402"/>
      <c r="E4" s="402"/>
      <c r="F4" s="402"/>
      <c r="G4" s="402"/>
      <c r="H4" s="402"/>
      <c r="I4" s="402"/>
    </row>
    <row r="5" spans="1:9" ht="18.75" customHeight="1" x14ac:dyDescent="0.3">
      <c r="A5" s="402"/>
      <c r="B5" s="402"/>
      <c r="C5" s="402"/>
      <c r="D5" s="402"/>
      <c r="E5" s="402"/>
      <c r="F5" s="402"/>
      <c r="G5" s="402"/>
      <c r="H5" s="402"/>
      <c r="I5" s="402"/>
    </row>
    <row r="6" spans="1:9" ht="18.75" customHeight="1" x14ac:dyDescent="0.3">
      <c r="A6" s="402"/>
      <c r="B6" s="402"/>
      <c r="C6" s="402"/>
      <c r="D6" s="402"/>
      <c r="E6" s="402"/>
      <c r="F6" s="402"/>
      <c r="G6" s="402"/>
      <c r="H6" s="402"/>
      <c r="I6" s="402"/>
    </row>
    <row r="7" spans="1:9" ht="18.75" customHeight="1" x14ac:dyDescent="0.3">
      <c r="A7" s="402"/>
      <c r="B7" s="402"/>
      <c r="C7" s="402"/>
      <c r="D7" s="402"/>
      <c r="E7" s="402"/>
      <c r="F7" s="402"/>
      <c r="G7" s="402"/>
      <c r="H7" s="402"/>
      <c r="I7" s="402"/>
    </row>
    <row r="8" spans="1:9" x14ac:dyDescent="0.3">
      <c r="A8" s="403" t="s">
        <v>45</v>
      </c>
      <c r="B8" s="403"/>
      <c r="C8" s="403"/>
      <c r="D8" s="403"/>
      <c r="E8" s="403"/>
      <c r="F8" s="403"/>
      <c r="G8" s="403"/>
      <c r="H8" s="403"/>
      <c r="I8" s="403"/>
    </row>
    <row r="9" spans="1:9" x14ac:dyDescent="0.3">
      <c r="A9" s="403"/>
      <c r="B9" s="403"/>
      <c r="C9" s="403"/>
      <c r="D9" s="403"/>
      <c r="E9" s="403"/>
      <c r="F9" s="403"/>
      <c r="G9" s="403"/>
      <c r="H9" s="403"/>
      <c r="I9" s="403"/>
    </row>
    <row r="10" spans="1:9" x14ac:dyDescent="0.3">
      <c r="A10" s="403"/>
      <c r="B10" s="403"/>
      <c r="C10" s="403"/>
      <c r="D10" s="403"/>
      <c r="E10" s="403"/>
      <c r="F10" s="403"/>
      <c r="G10" s="403"/>
      <c r="H10" s="403"/>
      <c r="I10" s="403"/>
    </row>
    <row r="11" spans="1:9" x14ac:dyDescent="0.3">
      <c r="A11" s="403"/>
      <c r="B11" s="403"/>
      <c r="C11" s="403"/>
      <c r="D11" s="403"/>
      <c r="E11" s="403"/>
      <c r="F11" s="403"/>
      <c r="G11" s="403"/>
      <c r="H11" s="403"/>
      <c r="I11" s="403"/>
    </row>
    <row r="12" spans="1:9" x14ac:dyDescent="0.3">
      <c r="A12" s="403"/>
      <c r="B12" s="403"/>
      <c r="C12" s="403"/>
      <c r="D12" s="403"/>
      <c r="E12" s="403"/>
      <c r="F12" s="403"/>
      <c r="G12" s="403"/>
      <c r="H12" s="403"/>
      <c r="I12" s="403"/>
    </row>
    <row r="13" spans="1:9" x14ac:dyDescent="0.3">
      <c r="A13" s="403"/>
      <c r="B13" s="403"/>
      <c r="C13" s="403"/>
      <c r="D13" s="403"/>
      <c r="E13" s="403"/>
      <c r="F13" s="403"/>
      <c r="G13" s="403"/>
      <c r="H13" s="403"/>
      <c r="I13" s="403"/>
    </row>
    <row r="14" spans="1:9" x14ac:dyDescent="0.3">
      <c r="A14" s="403"/>
      <c r="B14" s="403"/>
      <c r="C14" s="403"/>
      <c r="D14" s="403"/>
      <c r="E14" s="403"/>
      <c r="F14" s="403"/>
      <c r="G14" s="403"/>
      <c r="H14" s="403"/>
      <c r="I14" s="403"/>
    </row>
    <row r="15" spans="1:9" ht="19.5" customHeight="1" x14ac:dyDescent="0.3">
      <c r="A15" s="102"/>
    </row>
    <row r="16" spans="1:9" ht="19.5" customHeight="1" x14ac:dyDescent="0.3">
      <c r="A16" s="438" t="s">
        <v>30</v>
      </c>
      <c r="B16" s="439"/>
      <c r="C16" s="439"/>
      <c r="D16" s="439"/>
      <c r="E16" s="439"/>
      <c r="F16" s="439"/>
      <c r="G16" s="439"/>
      <c r="H16" s="440"/>
    </row>
    <row r="17" spans="1:14" ht="20.25" customHeight="1" x14ac:dyDescent="0.3">
      <c r="A17" s="441" t="s">
        <v>46</v>
      </c>
      <c r="B17" s="441"/>
      <c r="C17" s="441"/>
      <c r="D17" s="441"/>
      <c r="E17" s="441"/>
      <c r="F17" s="441"/>
      <c r="G17" s="441"/>
      <c r="H17" s="441"/>
    </row>
    <row r="18" spans="1:14" ht="26.25" customHeight="1" x14ac:dyDescent="0.4">
      <c r="A18" s="102" t="s">
        <v>32</v>
      </c>
      <c r="B18" s="437" t="s">
        <v>5</v>
      </c>
      <c r="C18" s="437"/>
      <c r="D18" s="97"/>
      <c r="E18" s="87"/>
      <c r="F18" s="303"/>
      <c r="G18" s="303"/>
      <c r="H18" s="303"/>
    </row>
    <row r="19" spans="1:14" ht="26.25" customHeight="1" x14ac:dyDescent="0.4">
      <c r="A19" s="102" t="s">
        <v>33</v>
      </c>
      <c r="B19" s="300" t="s">
        <v>7</v>
      </c>
      <c r="C19" s="303">
        <v>1</v>
      </c>
      <c r="D19" s="303"/>
      <c r="E19" s="303"/>
      <c r="F19" s="303"/>
      <c r="G19" s="303"/>
      <c r="H19" s="303"/>
    </row>
    <row r="20" spans="1:14" ht="26.25" customHeight="1" x14ac:dyDescent="0.4">
      <c r="A20" s="102" t="s">
        <v>34</v>
      </c>
      <c r="B20" s="437" t="s">
        <v>9</v>
      </c>
      <c r="C20" s="437"/>
      <c r="D20" s="303"/>
      <c r="E20" s="303"/>
      <c r="F20" s="303"/>
      <c r="G20" s="303"/>
      <c r="H20" s="303"/>
    </row>
    <row r="21" spans="1:14" ht="26.25" customHeight="1" x14ac:dyDescent="0.4">
      <c r="A21" s="102" t="s">
        <v>35</v>
      </c>
      <c r="B21" s="437" t="s">
        <v>11</v>
      </c>
      <c r="C21" s="437"/>
      <c r="D21" s="437"/>
      <c r="E21" s="437"/>
      <c r="F21" s="437"/>
      <c r="G21" s="437"/>
      <c r="H21" s="437"/>
      <c r="I21" s="304"/>
    </row>
    <row r="22" spans="1:14" ht="26.25" customHeight="1" x14ac:dyDescent="0.4">
      <c r="A22" s="102" t="s">
        <v>36</v>
      </c>
      <c r="B22" s="305" t="s">
        <v>137</v>
      </c>
      <c r="C22" s="303"/>
      <c r="D22" s="303"/>
      <c r="E22" s="303"/>
      <c r="F22" s="303"/>
      <c r="G22" s="303"/>
      <c r="H22" s="303"/>
    </row>
    <row r="23" spans="1:14" ht="26.25" customHeight="1" x14ac:dyDescent="0.4">
      <c r="A23" s="102" t="s">
        <v>37</v>
      </c>
      <c r="B23" s="305" t="s">
        <v>141</v>
      </c>
      <c r="C23" s="303"/>
      <c r="D23" s="303"/>
      <c r="E23" s="303"/>
      <c r="F23" s="303"/>
      <c r="G23" s="303"/>
      <c r="H23" s="303"/>
    </row>
    <row r="24" spans="1:14" ht="18.75" x14ac:dyDescent="0.3">
      <c r="A24" s="102"/>
      <c r="B24" s="306"/>
    </row>
    <row r="25" spans="1:14" ht="18.75" x14ac:dyDescent="0.3">
      <c r="A25" s="106" t="s">
        <v>1</v>
      </c>
      <c r="B25" s="306"/>
    </row>
    <row r="26" spans="1:14" ht="26.25" customHeight="1" x14ac:dyDescent="0.4">
      <c r="A26" s="207" t="s">
        <v>4</v>
      </c>
      <c r="B26" s="437" t="s">
        <v>139</v>
      </c>
      <c r="C26" s="437"/>
    </row>
    <row r="27" spans="1:14" ht="26.25" customHeight="1" x14ac:dyDescent="0.4">
      <c r="A27" s="207" t="s">
        <v>47</v>
      </c>
      <c r="B27" s="410" t="s">
        <v>140</v>
      </c>
      <c r="C27" s="410"/>
    </row>
    <row r="28" spans="1:14" ht="27" customHeight="1" x14ac:dyDescent="0.4">
      <c r="A28" s="207" t="s">
        <v>6</v>
      </c>
      <c r="B28" s="247">
        <v>100.2</v>
      </c>
    </row>
    <row r="29" spans="1:14" s="16" customFormat="1" ht="27" customHeight="1" x14ac:dyDescent="0.4">
      <c r="A29" s="207" t="s">
        <v>48</v>
      </c>
      <c r="B29" s="247">
        <v>0</v>
      </c>
      <c r="C29" s="420" t="s">
        <v>49</v>
      </c>
      <c r="D29" s="421"/>
      <c r="E29" s="421"/>
      <c r="F29" s="421"/>
      <c r="G29" s="422"/>
      <c r="I29" s="111"/>
      <c r="J29" s="111"/>
      <c r="K29" s="111"/>
      <c r="L29" s="111"/>
    </row>
    <row r="30" spans="1:14" s="16" customFormat="1" ht="19.5" customHeight="1" x14ac:dyDescent="0.3">
      <c r="A30" s="207" t="s">
        <v>50</v>
      </c>
      <c r="B30" s="295">
        <f>B28-B29</f>
        <v>100.2</v>
      </c>
      <c r="C30" s="307"/>
      <c r="D30" s="307"/>
      <c r="E30" s="307"/>
      <c r="F30" s="307"/>
      <c r="G30" s="308"/>
      <c r="I30" s="111"/>
      <c r="J30" s="111"/>
      <c r="K30" s="111"/>
      <c r="L30" s="111"/>
    </row>
    <row r="31" spans="1:14" s="16" customFormat="1" ht="27" customHeight="1" x14ac:dyDescent="0.4">
      <c r="A31" s="207" t="s">
        <v>51</v>
      </c>
      <c r="B31" s="248">
        <v>1</v>
      </c>
      <c r="C31" s="407" t="s">
        <v>52</v>
      </c>
      <c r="D31" s="408"/>
      <c r="E31" s="408"/>
      <c r="F31" s="408"/>
      <c r="G31" s="408"/>
      <c r="H31" s="409"/>
      <c r="I31" s="111"/>
      <c r="J31" s="111"/>
      <c r="K31" s="111"/>
      <c r="L31" s="111"/>
    </row>
    <row r="32" spans="1:14" s="16" customFormat="1" ht="27" customHeight="1" x14ac:dyDescent="0.4">
      <c r="A32" s="207" t="s">
        <v>53</v>
      </c>
      <c r="B32" s="248">
        <v>1</v>
      </c>
      <c r="C32" s="407" t="s">
        <v>54</v>
      </c>
      <c r="D32" s="408"/>
      <c r="E32" s="408"/>
      <c r="F32" s="408"/>
      <c r="G32" s="408"/>
      <c r="H32" s="409"/>
      <c r="I32" s="111"/>
      <c r="J32" s="111"/>
      <c r="K32" s="111"/>
      <c r="L32" s="115"/>
      <c r="M32" s="115"/>
      <c r="N32" s="309"/>
    </row>
    <row r="33" spans="1:14" s="16" customFormat="1" ht="17.25" customHeight="1" x14ac:dyDescent="0.3">
      <c r="A33" s="207"/>
      <c r="B33" s="114"/>
      <c r="C33" s="117"/>
      <c r="D33" s="117"/>
      <c r="E33" s="117"/>
      <c r="F33" s="117"/>
      <c r="G33" s="117"/>
      <c r="H33" s="117"/>
      <c r="I33" s="111"/>
      <c r="J33" s="111"/>
      <c r="K33" s="111"/>
      <c r="L33" s="115"/>
      <c r="M33" s="115"/>
      <c r="N33" s="309"/>
    </row>
    <row r="34" spans="1:14" s="16" customFormat="1" ht="18.75" x14ac:dyDescent="0.3">
      <c r="A34" s="207" t="s">
        <v>55</v>
      </c>
      <c r="B34" s="118">
        <f>B31/B32</f>
        <v>1</v>
      </c>
      <c r="C34" s="102" t="s">
        <v>56</v>
      </c>
      <c r="D34" s="102"/>
      <c r="E34" s="102"/>
      <c r="F34" s="102"/>
      <c r="G34" s="102"/>
      <c r="I34" s="111"/>
      <c r="J34" s="111"/>
      <c r="K34" s="111"/>
      <c r="L34" s="115"/>
      <c r="M34" s="115"/>
      <c r="N34" s="309"/>
    </row>
    <row r="35" spans="1:14" s="16" customFormat="1" ht="19.5" customHeight="1" x14ac:dyDescent="0.3">
      <c r="A35" s="207"/>
      <c r="B35" s="295"/>
      <c r="G35" s="102"/>
      <c r="I35" s="111"/>
      <c r="J35" s="111"/>
      <c r="K35" s="111"/>
      <c r="L35" s="115"/>
      <c r="M35" s="115"/>
      <c r="N35" s="309"/>
    </row>
    <row r="36" spans="1:14" s="16" customFormat="1" ht="27" customHeight="1" x14ac:dyDescent="0.4">
      <c r="A36" s="310" t="s">
        <v>57</v>
      </c>
      <c r="B36" s="249">
        <v>50</v>
      </c>
      <c r="C36" s="102"/>
      <c r="D36" s="412" t="s">
        <v>58</v>
      </c>
      <c r="E36" s="436"/>
      <c r="F36" s="412" t="s">
        <v>59</v>
      </c>
      <c r="G36" s="413"/>
      <c r="J36" s="111"/>
      <c r="K36" s="111"/>
      <c r="L36" s="115"/>
      <c r="M36" s="115"/>
      <c r="N36" s="309"/>
    </row>
    <row r="37" spans="1:14" s="16" customFormat="1" ht="27" customHeight="1" x14ac:dyDescent="0.4">
      <c r="A37" s="311" t="s">
        <v>143</v>
      </c>
      <c r="B37" s="250">
        <v>4</v>
      </c>
      <c r="C37" s="122" t="s">
        <v>61</v>
      </c>
      <c r="D37" s="123" t="s">
        <v>62</v>
      </c>
      <c r="E37" s="180" t="s">
        <v>63</v>
      </c>
      <c r="F37" s="123" t="s">
        <v>62</v>
      </c>
      <c r="G37" s="88" t="s">
        <v>63</v>
      </c>
      <c r="I37" s="89" t="s">
        <v>64</v>
      </c>
      <c r="J37" s="111"/>
      <c r="K37" s="111"/>
      <c r="L37" s="115"/>
      <c r="M37" s="115"/>
      <c r="N37" s="309"/>
    </row>
    <row r="38" spans="1:14" s="16" customFormat="1" ht="26.25" customHeight="1" x14ac:dyDescent="0.4">
      <c r="A38" s="311" t="s">
        <v>144</v>
      </c>
      <c r="B38" s="250">
        <v>20</v>
      </c>
      <c r="C38" s="312">
        <v>1</v>
      </c>
      <c r="D38" s="278">
        <v>7634985</v>
      </c>
      <c r="E38" s="313">
        <f>IF(ISBLANK(D38),"-",$D$48/$D$45*D38)</f>
        <v>7871637.9225021033</v>
      </c>
      <c r="F38" s="251">
        <v>9673668</v>
      </c>
      <c r="G38" s="314">
        <f>IF(ISBLANK(F38),"-",$D$48/$F$45*F38)</f>
        <v>8072206.7570544509</v>
      </c>
      <c r="I38" s="315"/>
      <c r="J38" s="111"/>
      <c r="K38" s="111"/>
      <c r="L38" s="115"/>
      <c r="M38" s="115"/>
      <c r="N38" s="309"/>
    </row>
    <row r="39" spans="1:14" s="16" customFormat="1" ht="26.25" customHeight="1" x14ac:dyDescent="0.4">
      <c r="A39" s="311" t="s">
        <v>145</v>
      </c>
      <c r="B39" s="250">
        <v>1</v>
      </c>
      <c r="C39" s="220">
        <v>2</v>
      </c>
      <c r="D39" s="278">
        <v>7667532</v>
      </c>
      <c r="E39" s="316">
        <f>IF(ISBLANK(D39),"-",$D$48/$D$45*D39)</f>
        <v>7905193.7447419204</v>
      </c>
      <c r="F39" s="251">
        <v>9652197</v>
      </c>
      <c r="G39" s="317">
        <f>IF(ISBLANK(F39),"-",$D$48/$F$45*F39)</f>
        <v>8054290.2489335686</v>
      </c>
      <c r="I39" s="442">
        <f>ABS((F43/D43*D42)-F42)/D42</f>
        <v>2.5616791114759757E-2</v>
      </c>
      <c r="J39" s="111"/>
      <c r="K39" s="111"/>
      <c r="L39" s="115"/>
      <c r="M39" s="115"/>
      <c r="N39" s="309"/>
    </row>
    <row r="40" spans="1:14" ht="26.25" customHeight="1" x14ac:dyDescent="0.4">
      <c r="A40" s="311" t="s">
        <v>146</v>
      </c>
      <c r="B40" s="250">
        <v>1</v>
      </c>
      <c r="C40" s="220">
        <v>3</v>
      </c>
      <c r="D40" s="278">
        <v>7678672</v>
      </c>
      <c r="E40" s="316">
        <f>IF(ISBLANK(D40),"-",$D$48/$D$45*D40)</f>
        <v>7916679.0386169804</v>
      </c>
      <c r="F40" s="251">
        <v>9656953</v>
      </c>
      <c r="G40" s="317">
        <f>IF(ISBLANK(F40),"-",$D$48/$F$45*F40)</f>
        <v>8058258.9002596792</v>
      </c>
      <c r="I40" s="442"/>
      <c r="L40" s="115"/>
      <c r="M40" s="115"/>
      <c r="N40" s="102"/>
    </row>
    <row r="41" spans="1:14" ht="27" customHeight="1" x14ac:dyDescent="0.4">
      <c r="A41" s="311" t="s">
        <v>147</v>
      </c>
      <c r="B41" s="250">
        <v>1</v>
      </c>
      <c r="C41" s="318">
        <v>4</v>
      </c>
      <c r="D41" s="278"/>
      <c r="E41" s="319" t="str">
        <f>IF(ISBLANK(D41),"-",$D$48/$D$45*D41)</f>
        <v>-</v>
      </c>
      <c r="F41" s="251"/>
      <c r="G41" s="320" t="str">
        <f>IF(ISBLANK(F41),"-",$D$48/$F$45*F41)</f>
        <v>-</v>
      </c>
      <c r="I41" s="321"/>
      <c r="L41" s="115"/>
      <c r="M41" s="115"/>
      <c r="N41" s="102"/>
    </row>
    <row r="42" spans="1:14" ht="27" customHeight="1" x14ac:dyDescent="0.4">
      <c r="A42" s="311" t="s">
        <v>148</v>
      </c>
      <c r="B42" s="250">
        <v>1</v>
      </c>
      <c r="C42" s="322" t="s">
        <v>70</v>
      </c>
      <c r="D42" s="131">
        <f>AVERAGE(D38:D41)</f>
        <v>7660396.333333333</v>
      </c>
      <c r="E42" s="155">
        <f>AVERAGE(E38:E41)</f>
        <v>7897836.9019536683</v>
      </c>
      <c r="F42" s="131">
        <f>AVERAGE(F38:F41)</f>
        <v>9660939.333333334</v>
      </c>
      <c r="G42" s="132">
        <f>AVERAGE(G38:G41)</f>
        <v>8061585.3020825656</v>
      </c>
      <c r="H42" s="323"/>
    </row>
    <row r="43" spans="1:14" ht="26.25" customHeight="1" x14ac:dyDescent="0.4">
      <c r="A43" s="311" t="s">
        <v>149</v>
      </c>
      <c r="B43" s="250">
        <v>1</v>
      </c>
      <c r="C43" s="324" t="s">
        <v>72</v>
      </c>
      <c r="D43" s="255">
        <v>14.52</v>
      </c>
      <c r="E43" s="102"/>
      <c r="F43" s="255">
        <v>17.940000000000001</v>
      </c>
      <c r="H43" s="323"/>
    </row>
    <row r="44" spans="1:14" ht="26.25" customHeight="1" x14ac:dyDescent="0.4">
      <c r="A44" s="311" t="s">
        <v>150</v>
      </c>
      <c r="B44" s="250">
        <v>1</v>
      </c>
      <c r="C44" s="325" t="s">
        <v>74</v>
      </c>
      <c r="D44" s="326">
        <f>D43*$B$34</f>
        <v>14.52</v>
      </c>
      <c r="E44" s="295"/>
      <c r="F44" s="326">
        <f>F43*$B$34</f>
        <v>17.940000000000001</v>
      </c>
      <c r="H44" s="323"/>
    </row>
    <row r="45" spans="1:14" ht="19.5" customHeight="1" x14ac:dyDescent="0.3">
      <c r="A45" s="311" t="s">
        <v>75</v>
      </c>
      <c r="B45" s="220">
        <f>(B44/B43)*(B42/B41)*(B40/B39)*(B38/B37)*B36</f>
        <v>250</v>
      </c>
      <c r="C45" s="325" t="s">
        <v>76</v>
      </c>
      <c r="D45" s="327">
        <f>D44*$B$30/100</f>
        <v>14.54904</v>
      </c>
      <c r="E45" s="114"/>
      <c r="F45" s="327">
        <f>F44*$B$30/100</f>
        <v>17.975880000000004</v>
      </c>
      <c r="H45" s="323"/>
    </row>
    <row r="46" spans="1:14" ht="19.5" customHeight="1" x14ac:dyDescent="0.3">
      <c r="A46" s="414" t="s">
        <v>77</v>
      </c>
      <c r="B46" s="418"/>
      <c r="C46" s="325" t="s">
        <v>78</v>
      </c>
      <c r="D46" s="328">
        <f>D45/$B$45</f>
        <v>5.8196159999999997E-2</v>
      </c>
      <c r="E46" s="329"/>
      <c r="F46" s="330">
        <f>F45/$B$45</f>
        <v>7.1903520000000012E-2</v>
      </c>
      <c r="H46" s="323"/>
    </row>
    <row r="47" spans="1:14" ht="27" customHeight="1" x14ac:dyDescent="0.4">
      <c r="A47" s="416"/>
      <c r="B47" s="419"/>
      <c r="C47" s="331" t="s">
        <v>79</v>
      </c>
      <c r="D47" s="90">
        <v>0.06</v>
      </c>
      <c r="E47" s="332"/>
      <c r="F47" s="329"/>
      <c r="H47" s="323"/>
    </row>
    <row r="48" spans="1:14" ht="18.75" x14ac:dyDescent="0.3">
      <c r="C48" s="333" t="s">
        <v>80</v>
      </c>
      <c r="D48" s="327">
        <f>D47*$B$45</f>
        <v>15</v>
      </c>
      <c r="F48" s="334"/>
      <c r="H48" s="323"/>
    </row>
    <row r="49" spans="1:12" ht="19.5" customHeight="1" x14ac:dyDescent="0.3">
      <c r="C49" s="335" t="s">
        <v>81</v>
      </c>
      <c r="D49" s="336">
        <f>D48/B34</f>
        <v>15</v>
      </c>
      <c r="F49" s="334"/>
      <c r="H49" s="323"/>
    </row>
    <row r="50" spans="1:12" ht="18.75" x14ac:dyDescent="0.3">
      <c r="C50" s="310" t="s">
        <v>82</v>
      </c>
      <c r="D50" s="91">
        <f>AVERAGE(E38:E41,G38:G41)</f>
        <v>7979711.1020181179</v>
      </c>
      <c r="F50" s="169"/>
      <c r="H50" s="323"/>
    </row>
    <row r="51" spans="1:12" ht="18.75" x14ac:dyDescent="0.3">
      <c r="C51" s="311" t="s">
        <v>83</v>
      </c>
      <c r="D51" s="157">
        <f>STDEV(E38:E41,G38:G41)/D50</f>
        <v>1.1416025811954087E-2</v>
      </c>
      <c r="F51" s="169"/>
      <c r="H51" s="323"/>
    </row>
    <row r="52" spans="1:12" ht="19.5" customHeight="1" x14ac:dyDescent="0.3">
      <c r="C52" s="337" t="s">
        <v>19</v>
      </c>
      <c r="D52" s="338">
        <f>COUNT(E38:E41,G38:G41)</f>
        <v>6</v>
      </c>
      <c r="F52" s="169"/>
    </row>
    <row r="54" spans="1:12" ht="18.75" x14ac:dyDescent="0.3">
      <c r="A54" s="100" t="s">
        <v>1</v>
      </c>
      <c r="B54" s="145" t="s">
        <v>84</v>
      </c>
    </row>
    <row r="55" spans="1:12" ht="18.75" x14ac:dyDescent="0.3">
      <c r="A55" s="102" t="s">
        <v>85</v>
      </c>
      <c r="B55" s="145" t="str">
        <f>B21</f>
        <v>Each tablet contains:
Artemether 20 mg
Lumefantrine 120 mg</v>
      </c>
    </row>
    <row r="56" spans="1:12" ht="26.25" customHeight="1" x14ac:dyDescent="0.4">
      <c r="A56" s="145" t="s">
        <v>86</v>
      </c>
      <c r="B56" s="92">
        <v>120</v>
      </c>
      <c r="C56" s="102" t="str">
        <f>B20</f>
        <v>Artemether &amp; Lumefantrine</v>
      </c>
      <c r="H56" s="295"/>
    </row>
    <row r="57" spans="1:12" ht="18.75" x14ac:dyDescent="0.3">
      <c r="A57" s="145" t="s">
        <v>87</v>
      </c>
      <c r="B57" s="277">
        <f>Uniformity!C46</f>
        <v>616.50199999999995</v>
      </c>
      <c r="H57" s="295"/>
    </row>
    <row r="58" spans="1:12" ht="19.5" customHeight="1" x14ac:dyDescent="0.3">
      <c r="H58" s="295"/>
    </row>
    <row r="59" spans="1:12" s="16" customFormat="1" ht="27" customHeight="1" x14ac:dyDescent="0.4">
      <c r="A59" s="310" t="s">
        <v>88</v>
      </c>
      <c r="B59" s="249">
        <v>100</v>
      </c>
      <c r="C59" s="102"/>
      <c r="D59" s="147" t="s">
        <v>89</v>
      </c>
      <c r="E59" s="146" t="s">
        <v>61</v>
      </c>
      <c r="F59" s="146" t="s">
        <v>62</v>
      </c>
      <c r="G59" s="146" t="s">
        <v>90</v>
      </c>
      <c r="H59" s="122" t="s">
        <v>91</v>
      </c>
      <c r="L59" s="111"/>
    </row>
    <row r="60" spans="1:12" s="16" customFormat="1" ht="26.25" customHeight="1" x14ac:dyDescent="0.4">
      <c r="A60" s="311" t="s">
        <v>151</v>
      </c>
      <c r="B60" s="250">
        <v>4</v>
      </c>
      <c r="C60" s="429" t="s">
        <v>92</v>
      </c>
      <c r="D60" s="433">
        <v>157.99</v>
      </c>
      <c r="E60" s="146">
        <v>1</v>
      </c>
      <c r="F60" s="258">
        <v>8350875</v>
      </c>
      <c r="G60" s="339">
        <f>IF(ISBLANK(F60),"-",(F60/$D$50*$D$47*$B$68)*($B$57/$D$60))</f>
        <v>122.50983644074732</v>
      </c>
      <c r="H60" s="340">
        <f t="shared" ref="H60:H71" si="0">IF(ISBLANK(F60),"-",G60/$B$56)</f>
        <v>1.0209153036728944</v>
      </c>
      <c r="L60" s="111"/>
    </row>
    <row r="61" spans="1:12" s="16" customFormat="1" ht="26.25" customHeight="1" x14ac:dyDescent="0.4">
      <c r="A61" s="311" t="s">
        <v>152</v>
      </c>
      <c r="B61" s="250">
        <v>20</v>
      </c>
      <c r="C61" s="430"/>
      <c r="D61" s="434"/>
      <c r="E61" s="341">
        <v>2</v>
      </c>
      <c r="F61" s="252">
        <v>8349160</v>
      </c>
      <c r="G61" s="342">
        <f>IF(ISBLANK(F61),"-",(F61/$D$50*$D$47*$B$68)*($B$57/$D$60))</f>
        <v>122.48467687728888</v>
      </c>
      <c r="H61" s="343">
        <f t="shared" si="0"/>
        <v>1.020705640644074</v>
      </c>
      <c r="L61" s="111"/>
    </row>
    <row r="62" spans="1:12" s="16" customFormat="1" ht="26.25" customHeight="1" x14ac:dyDescent="0.4">
      <c r="A62" s="311" t="s">
        <v>153</v>
      </c>
      <c r="B62" s="250">
        <v>1</v>
      </c>
      <c r="C62" s="430"/>
      <c r="D62" s="434"/>
      <c r="E62" s="341">
        <v>3</v>
      </c>
      <c r="F62" s="93">
        <v>8331689</v>
      </c>
      <c r="G62" s="342">
        <f>IF(ISBLANK(F62),"-",(F62/$D$50*$D$47*$B$68)*($B$57/$D$60))</f>
        <v>122.22837207659958</v>
      </c>
      <c r="H62" s="343">
        <f t="shared" si="0"/>
        <v>1.0185697673049965</v>
      </c>
      <c r="L62" s="111"/>
    </row>
    <row r="63" spans="1:12" ht="27" customHeight="1" x14ac:dyDescent="0.4">
      <c r="A63" s="311" t="s">
        <v>154</v>
      </c>
      <c r="B63" s="250">
        <v>1</v>
      </c>
      <c r="C63" s="431"/>
      <c r="D63" s="435"/>
      <c r="E63" s="344">
        <v>4</v>
      </c>
      <c r="F63" s="259"/>
      <c r="G63" s="342" t="str">
        <f>IF(ISBLANK(F63),"-",(F63/$D$50*$D$47*$B$68)*($B$57/$D$60))</f>
        <v>-</v>
      </c>
      <c r="H63" s="343" t="str">
        <f t="shared" si="0"/>
        <v>-</v>
      </c>
    </row>
    <row r="64" spans="1:12" ht="26.25" customHeight="1" x14ac:dyDescent="0.4">
      <c r="A64" s="311" t="s">
        <v>155</v>
      </c>
      <c r="B64" s="250">
        <v>1</v>
      </c>
      <c r="C64" s="429" t="s">
        <v>97</v>
      </c>
      <c r="D64" s="433">
        <v>148.05000000000001</v>
      </c>
      <c r="E64" s="146">
        <v>1</v>
      </c>
      <c r="F64" s="258">
        <v>8039016</v>
      </c>
      <c r="G64" s="345">
        <f>IF(ISBLANK(F64),"-",(F64/$D$50*$D$47*$B$68)*($B$57/$D$64))</f>
        <v>125.85285076657584</v>
      </c>
      <c r="H64" s="346">
        <f t="shared" si="0"/>
        <v>1.0487737563881321</v>
      </c>
    </row>
    <row r="65" spans="1:8" ht="26.25" customHeight="1" x14ac:dyDescent="0.4">
      <c r="A65" s="311" t="s">
        <v>156</v>
      </c>
      <c r="B65" s="250">
        <v>1</v>
      </c>
      <c r="C65" s="430"/>
      <c r="D65" s="434"/>
      <c r="E65" s="341">
        <v>2</v>
      </c>
      <c r="F65" s="252">
        <v>8020479</v>
      </c>
      <c r="G65" s="347">
        <f>IF(ISBLANK(F65),"-",(F65/$D$50*$D$47*$B$68)*($B$57/$D$64))</f>
        <v>125.56264929233323</v>
      </c>
      <c r="H65" s="348">
        <f t="shared" si="0"/>
        <v>1.0463554107694437</v>
      </c>
    </row>
    <row r="66" spans="1:8" ht="26.25" customHeight="1" x14ac:dyDescent="0.4">
      <c r="A66" s="311" t="s">
        <v>157</v>
      </c>
      <c r="B66" s="250">
        <v>1</v>
      </c>
      <c r="C66" s="430"/>
      <c r="D66" s="434"/>
      <c r="E66" s="341">
        <v>3</v>
      </c>
      <c r="F66" s="252">
        <v>8019605</v>
      </c>
      <c r="G66" s="347">
        <f>IF(ISBLANK(F66),"-",(F66/$D$50*$D$47*$B$68)*($B$57/$D$64))</f>
        <v>125.54896659888294</v>
      </c>
      <c r="H66" s="348">
        <f t="shared" si="0"/>
        <v>1.0462413883240245</v>
      </c>
    </row>
    <row r="67" spans="1:8" ht="27" customHeight="1" x14ac:dyDescent="0.4">
      <c r="A67" s="311" t="s">
        <v>158</v>
      </c>
      <c r="B67" s="250">
        <v>1</v>
      </c>
      <c r="C67" s="431"/>
      <c r="D67" s="435"/>
      <c r="E67" s="344">
        <v>4</v>
      </c>
      <c r="F67" s="259"/>
      <c r="G67" s="349" t="str">
        <f>IF(ISBLANK(F67),"-",(F67/$D$50*$D$47*$B$68)*($B$57/$D$64))</f>
        <v>-</v>
      </c>
      <c r="H67" s="350" t="str">
        <f t="shared" si="0"/>
        <v>-</v>
      </c>
    </row>
    <row r="68" spans="1:8" ht="26.25" customHeight="1" x14ac:dyDescent="0.4">
      <c r="A68" s="311" t="s">
        <v>101</v>
      </c>
      <c r="B68" s="351">
        <f>(B67/B66)*(B65/B64)*(B63/B62)*(B61/B60)*B59</f>
        <v>500</v>
      </c>
      <c r="C68" s="429" t="s">
        <v>102</v>
      </c>
      <c r="D68" s="433">
        <v>157.13</v>
      </c>
      <c r="E68" s="146">
        <v>1</v>
      </c>
      <c r="F68" s="258">
        <v>8488075</v>
      </c>
      <c r="G68" s="345">
        <f>IF(ISBLANK(F68),"-",(F68/$D$50*$D$47*$B$68)*($B$57/$D$68))</f>
        <v>125.20413551668938</v>
      </c>
      <c r="H68" s="343">
        <f t="shared" si="0"/>
        <v>1.0433677959724115</v>
      </c>
    </row>
    <row r="69" spans="1:8" ht="27" customHeight="1" x14ac:dyDescent="0.4">
      <c r="A69" s="337" t="s">
        <v>103</v>
      </c>
      <c r="B69" s="352">
        <f>(D47*B68)/B56*B57</f>
        <v>154.12549999999999</v>
      </c>
      <c r="C69" s="430"/>
      <c r="D69" s="434"/>
      <c r="E69" s="341">
        <v>2</v>
      </c>
      <c r="F69" s="252">
        <v>8439198</v>
      </c>
      <c r="G69" s="347">
        <f>IF(ISBLANK(F69),"-",(F69/$D$50*$D$47*$B$68)*($B$57/$D$68))</f>
        <v>124.48317080659325</v>
      </c>
      <c r="H69" s="343">
        <f t="shared" si="0"/>
        <v>1.0373597567216104</v>
      </c>
    </row>
    <row r="70" spans="1:8" ht="26.25" customHeight="1" x14ac:dyDescent="0.4">
      <c r="A70" s="423" t="s">
        <v>77</v>
      </c>
      <c r="B70" s="424"/>
      <c r="C70" s="430"/>
      <c r="D70" s="434"/>
      <c r="E70" s="341">
        <v>3</v>
      </c>
      <c r="F70" s="252">
        <v>8449501</v>
      </c>
      <c r="G70" s="347">
        <f>IF(ISBLANK(F70),"-",(F70/$D$50*$D$47*$B$68)*($B$57/$D$68))</f>
        <v>124.63514616122059</v>
      </c>
      <c r="H70" s="343">
        <f t="shared" si="0"/>
        <v>1.0386262180101715</v>
      </c>
    </row>
    <row r="71" spans="1:8" ht="27" customHeight="1" x14ac:dyDescent="0.4">
      <c r="A71" s="425"/>
      <c r="B71" s="426"/>
      <c r="C71" s="432"/>
      <c r="D71" s="435"/>
      <c r="E71" s="344">
        <v>4</v>
      </c>
      <c r="F71" s="259"/>
      <c r="G71" s="349" t="str">
        <f>IF(ISBLANK(F71),"-",(F71/$D$50*$D$47*$B$68)*($B$57/$D$68))</f>
        <v>-</v>
      </c>
      <c r="H71" s="353" t="str">
        <f t="shared" si="0"/>
        <v>-</v>
      </c>
    </row>
    <row r="72" spans="1:8" ht="26.25" customHeight="1" x14ac:dyDescent="0.4">
      <c r="A72" s="295"/>
      <c r="B72" s="295"/>
      <c r="C72" s="295"/>
      <c r="D72" s="295"/>
      <c r="E72" s="295"/>
      <c r="F72" s="354" t="s">
        <v>70</v>
      </c>
      <c r="G72" s="98">
        <f>AVERAGE(G60:G71)</f>
        <v>124.2788671707701</v>
      </c>
      <c r="H72" s="260">
        <f>AVERAGE(H60:H71)</f>
        <v>1.0356572264230843</v>
      </c>
    </row>
    <row r="73" spans="1:8" ht="26.25" customHeight="1" x14ac:dyDescent="0.4">
      <c r="C73" s="295"/>
      <c r="D73" s="295"/>
      <c r="E73" s="295"/>
      <c r="F73" s="355" t="s">
        <v>83</v>
      </c>
      <c r="G73" s="261">
        <f>STDEV(G60:G71)/G72</f>
        <v>1.1838287606402282E-2</v>
      </c>
      <c r="H73" s="261">
        <f>STDEV(H60:H71)/H72</f>
        <v>1.1838287606402291E-2</v>
      </c>
    </row>
    <row r="74" spans="1:8" ht="27" customHeight="1" x14ac:dyDescent="0.4">
      <c r="A74" s="295"/>
      <c r="B74" s="295"/>
      <c r="C74" s="295"/>
      <c r="D74" s="295"/>
      <c r="E74" s="114"/>
      <c r="F74" s="356" t="s">
        <v>19</v>
      </c>
      <c r="G74" s="262">
        <f>COUNT(G60:G71)</f>
        <v>9</v>
      </c>
      <c r="H74" s="262">
        <f>COUNT(H60:H71)</f>
        <v>9</v>
      </c>
    </row>
    <row r="76" spans="1:8" ht="26.25" customHeight="1" x14ac:dyDescent="0.4">
      <c r="A76" s="207" t="s">
        <v>104</v>
      </c>
      <c r="B76" s="207" t="s">
        <v>105</v>
      </c>
      <c r="C76" s="427" t="str">
        <f>B20</f>
        <v>Artemether &amp; Lumefantrine</v>
      </c>
      <c r="D76" s="427"/>
      <c r="E76" s="102" t="s">
        <v>106</v>
      </c>
      <c r="F76" s="102"/>
      <c r="G76" s="274">
        <f>H72</f>
        <v>1.0356572264230843</v>
      </c>
      <c r="H76" s="295"/>
    </row>
    <row r="77" spans="1:8" ht="18.75" x14ac:dyDescent="0.3">
      <c r="A77" s="106" t="s">
        <v>107</v>
      </c>
      <c r="B77" s="106" t="s">
        <v>108</v>
      </c>
    </row>
    <row r="78" spans="1:8" ht="18.75" x14ac:dyDescent="0.3">
      <c r="A78" s="106"/>
      <c r="B78" s="106"/>
    </row>
    <row r="79" spans="1:8" ht="26.25" customHeight="1" x14ac:dyDescent="0.4">
      <c r="A79" s="207" t="s">
        <v>4</v>
      </c>
      <c r="B79" s="410" t="str">
        <f>B26</f>
        <v>LUMEFANTRINE</v>
      </c>
      <c r="C79" s="410"/>
    </row>
    <row r="80" spans="1:8" ht="26.25" customHeight="1" x14ac:dyDescent="0.4">
      <c r="A80" s="207" t="s">
        <v>47</v>
      </c>
      <c r="B80" s="410" t="str">
        <f>B27</f>
        <v>WS/14/046</v>
      </c>
      <c r="C80" s="410"/>
    </row>
    <row r="81" spans="1:12" ht="27" customHeight="1" x14ac:dyDescent="0.4">
      <c r="A81" s="207" t="s">
        <v>6</v>
      </c>
      <c r="B81" s="247">
        <f>B28</f>
        <v>100.2</v>
      </c>
    </row>
    <row r="82" spans="1:12" s="16" customFormat="1" ht="27" customHeight="1" x14ac:dyDescent="0.4">
      <c r="A82" s="207" t="s">
        <v>48</v>
      </c>
      <c r="B82" s="247">
        <v>0</v>
      </c>
      <c r="C82" s="420" t="s">
        <v>49</v>
      </c>
      <c r="D82" s="421"/>
      <c r="E82" s="421"/>
      <c r="F82" s="421"/>
      <c r="G82" s="422"/>
      <c r="I82" s="111"/>
      <c r="J82" s="111"/>
      <c r="K82" s="111"/>
      <c r="L82" s="111"/>
    </row>
    <row r="83" spans="1:12" s="16" customFormat="1" ht="19.5" customHeight="1" x14ac:dyDescent="0.3">
      <c r="A83" s="207" t="s">
        <v>50</v>
      </c>
      <c r="B83" s="295">
        <f>B81-B82</f>
        <v>100.2</v>
      </c>
      <c r="C83" s="307"/>
      <c r="D83" s="307"/>
      <c r="E83" s="307"/>
      <c r="F83" s="307"/>
      <c r="G83" s="308"/>
      <c r="I83" s="111"/>
      <c r="J83" s="111"/>
      <c r="K83" s="111"/>
      <c r="L83" s="111"/>
    </row>
    <row r="84" spans="1:12" s="16" customFormat="1" ht="27" customHeight="1" x14ac:dyDescent="0.4">
      <c r="A84" s="207" t="s">
        <v>51</v>
      </c>
      <c r="B84" s="248">
        <v>1</v>
      </c>
      <c r="C84" s="407" t="s">
        <v>109</v>
      </c>
      <c r="D84" s="408"/>
      <c r="E84" s="408"/>
      <c r="F84" s="408"/>
      <c r="G84" s="408"/>
      <c r="H84" s="409"/>
      <c r="I84" s="111"/>
      <c r="J84" s="111"/>
      <c r="K84" s="111"/>
      <c r="L84" s="111"/>
    </row>
    <row r="85" spans="1:12" s="16" customFormat="1" ht="27" customHeight="1" x14ac:dyDescent="0.4">
      <c r="A85" s="207" t="s">
        <v>53</v>
      </c>
      <c r="B85" s="248">
        <v>1</v>
      </c>
      <c r="C85" s="407" t="s">
        <v>110</v>
      </c>
      <c r="D85" s="408"/>
      <c r="E85" s="408"/>
      <c r="F85" s="408"/>
      <c r="G85" s="408"/>
      <c r="H85" s="409"/>
      <c r="I85" s="111"/>
      <c r="J85" s="111"/>
      <c r="K85" s="111"/>
      <c r="L85" s="111"/>
    </row>
    <row r="86" spans="1:12" s="16" customFormat="1" ht="18.75" x14ac:dyDescent="0.3">
      <c r="A86" s="207"/>
      <c r="B86" s="114"/>
      <c r="C86" s="117"/>
      <c r="D86" s="117"/>
      <c r="E86" s="117"/>
      <c r="F86" s="117"/>
      <c r="G86" s="117"/>
      <c r="H86" s="117"/>
      <c r="I86" s="111"/>
      <c r="J86" s="111"/>
      <c r="K86" s="111"/>
      <c r="L86" s="111"/>
    </row>
    <row r="87" spans="1:12" s="16" customFormat="1" ht="18.75" x14ac:dyDescent="0.3">
      <c r="A87" s="207" t="s">
        <v>55</v>
      </c>
      <c r="B87" s="118">
        <f>B84/B85</f>
        <v>1</v>
      </c>
      <c r="C87" s="102" t="s">
        <v>56</v>
      </c>
      <c r="D87" s="102"/>
      <c r="E87" s="102"/>
      <c r="F87" s="102"/>
      <c r="G87" s="102"/>
      <c r="I87" s="111"/>
      <c r="J87" s="111"/>
      <c r="K87" s="111"/>
      <c r="L87" s="111"/>
    </row>
    <row r="88" spans="1:12" ht="19.5" customHeight="1" x14ac:dyDescent="0.3">
      <c r="A88" s="106"/>
      <c r="B88" s="106"/>
    </row>
    <row r="89" spans="1:12" ht="27" customHeight="1" x14ac:dyDescent="0.4">
      <c r="A89" s="310" t="s">
        <v>57</v>
      </c>
      <c r="B89" s="249">
        <v>50</v>
      </c>
      <c r="D89" s="297" t="s">
        <v>58</v>
      </c>
      <c r="E89" s="298"/>
      <c r="F89" s="412" t="s">
        <v>59</v>
      </c>
      <c r="G89" s="413"/>
    </row>
    <row r="90" spans="1:12" ht="27" customHeight="1" x14ac:dyDescent="0.4">
      <c r="A90" s="311" t="s">
        <v>143</v>
      </c>
      <c r="B90" s="250">
        <v>5</v>
      </c>
      <c r="C90" s="296" t="s">
        <v>61</v>
      </c>
      <c r="D90" s="123" t="s">
        <v>62</v>
      </c>
      <c r="E90" s="180" t="s">
        <v>63</v>
      </c>
      <c r="F90" s="123" t="s">
        <v>62</v>
      </c>
      <c r="G90" s="124" t="s">
        <v>63</v>
      </c>
      <c r="I90" s="89" t="s">
        <v>64</v>
      </c>
    </row>
    <row r="91" spans="1:12" ht="26.25" customHeight="1" x14ac:dyDescent="0.4">
      <c r="A91" s="311" t="s">
        <v>144</v>
      </c>
      <c r="B91" s="250">
        <v>100</v>
      </c>
      <c r="C91" s="357">
        <v>1</v>
      </c>
      <c r="D91" s="251">
        <v>0.77449999999999997</v>
      </c>
      <c r="E91" s="313">
        <f>IF(ISBLANK(D91),"-",$D$101/$D$98*D91)</f>
        <v>0.68201831630855936</v>
      </c>
      <c r="F91" s="251">
        <v>0.67220000000000002</v>
      </c>
      <c r="G91" s="314">
        <f>IF(ISBLANK(F91),"-",$D$101/$F$98*F91)</f>
        <v>0.69669402000844705</v>
      </c>
      <c r="I91" s="315"/>
    </row>
    <row r="92" spans="1:12" ht="26.25" customHeight="1" x14ac:dyDescent="0.4">
      <c r="A92" s="311" t="s">
        <v>145</v>
      </c>
      <c r="B92" s="250">
        <v>1</v>
      </c>
      <c r="C92" s="295">
        <v>2</v>
      </c>
      <c r="D92" s="252">
        <v>0.78859999999999997</v>
      </c>
      <c r="E92" s="316">
        <f>IF(ISBLANK(D92),"-",$D$101/$D$98*D92)</f>
        <v>0.6944346600915815</v>
      </c>
      <c r="F92" s="252">
        <v>0.6734</v>
      </c>
      <c r="G92" s="317">
        <f>IF(ISBLANK(F92),"-",$D$101/$F$98*F92)</f>
        <v>0.69793774631610861</v>
      </c>
      <c r="I92" s="442">
        <f>ABS((F96/D96*D95)-F95)/D95</f>
        <v>9.3518226586195696E-3</v>
      </c>
    </row>
    <row r="93" spans="1:12" ht="26.25" customHeight="1" x14ac:dyDescent="0.4">
      <c r="A93" s="311" t="s">
        <v>146</v>
      </c>
      <c r="B93" s="250">
        <v>1</v>
      </c>
      <c r="C93" s="295">
        <v>3</v>
      </c>
      <c r="D93" s="252">
        <v>0.78769999999999996</v>
      </c>
      <c r="E93" s="316">
        <f>IF(ISBLANK(D93),"-",$D$101/$D$98*D93)</f>
        <v>0.69364212750968646</v>
      </c>
      <c r="F93" s="252">
        <v>0.67369999999999997</v>
      </c>
      <c r="G93" s="317">
        <f>IF(ISBLANK(F93),"-",$D$101/$F$98*F93)</f>
        <v>0.69824867789302403</v>
      </c>
      <c r="I93" s="442"/>
    </row>
    <row r="94" spans="1:12" ht="27" customHeight="1" x14ac:dyDescent="0.4">
      <c r="A94" s="311" t="s">
        <v>147</v>
      </c>
      <c r="B94" s="250">
        <v>1</v>
      </c>
      <c r="C94" s="358">
        <v>4</v>
      </c>
      <c r="D94" s="253"/>
      <c r="E94" s="319" t="str">
        <f>IF(ISBLANK(D94),"-",$D$101/$D$98*D94)</f>
        <v>-</v>
      </c>
      <c r="F94" s="263"/>
      <c r="G94" s="320" t="str">
        <f>IF(ISBLANK(F94),"-",$D$101/$F$98*F94)</f>
        <v>-</v>
      </c>
      <c r="I94" s="321"/>
    </row>
    <row r="95" spans="1:12" ht="27" customHeight="1" x14ac:dyDescent="0.4">
      <c r="A95" s="311" t="s">
        <v>148</v>
      </c>
      <c r="B95" s="250">
        <v>1</v>
      </c>
      <c r="C95" s="207" t="s">
        <v>70</v>
      </c>
      <c r="D95" s="391">
        <f>AVERAGE(D91:D94)</f>
        <v>0.78359999999999996</v>
      </c>
      <c r="E95" s="155">
        <f>AVERAGE(E91:E94)</f>
        <v>0.69003170130327574</v>
      </c>
      <c r="F95" s="392">
        <f>AVERAGE(F91:F94)</f>
        <v>0.67310000000000014</v>
      </c>
      <c r="G95" s="94">
        <f>AVERAGE(G91:G94)</f>
        <v>0.69762681473919319</v>
      </c>
    </row>
    <row r="96" spans="1:12" ht="26.25" customHeight="1" x14ac:dyDescent="0.4">
      <c r="A96" s="311" t="s">
        <v>149</v>
      </c>
      <c r="B96" s="247">
        <v>1</v>
      </c>
      <c r="C96" s="359" t="s">
        <v>111</v>
      </c>
      <c r="D96" s="279">
        <v>27.2</v>
      </c>
      <c r="E96" s="102"/>
      <c r="F96" s="255">
        <v>23.11</v>
      </c>
    </row>
    <row r="97" spans="1:10" ht="26.25" customHeight="1" x14ac:dyDescent="0.4">
      <c r="A97" s="311" t="s">
        <v>150</v>
      </c>
      <c r="B97" s="247">
        <v>1</v>
      </c>
      <c r="C97" s="360" t="s">
        <v>112</v>
      </c>
      <c r="D97" s="361">
        <f>D96*$B$87</f>
        <v>27.2</v>
      </c>
      <c r="E97" s="295"/>
      <c r="F97" s="326">
        <f>F96*$B$87</f>
        <v>23.11</v>
      </c>
    </row>
    <row r="98" spans="1:10" ht="19.5" customHeight="1" x14ac:dyDescent="0.3">
      <c r="A98" s="311" t="s">
        <v>75</v>
      </c>
      <c r="B98" s="295">
        <f>(B97/B96)*(B95/B94)*(B93/B92)*(B91/B90)*B89</f>
        <v>1000</v>
      </c>
      <c r="C98" s="360" t="s">
        <v>113</v>
      </c>
      <c r="D98" s="362">
        <f>D97*$B$83/100</f>
        <v>27.2544</v>
      </c>
      <c r="E98" s="114"/>
      <c r="F98" s="327">
        <f>F97*$B$83/100</f>
        <v>23.156219999999998</v>
      </c>
    </row>
    <row r="99" spans="1:10" ht="19.5" customHeight="1" x14ac:dyDescent="0.3">
      <c r="A99" s="414" t="s">
        <v>77</v>
      </c>
      <c r="B99" s="415"/>
      <c r="C99" s="360" t="s">
        <v>114</v>
      </c>
      <c r="D99" s="363">
        <f>D98/$B$98</f>
        <v>2.7254400000000002E-2</v>
      </c>
      <c r="E99" s="114"/>
      <c r="F99" s="330">
        <f>F98/$B$98</f>
        <v>2.3156219999999998E-2</v>
      </c>
      <c r="H99" s="323"/>
    </row>
    <row r="100" spans="1:10" ht="19.5" customHeight="1" x14ac:dyDescent="0.3">
      <c r="A100" s="416"/>
      <c r="B100" s="417"/>
      <c r="C100" s="360" t="s">
        <v>79</v>
      </c>
      <c r="D100" s="364">
        <f>$B$56/$B$116</f>
        <v>2.4E-2</v>
      </c>
      <c r="F100" s="334"/>
      <c r="G100" s="365"/>
      <c r="H100" s="323"/>
    </row>
    <row r="101" spans="1:10" ht="18.75" x14ac:dyDescent="0.3">
      <c r="C101" s="360" t="s">
        <v>80</v>
      </c>
      <c r="D101" s="361">
        <f>D100*$B$98</f>
        <v>24</v>
      </c>
      <c r="F101" s="334"/>
      <c r="H101" s="323"/>
    </row>
    <row r="102" spans="1:10" ht="19.5" customHeight="1" x14ac:dyDescent="0.3">
      <c r="C102" s="366" t="s">
        <v>81</v>
      </c>
      <c r="D102" s="367">
        <f>D101/B34</f>
        <v>24</v>
      </c>
      <c r="F102" s="169"/>
      <c r="H102" s="323"/>
      <c r="J102" s="156"/>
    </row>
    <row r="103" spans="1:10" ht="18.75" x14ac:dyDescent="0.3">
      <c r="C103" s="368" t="s">
        <v>115</v>
      </c>
      <c r="D103" s="236">
        <f>AVERAGE(E91:E94,G91:G94)</f>
        <v>0.69382925802123452</v>
      </c>
      <c r="F103" s="169"/>
      <c r="G103" s="365"/>
      <c r="H103" s="323"/>
      <c r="J103" s="369"/>
    </row>
    <row r="104" spans="1:10" ht="18.75" x14ac:dyDescent="0.3">
      <c r="C104" s="355" t="s">
        <v>83</v>
      </c>
      <c r="D104" s="157">
        <f>STDEV(E91:E94,G91:G94)/D103</f>
        <v>8.7555087101878967E-3</v>
      </c>
      <c r="F104" s="169"/>
      <c r="H104" s="323"/>
      <c r="J104" s="369"/>
    </row>
    <row r="105" spans="1:10" ht="19.5" customHeight="1" x14ac:dyDescent="0.3">
      <c r="C105" s="356" t="s">
        <v>19</v>
      </c>
      <c r="D105" s="159">
        <f>COUNT(E91:E94,G91:G94)</f>
        <v>6</v>
      </c>
      <c r="F105" s="169"/>
      <c r="H105" s="323"/>
      <c r="J105" s="369"/>
    </row>
    <row r="106" spans="1:10" ht="19.5" customHeight="1" x14ac:dyDescent="0.3">
      <c r="A106" s="100"/>
      <c r="B106" s="100"/>
      <c r="C106" s="100"/>
      <c r="D106" s="100"/>
      <c r="E106" s="100"/>
    </row>
    <row r="107" spans="1:10" ht="26.25" customHeight="1" x14ac:dyDescent="0.4">
      <c r="A107" s="310" t="s">
        <v>116</v>
      </c>
      <c r="B107" s="249">
        <v>1000</v>
      </c>
      <c r="C107" s="297" t="s">
        <v>117</v>
      </c>
      <c r="D107" s="161" t="s">
        <v>62</v>
      </c>
      <c r="E107" s="95" t="s">
        <v>118</v>
      </c>
      <c r="F107" s="163" t="s">
        <v>119</v>
      </c>
    </row>
    <row r="108" spans="1:10" ht="26.25" customHeight="1" x14ac:dyDescent="0.4">
      <c r="A108" s="311" t="s">
        <v>159</v>
      </c>
      <c r="B108" s="250">
        <v>10</v>
      </c>
      <c r="C108" s="370">
        <v>1</v>
      </c>
      <c r="D108" s="280">
        <v>0.71360000000000001</v>
      </c>
      <c r="E108" s="371">
        <f t="shared" ref="E108:E113" si="1">IF(ISBLANK(D108),"-",D108/$D$103*$D$100*$B$116)</f>
        <v>123.41941336434569</v>
      </c>
      <c r="F108" s="372">
        <f t="shared" ref="F108:F113" si="2">IF(ISBLANK(D108), "-", E108/$B$56)</f>
        <v>1.0284951113695473</v>
      </c>
    </row>
    <row r="109" spans="1:10" ht="26.25" customHeight="1" x14ac:dyDescent="0.4">
      <c r="A109" s="311" t="s">
        <v>152</v>
      </c>
      <c r="B109" s="250">
        <v>50</v>
      </c>
      <c r="C109" s="370">
        <v>2</v>
      </c>
      <c r="D109" s="280">
        <v>0.67320000000000002</v>
      </c>
      <c r="E109" s="373">
        <f t="shared" si="1"/>
        <v>116.43210352701446</v>
      </c>
      <c r="F109" s="374">
        <f t="shared" si="2"/>
        <v>0.97026752939178718</v>
      </c>
    </row>
    <row r="110" spans="1:10" ht="26.25" customHeight="1" x14ac:dyDescent="0.4">
      <c r="A110" s="311" t="s">
        <v>153</v>
      </c>
      <c r="B110" s="250">
        <v>1</v>
      </c>
      <c r="C110" s="370">
        <v>3</v>
      </c>
      <c r="D110" s="280">
        <v>0.68320000000000003</v>
      </c>
      <c r="E110" s="373">
        <f t="shared" si="1"/>
        <v>118.16163566496772</v>
      </c>
      <c r="F110" s="374">
        <f t="shared" si="2"/>
        <v>0.98468029720806427</v>
      </c>
    </row>
    <row r="111" spans="1:10" ht="26.25" customHeight="1" x14ac:dyDescent="0.4">
      <c r="A111" s="311" t="s">
        <v>154</v>
      </c>
      <c r="B111" s="250">
        <v>1</v>
      </c>
      <c r="C111" s="370">
        <v>4</v>
      </c>
      <c r="D111" s="280">
        <v>0.74009999999999998</v>
      </c>
      <c r="E111" s="373">
        <f t="shared" si="1"/>
        <v>128.00267352992185</v>
      </c>
      <c r="F111" s="374">
        <f t="shared" si="2"/>
        <v>1.0666889460826821</v>
      </c>
    </row>
    <row r="112" spans="1:10" ht="26.25" customHeight="1" x14ac:dyDescent="0.4">
      <c r="A112" s="311" t="s">
        <v>155</v>
      </c>
      <c r="B112" s="250">
        <v>1</v>
      </c>
      <c r="C112" s="370">
        <v>5</v>
      </c>
      <c r="D112" s="280">
        <v>0.65800000000000003</v>
      </c>
      <c r="E112" s="373">
        <f t="shared" si="1"/>
        <v>113.8032146773255</v>
      </c>
      <c r="F112" s="374">
        <f t="shared" si="2"/>
        <v>0.94836012231104583</v>
      </c>
    </row>
    <row r="113" spans="1:10" ht="26.25" customHeight="1" x14ac:dyDescent="0.4">
      <c r="A113" s="311" t="s">
        <v>156</v>
      </c>
      <c r="B113" s="250">
        <v>1</v>
      </c>
      <c r="C113" s="375">
        <v>6</v>
      </c>
      <c r="D113" s="281">
        <v>0.69989999999999997</v>
      </c>
      <c r="E113" s="376">
        <f t="shared" si="1"/>
        <v>121.04995433534971</v>
      </c>
      <c r="F113" s="377">
        <f t="shared" si="2"/>
        <v>1.0087496194612475</v>
      </c>
    </row>
    <row r="114" spans="1:10" ht="26.25" customHeight="1" x14ac:dyDescent="0.4">
      <c r="A114" s="311" t="s">
        <v>157</v>
      </c>
      <c r="B114" s="250">
        <v>1</v>
      </c>
      <c r="C114" s="370"/>
      <c r="D114" s="295"/>
      <c r="E114" s="102"/>
      <c r="F114" s="378"/>
    </row>
    <row r="115" spans="1:10" ht="26.25" customHeight="1" x14ac:dyDescent="0.4">
      <c r="A115" s="311" t="s">
        <v>158</v>
      </c>
      <c r="B115" s="250">
        <v>1</v>
      </c>
      <c r="C115" s="370"/>
      <c r="D115" s="379" t="s">
        <v>70</v>
      </c>
      <c r="E115" s="99">
        <f>AVERAGE(E108:E113)</f>
        <v>120.1448325164875</v>
      </c>
      <c r="F115" s="271">
        <f>AVERAGE(F108:F113)</f>
        <v>1.0012069376373958</v>
      </c>
    </row>
    <row r="116" spans="1:10" ht="27" customHeight="1" x14ac:dyDescent="0.4">
      <c r="A116" s="311" t="s">
        <v>101</v>
      </c>
      <c r="B116" s="220">
        <f>(B115/B114)*(B113/B112)*(B111/B110)*(B109/B108)*B107</f>
        <v>5000</v>
      </c>
      <c r="C116" s="380"/>
      <c r="D116" s="207" t="s">
        <v>83</v>
      </c>
      <c r="E116" s="272">
        <f>STDEV(E108:E113)/E115</f>
        <v>4.2639502150609555E-2</v>
      </c>
      <c r="F116" s="272">
        <f>STDEV(F108:F113)/F115</f>
        <v>4.2639502150609541E-2</v>
      </c>
      <c r="I116" s="102"/>
    </row>
    <row r="117" spans="1:10" ht="27" customHeight="1" x14ac:dyDescent="0.4">
      <c r="A117" s="414" t="s">
        <v>77</v>
      </c>
      <c r="B117" s="418"/>
      <c r="C117" s="381"/>
      <c r="D117" s="382" t="s">
        <v>19</v>
      </c>
      <c r="E117" s="273">
        <f>COUNT(E108:E113)</f>
        <v>6</v>
      </c>
      <c r="F117" s="273">
        <f>COUNT(F108:F113)</f>
        <v>6</v>
      </c>
      <c r="I117" s="102"/>
      <c r="J117" s="369"/>
    </row>
    <row r="118" spans="1:10" ht="19.5" customHeight="1" x14ac:dyDescent="0.3">
      <c r="A118" s="416"/>
      <c r="B118" s="419"/>
      <c r="C118" s="102"/>
      <c r="D118" s="102"/>
      <c r="E118" s="102"/>
      <c r="F118" s="295"/>
      <c r="G118" s="102"/>
      <c r="H118" s="102"/>
      <c r="I118" s="102"/>
    </row>
    <row r="119" spans="1:10" ht="18.75" x14ac:dyDescent="0.3">
      <c r="A119" s="96"/>
      <c r="B119" s="117"/>
      <c r="C119" s="102"/>
      <c r="D119" s="102"/>
      <c r="E119" s="102"/>
      <c r="F119" s="295"/>
      <c r="G119" s="102"/>
      <c r="H119" s="102"/>
      <c r="I119" s="102"/>
    </row>
    <row r="120" spans="1:10" ht="26.25" customHeight="1" x14ac:dyDescent="0.4">
      <c r="A120" s="207" t="s">
        <v>104</v>
      </c>
      <c r="B120" s="207" t="s">
        <v>121</v>
      </c>
      <c r="C120" s="427" t="str">
        <f>B20</f>
        <v>Artemether &amp; Lumefantrine</v>
      </c>
      <c r="D120" s="427"/>
      <c r="E120" s="102" t="s">
        <v>122</v>
      </c>
      <c r="F120" s="102"/>
      <c r="G120" s="274">
        <f>F115</f>
        <v>1.0012069376373958</v>
      </c>
      <c r="H120" s="102"/>
      <c r="I120" s="102"/>
    </row>
    <row r="121" spans="1:10" ht="19.5" customHeight="1" x14ac:dyDescent="0.3">
      <c r="A121" s="299"/>
      <c r="B121" s="299"/>
      <c r="C121" s="383"/>
      <c r="D121" s="383"/>
      <c r="E121" s="383"/>
      <c r="F121" s="383"/>
      <c r="G121" s="383"/>
      <c r="H121" s="383"/>
    </row>
    <row r="122" spans="1:10" ht="18.75" x14ac:dyDescent="0.3">
      <c r="B122" s="428" t="s">
        <v>25</v>
      </c>
      <c r="C122" s="428"/>
      <c r="E122" s="296" t="s">
        <v>26</v>
      </c>
      <c r="F122" s="296"/>
      <c r="G122" s="428" t="s">
        <v>27</v>
      </c>
      <c r="H122" s="428"/>
    </row>
    <row r="123" spans="1:10" ht="39.75" customHeight="1" x14ac:dyDescent="0.3">
      <c r="A123" s="207" t="s">
        <v>28</v>
      </c>
      <c r="B123" s="384"/>
      <c r="C123" s="384"/>
      <c r="E123" s="384"/>
      <c r="F123" s="102"/>
      <c r="G123" s="384"/>
      <c r="H123" s="384"/>
    </row>
    <row r="124" spans="1:10" ht="47.25" customHeight="1" x14ac:dyDescent="0.3">
      <c r="A124" s="207" t="s">
        <v>29</v>
      </c>
      <c r="B124" s="203"/>
      <c r="C124" s="203"/>
      <c r="E124" s="203"/>
      <c r="F124" s="102"/>
      <c r="G124" s="203"/>
      <c r="H124" s="203"/>
    </row>
    <row r="125" spans="1:10" ht="18.75" x14ac:dyDescent="0.3">
      <c r="A125" s="295"/>
      <c r="B125" s="295"/>
      <c r="C125" s="295"/>
      <c r="D125" s="295"/>
      <c r="E125" s="295"/>
      <c r="F125" s="114"/>
      <c r="G125" s="295"/>
      <c r="H125" s="295"/>
      <c r="I125" s="102"/>
    </row>
    <row r="126" spans="1:10" ht="18.75" x14ac:dyDescent="0.3">
      <c r="A126" s="295"/>
      <c r="B126" s="295"/>
      <c r="C126" s="295"/>
      <c r="D126" s="295"/>
      <c r="E126" s="295"/>
      <c r="F126" s="114"/>
      <c r="G126" s="295"/>
      <c r="H126" s="295"/>
      <c r="I126" s="102"/>
    </row>
    <row r="127" spans="1:10" ht="18.75" x14ac:dyDescent="0.3">
      <c r="A127" s="295"/>
      <c r="B127" s="295"/>
      <c r="C127" s="295"/>
      <c r="D127" s="295"/>
      <c r="E127" s="295"/>
      <c r="F127" s="114"/>
      <c r="G127" s="295"/>
      <c r="H127" s="295"/>
      <c r="I127" s="102"/>
    </row>
    <row r="128" spans="1:10" ht="18.75" x14ac:dyDescent="0.3">
      <c r="A128" s="295"/>
      <c r="B128" s="295"/>
      <c r="C128" s="295"/>
      <c r="D128" s="295"/>
      <c r="E128" s="295"/>
      <c r="F128" s="114"/>
      <c r="G128" s="295"/>
      <c r="H128" s="295"/>
      <c r="I128" s="102"/>
    </row>
    <row r="129" spans="1:9" ht="18.75" x14ac:dyDescent="0.3">
      <c r="A129" s="295"/>
      <c r="B129" s="295"/>
      <c r="C129" s="295"/>
      <c r="D129" s="295"/>
      <c r="E129" s="295"/>
      <c r="F129" s="114"/>
      <c r="G129" s="295"/>
      <c r="H129" s="295"/>
      <c r="I129" s="102"/>
    </row>
    <row r="130" spans="1:9" ht="18.75" x14ac:dyDescent="0.3">
      <c r="A130" s="295"/>
      <c r="B130" s="295"/>
      <c r="C130" s="295"/>
      <c r="D130" s="295"/>
      <c r="E130" s="295"/>
      <c r="F130" s="114"/>
      <c r="G130" s="295"/>
      <c r="H130" s="295"/>
      <c r="I130" s="102"/>
    </row>
    <row r="131" spans="1:9" ht="18.75" x14ac:dyDescent="0.3">
      <c r="A131" s="295"/>
      <c r="B131" s="295"/>
      <c r="C131" s="295"/>
      <c r="D131" s="295"/>
      <c r="E131" s="295"/>
      <c r="F131" s="114"/>
      <c r="G131" s="295"/>
      <c r="H131" s="295"/>
      <c r="I131" s="102"/>
    </row>
    <row r="132" spans="1:9" ht="18.75" x14ac:dyDescent="0.3">
      <c r="A132" s="295"/>
      <c r="B132" s="295"/>
      <c r="C132" s="295"/>
      <c r="D132" s="295"/>
      <c r="E132" s="295"/>
      <c r="F132" s="114"/>
      <c r="G132" s="295"/>
      <c r="H132" s="295"/>
      <c r="I132" s="102"/>
    </row>
    <row r="133" spans="1:9" ht="18.75" x14ac:dyDescent="0.3">
      <c r="A133" s="295"/>
      <c r="B133" s="295"/>
      <c r="C133" s="295"/>
      <c r="D133" s="295"/>
      <c r="E133" s="295"/>
      <c r="F133" s="114"/>
      <c r="G133" s="295"/>
      <c r="H133" s="295"/>
      <c r="I133" s="102"/>
    </row>
    <row r="250" spans="1:1" x14ac:dyDescent="0.3">
      <c r="A250" s="1">
        <v>5</v>
      </c>
    </row>
  </sheetData>
  <sheetProtection password="AD9C" formatCells="0" formatColumns="0" formatRows="0" insertColumns="0" insertRows="0" insertHyperlinks="0" deleteColumns="0" deleteRows="0" sort="0" autoFilter="0" pivotTables="0"/>
  <mergeCells count="36"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B79:C79"/>
    <mergeCell ref="B80:C80"/>
    <mergeCell ref="I39:I40"/>
    <mergeCell ref="A46:B47"/>
    <mergeCell ref="C60:C63"/>
    <mergeCell ref="D60:D63"/>
    <mergeCell ref="C64:C67"/>
    <mergeCell ref="D64:D67"/>
    <mergeCell ref="B27:C27"/>
    <mergeCell ref="C29:G29"/>
    <mergeCell ref="C31:H31"/>
    <mergeCell ref="C32:H32"/>
    <mergeCell ref="D36:E36"/>
    <mergeCell ref="F36:G36"/>
    <mergeCell ref="B26:C26"/>
    <mergeCell ref="A16:H16"/>
    <mergeCell ref="A17:H17"/>
    <mergeCell ref="B18:C18"/>
    <mergeCell ref="B20:C20"/>
    <mergeCell ref="B21:H21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paperSize="9" scale="24" fitToWidth="2" orientation="portrait" blackAndWhite="1" r:id="rId1"/>
  <headerFooter>
    <oddHeader>&amp;LVer 3</oddHeader>
    <oddFooter>&amp;LNQCL/ADDO/014&amp;CPage &amp;P of &amp;N&amp;R&amp;D &amp;T</oddFooter>
  </headerFooter>
  <rowBreaks count="1" manualBreakCount="1">
    <brk id="124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SST</vt:lpstr>
      <vt:lpstr>Uniformity</vt:lpstr>
      <vt:lpstr>ARTEMETHER</vt:lpstr>
      <vt:lpstr>LUMEFANTRINE</vt:lpstr>
      <vt:lpstr>ARTEMETHER!Print_Area</vt:lpstr>
      <vt:lpstr>LUMEFANTRINE!Print_Area</vt:lpstr>
      <vt:lpstr>SST!Print_Area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hp probook</cp:lastModifiedBy>
  <cp:lastPrinted>2015-12-21T13:31:26Z</cp:lastPrinted>
  <dcterms:created xsi:type="dcterms:W3CDTF">2005-07-05T10:19:27Z</dcterms:created>
  <dcterms:modified xsi:type="dcterms:W3CDTF">2015-12-23T09:35:42Z</dcterms:modified>
</cp:coreProperties>
</file>