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15" windowWidth="14940" windowHeight="8640" activeTab="1"/>
  </bookViews>
  <sheets>
    <sheet name="SST" sheetId="35" r:id="rId1"/>
    <sheet name="Worksheet Template" sheetId="33" r:id="rId2"/>
  </sheets>
  <definedNames>
    <definedName name="_xlnm.Print_Area" localSheetId="0">SST!$A$1:$G$47</definedName>
    <definedName name="_xlnm.Print_Area" localSheetId="1">'Worksheet Template'!$A$1:$H$79</definedName>
  </definedNames>
  <calcPr calcId="144525"/>
</workbook>
</file>

<file path=xl/calcChain.xml><?xml version="1.0" encoding="utf-8"?>
<calcChain xmlns="http://schemas.openxmlformats.org/spreadsheetml/2006/main">
  <c r="B27" i="35" l="1"/>
  <c r="B26" i="35"/>
  <c r="B25" i="35"/>
  <c r="B18" i="35"/>
  <c r="B19" i="35"/>
  <c r="B20" i="35"/>
  <c r="B21" i="35"/>
  <c r="B22" i="35"/>
  <c r="B17" i="35"/>
  <c r="B39" i="35"/>
  <c r="E37" i="35"/>
  <c r="D37" i="35"/>
  <c r="C37" i="35"/>
  <c r="B37" i="35"/>
  <c r="B38" i="35" s="1"/>
  <c r="C75" i="33" l="1"/>
  <c r="H62" i="33" l="1"/>
  <c r="H66" i="33"/>
  <c r="H70" i="33"/>
  <c r="G62" i="33"/>
  <c r="G66" i="33"/>
  <c r="G70" i="33"/>
  <c r="G41" i="33" l="1"/>
  <c r="E41" i="33"/>
  <c r="E56" i="33"/>
  <c r="B67" i="33" l="1"/>
  <c r="B68" i="33" s="1"/>
  <c r="B55" i="33"/>
  <c r="F42" i="33"/>
  <c r="D42" i="33"/>
  <c r="B45" i="33"/>
  <c r="B34" i="33"/>
  <c r="F44" i="33" s="1"/>
  <c r="B30" i="33"/>
  <c r="D48" i="33" l="1"/>
  <c r="D49" i="33" s="1"/>
  <c r="B28" i="35"/>
  <c r="F45" i="33"/>
  <c r="F46" i="33" s="1"/>
  <c r="D44" i="33"/>
  <c r="D45" i="33" s="1"/>
  <c r="D46" i="33" s="1"/>
  <c r="E38" i="33" l="1"/>
  <c r="G40" i="33"/>
  <c r="G38" i="33"/>
  <c r="G39" i="33"/>
  <c r="E40" i="33"/>
  <c r="E39" i="33"/>
  <c r="D52" i="33" l="1"/>
  <c r="D50" i="33"/>
  <c r="G59" i="33" s="1"/>
  <c r="H59" i="33" s="1"/>
  <c r="E42" i="33"/>
  <c r="G42" i="33"/>
  <c r="G61" i="33" l="1"/>
  <c r="H61" i="33" s="1"/>
  <c r="G65" i="33"/>
  <c r="H65" i="33" s="1"/>
  <c r="G69" i="33"/>
  <c r="H69" i="33" s="1"/>
  <c r="G63" i="33"/>
  <c r="H63" i="33" s="1"/>
  <c r="G67" i="33"/>
  <c r="H67" i="33" s="1"/>
  <c r="G60" i="33"/>
  <c r="H60" i="33" s="1"/>
  <c r="G64" i="33"/>
  <c r="H64" i="33" s="1"/>
  <c r="G68" i="33"/>
  <c r="H68" i="33" s="1"/>
  <c r="D51" i="33"/>
  <c r="H73" i="33" l="1"/>
  <c r="H71" i="33"/>
  <c r="H72" i="33" l="1"/>
  <c r="G75" i="33"/>
</calcChain>
</file>

<file path=xl/sharedStrings.xml><?xml version="1.0" encoding="utf-8"?>
<sst xmlns="http://schemas.openxmlformats.org/spreadsheetml/2006/main" count="124" uniqueCount="98">
  <si>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</si>
  <si>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</si>
  <si>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</si>
  <si>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</si>
  <si>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</si>
  <si>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</si>
  <si>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</si>
  <si>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</si>
  <si>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</si>
  <si>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</si>
  <si>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</si>
  <si>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</si>
  <si>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</si>
  <si>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Standard A</t>
  </si>
  <si>
    <t>Standard B</t>
  </si>
  <si>
    <t>Date Analysis Started:</t>
  </si>
  <si>
    <t>Injection</t>
  </si>
  <si>
    <t>Assay Smp A</t>
  </si>
  <si>
    <t>Assay Smp B</t>
  </si>
  <si>
    <t>Assay Smp C</t>
  </si>
  <si>
    <t>Sample Dilution Factor</t>
  </si>
  <si>
    <t>Code:</t>
  </si>
  <si>
    <t xml:space="preserve">% Purity corrected for water: </t>
  </si>
  <si>
    <t>% Water content:</t>
  </si>
  <si>
    <t>1 mg of salt is equivalent to</t>
  </si>
  <si>
    <t>free base</t>
  </si>
  <si>
    <t>If there are no serial dilutions, or only one dilution, enter 1 in all boxes not used.</t>
  </si>
  <si>
    <t>RSD:</t>
  </si>
  <si>
    <t xml:space="preserve"> Mwt of compound in free base form:</t>
  </si>
  <si>
    <t>Mwt of compound in salt form:</t>
  </si>
  <si>
    <t>Standard Dilution Factor</t>
  </si>
  <si>
    <t>% Assay</t>
  </si>
  <si>
    <t>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</si>
  <si>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</si>
  <si>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</si>
  <si>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</si>
  <si>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</si>
  <si>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</si>
  <si>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</si>
  <si>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</si>
  <si>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</si>
  <si>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</si>
  <si>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</si>
  <si>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</si>
  <si>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</si>
  <si>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</si>
  <si>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</si>
  <si>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</si>
  <si>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</si>
  <si>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Name</t>
  </si>
  <si>
    <t>Signature</t>
  </si>
  <si>
    <t>Date</t>
  </si>
  <si>
    <t>Reviewed By:</t>
  </si>
  <si>
    <t>contains</t>
  </si>
  <si>
    <t>Each</t>
  </si>
  <si>
    <t>Sample Vol (mL)</t>
  </si>
  <si>
    <t>Amt of RS (mg):</t>
  </si>
  <si>
    <t>Amt of RS as free base (mg):</t>
  </si>
  <si>
    <t>Desired Concetration (mg/mL):</t>
  </si>
  <si>
    <t>Average Normalised Response:</t>
  </si>
  <si>
    <t>Normalised Response:</t>
  </si>
  <si>
    <t>Determined Amt (mg)</t>
  </si>
  <si>
    <t>HPLC System Suitability Report</t>
  </si>
  <si>
    <t>Assay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</si>
  <si>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</si>
  <si>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</si>
  <si>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</si>
  <si>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</si>
  <si>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</si>
  <si>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</si>
  <si>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</si>
  <si>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</si>
  <si>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</si>
  <si>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</si>
  <si>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>The Assymetry of all peaks were below</t>
    </r>
    <r>
      <rPr>
        <b/>
        <sz val="14"/>
        <rFont val="Book Antiqua"/>
        <family val="1"/>
      </rPr>
      <t xml:space="preserve"> 2.0</t>
    </r>
  </si>
  <si>
    <t>Desired Sample Volume (mL):</t>
  </si>
  <si>
    <t>Desired Weight as free base (mg):</t>
  </si>
  <si>
    <t>Desired Weight as salt (mg):</t>
  </si>
  <si>
    <t>If correction for water content is NOT needed, enter 0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</si>
  <si>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</si>
  <si>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</si>
  <si>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Please enter the required information in the cells highlighted in green</t>
  </si>
  <si>
    <t>Initial Standard dilution (mL):</t>
  </si>
  <si>
    <t>Purity correction (mg):</t>
  </si>
  <si>
    <t>Concentration (mg/mL):</t>
  </si>
  <si>
    <t>Initial Sample dilution (mL):</t>
  </si>
  <si>
    <t>Comment:</t>
  </si>
  <si>
    <t xml:space="preserve">The content of </t>
  </si>
  <si>
    <t xml:space="preserve">in the sample as a percentage of the stated  label claim is </t>
  </si>
  <si>
    <t>Weight (mg):</t>
  </si>
  <si>
    <t>Standard Conc (mg/mL):</t>
  </si>
  <si>
    <t>Gvither Forte injection</t>
  </si>
  <si>
    <t>NDQD201508196</t>
  </si>
  <si>
    <t>Artemether</t>
  </si>
  <si>
    <t>A5 5</t>
  </si>
  <si>
    <t>Bugigi</t>
  </si>
  <si>
    <t>Artemether 20mg/mL</t>
  </si>
  <si>
    <t>Determination of Artemether content in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</si>
</sst>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dd\-mmm\-yy"/>
    <numFmt numFmtId="165" formatCode="0.000"/>
    <numFmt numFmtId="166" formatCode="0.0000\ &quot;mg&quot;"/>
    <numFmt numFmtId="167" formatCode="dd\-mmm\-yyyy"/>
    <numFmt numFmtId="168" formatCode="0.0\ &quot;mL&quot;"/>
    <numFmt numFmtId="169" formatCode="0\ &quot;mg&quot;"/>
    <numFmt numFmtId="170" formatCode="0.00000"/>
    <numFmt numFmtId="171" formatCode="0.0%"/>
    <numFmt numFmtId="172" formatCode="[$-409]d/mmm/yy;@"/>
    <numFmt numFmtId="173" formatCode="0.0"/>
  </numFmts>
  <fonts count="31" x14ac:knownFonts="1">
    <font>
      <sz val="10"/>
      <name val="Arial"/>
    </font>
    <font>
      <sz val="10"/>
      <name val="Arial"/>
      <family val="2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vertAlign val="superscript"/>
      <sz val="14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20" fillId="0" borderId="43" xfId="42" applyFont="1" applyBorder="1" applyProtection="1">
      <protection locked="0"/>
    </xf>
    <xf numFmtId="165" fontId="21" fillId="24" borderId="31" xfId="42" applyNumberFormat="1" applyFont="1" applyFill="1" applyBorder="1" applyAlignment="1" applyProtection="1">
      <alignment horizontal="center"/>
    </xf>
    <xf numFmtId="165" fontId="20" fillId="0" borderId="26" xfId="42" applyNumberFormat="1" applyFont="1" applyBorder="1" applyAlignment="1" applyProtection="1">
      <alignment horizontal="center"/>
    </xf>
    <xf numFmtId="165" fontId="20" fillId="0" borderId="28" xfId="42" applyNumberFormat="1" applyFont="1" applyBorder="1" applyAlignment="1" applyProtection="1">
      <alignment horizontal="center"/>
    </xf>
    <xf numFmtId="165" fontId="20" fillId="0" borderId="30" xfId="42" applyNumberFormat="1" applyFont="1" applyBorder="1" applyAlignment="1" applyProtection="1">
      <alignment horizontal="center"/>
    </xf>
    <xf numFmtId="2" fontId="20" fillId="24" borderId="33" xfId="42" applyNumberFormat="1" applyFont="1" applyFill="1" applyBorder="1" applyAlignment="1" applyProtection="1">
      <alignment horizontal="center"/>
    </xf>
    <xf numFmtId="2" fontId="20" fillId="25" borderId="33" xfId="42" applyNumberFormat="1" applyFont="1" applyFill="1" applyBorder="1" applyAlignment="1" applyProtection="1">
      <alignment horizontal="center"/>
    </xf>
    <xf numFmtId="2" fontId="20" fillId="24" borderId="34" xfId="42" applyNumberFormat="1" applyFont="1" applyFill="1" applyBorder="1" applyAlignment="1" applyProtection="1">
      <alignment horizontal="center"/>
    </xf>
    <xf numFmtId="10" fontId="20" fillId="24" borderId="33" xfId="42" applyNumberFormat="1" applyFont="1" applyFill="1" applyBorder="1" applyAlignment="1" applyProtection="1">
      <alignment horizontal="center"/>
    </xf>
    <xf numFmtId="0" fontId="20" fillId="25" borderId="34" xfId="42" applyFont="1" applyFill="1" applyBorder="1" applyAlignment="1" applyProtection="1">
      <alignment horizontal="center"/>
    </xf>
    <xf numFmtId="166" fontId="21" fillId="0" borderId="0" xfId="42" applyNumberFormat="1" applyFont="1" applyAlignment="1" applyProtection="1">
      <alignment horizontal="center"/>
    </xf>
    <xf numFmtId="0" fontId="20" fillId="0" borderId="13" xfId="42" applyFont="1" applyBorder="1" applyAlignment="1" applyProtection="1">
      <alignment horizontal="right"/>
    </xf>
    <xf numFmtId="0" fontId="20" fillId="0" borderId="15" xfId="42" applyFont="1" applyBorder="1" applyAlignment="1" applyProtection="1">
      <alignment horizontal="right"/>
    </xf>
    <xf numFmtId="0" fontId="20" fillId="0" borderId="33" xfId="42" applyFont="1" applyBorder="1" applyAlignment="1" applyProtection="1">
      <alignment horizontal="right"/>
    </xf>
    <xf numFmtId="0" fontId="20" fillId="0" borderId="34" xfId="42" applyFont="1" applyBorder="1" applyAlignment="1" applyProtection="1">
      <alignment horizontal="right"/>
    </xf>
    <xf numFmtId="0" fontId="20" fillId="0" borderId="37" xfId="42" applyFont="1" applyBorder="1" applyAlignment="1" applyProtection="1">
      <alignment horizontal="right"/>
    </xf>
    <xf numFmtId="0" fontId="23" fillId="0" borderId="0" xfId="0" applyFont="1" applyProtection="1"/>
    <xf numFmtId="0" fontId="21" fillId="0" borderId="0" xfId="42" applyFont="1" applyAlignment="1" applyProtection="1">
      <alignment horizontal="right"/>
    </xf>
    <xf numFmtId="0" fontId="20" fillId="0" borderId="0" xfId="42" applyFont="1" applyAlignment="1" applyProtection="1">
      <alignment horizontal="right"/>
    </xf>
    <xf numFmtId="0" fontId="20" fillId="0" borderId="0" xfId="42" applyFont="1" applyProtection="1"/>
    <xf numFmtId="0" fontId="2" fillId="0" borderId="0" xfId="42" applyFont="1" applyProtection="1"/>
    <xf numFmtId="0" fontId="21" fillId="0" borderId="0" xfId="42" quotePrefix="1" applyFont="1" applyAlignment="1" applyProtection="1">
      <alignment horizontal="left"/>
    </xf>
    <xf numFmtId="0" fontId="20" fillId="0" borderId="0" xfId="42" quotePrefix="1" applyFont="1" applyAlignment="1" applyProtection="1">
      <alignment horizontal="left"/>
    </xf>
    <xf numFmtId="0" fontId="20" fillId="0" borderId="0" xfId="42" applyFont="1" applyFill="1" applyBorder="1" applyProtection="1"/>
    <xf numFmtId="0" fontId="20" fillId="0" borderId="0" xfId="42" applyFont="1" applyFill="1" applyBorder="1" applyAlignment="1" applyProtection="1">
      <alignment horizontal="center"/>
    </xf>
    <xf numFmtId="2" fontId="20" fillId="0" borderId="0" xfId="42" applyNumberFormat="1" applyFont="1" applyFill="1" applyBorder="1" applyAlignment="1" applyProtection="1">
      <alignment horizontal="center"/>
    </xf>
    <xf numFmtId="1" fontId="20" fillId="0" borderId="0" xfId="42" applyNumberFormat="1" applyFont="1" applyFill="1" applyBorder="1" applyAlignment="1" applyProtection="1">
      <alignment horizontal="center"/>
    </xf>
    <xf numFmtId="165" fontId="20" fillId="0" borderId="0" xfId="42" applyNumberFormat="1" applyFont="1" applyFill="1" applyBorder="1" applyAlignment="1" applyProtection="1">
      <alignment horizontal="center"/>
    </xf>
    <xf numFmtId="0" fontId="24" fillId="0" borderId="0" xfId="0" applyFont="1" applyFill="1" applyBorder="1" applyAlignment="1" applyProtection="1">
      <alignment vertical="center" wrapText="1"/>
    </xf>
    <xf numFmtId="0" fontId="22" fillId="0" borderId="0" xfId="42" applyFont="1" applyFill="1" applyBorder="1" applyAlignment="1" applyProtection="1">
      <alignment horizontal="left" vertical="center" wrapText="1"/>
    </xf>
    <xf numFmtId="0" fontId="20" fillId="0" borderId="0" xfId="42" applyFont="1" applyAlignment="1" applyProtection="1">
      <alignment horizontal="center"/>
    </xf>
    <xf numFmtId="0" fontId="20" fillId="0" borderId="0" xfId="42" quotePrefix="1" applyFont="1" applyBorder="1" applyAlignment="1" applyProtection="1">
      <alignment horizontal="center"/>
    </xf>
    <xf numFmtId="0" fontId="20" fillId="0" borderId="0" xfId="42" applyFont="1" applyBorder="1" applyAlignment="1" applyProtection="1">
      <alignment horizontal="center"/>
    </xf>
    <xf numFmtId="2" fontId="20" fillId="0" borderId="0" xfId="42" applyNumberFormat="1" applyFont="1" applyBorder="1" applyAlignment="1" applyProtection="1">
      <alignment horizontal="center"/>
    </xf>
    <xf numFmtId="0" fontId="20" fillId="0" borderId="0" xfId="42" applyFont="1" applyBorder="1" applyProtection="1"/>
    <xf numFmtId="0" fontId="21" fillId="0" borderId="35" xfId="42" applyFont="1" applyBorder="1" applyAlignment="1" applyProtection="1">
      <alignment horizontal="center"/>
    </xf>
    <xf numFmtId="0" fontId="20" fillId="0" borderId="35" xfId="42" applyFont="1" applyBorder="1" applyAlignment="1" applyProtection="1">
      <alignment horizontal="center"/>
    </xf>
    <xf numFmtId="0" fontId="20" fillId="0" borderId="36" xfId="42" applyFont="1" applyBorder="1" applyAlignment="1" applyProtection="1">
      <alignment horizontal="center"/>
    </xf>
    <xf numFmtId="0" fontId="20" fillId="0" borderId="41" xfId="42" applyFont="1" applyBorder="1" applyAlignment="1" applyProtection="1">
      <alignment horizontal="center"/>
    </xf>
    <xf numFmtId="2" fontId="20" fillId="0" borderId="13" xfId="42" applyNumberFormat="1" applyFont="1" applyBorder="1" applyAlignment="1" applyProtection="1">
      <alignment horizontal="center"/>
    </xf>
    <xf numFmtId="10" fontId="20" fillId="0" borderId="35" xfId="42" applyNumberFormat="1" applyFont="1" applyBorder="1" applyAlignment="1" applyProtection="1">
      <alignment horizontal="center" vertical="center"/>
    </xf>
    <xf numFmtId="2" fontId="20" fillId="0" borderId="15" xfId="42" applyNumberFormat="1" applyFont="1" applyBorder="1" applyAlignment="1" applyProtection="1">
      <alignment horizontal="center"/>
    </xf>
    <xf numFmtId="10" fontId="20" fillId="0" borderId="36" xfId="42" applyNumberFormat="1" applyFont="1" applyBorder="1" applyAlignment="1" applyProtection="1">
      <alignment horizontal="center" vertical="center"/>
    </xf>
    <xf numFmtId="10" fontId="20" fillId="0" borderId="41" xfId="42" applyNumberFormat="1" applyFont="1" applyBorder="1" applyAlignment="1" applyProtection="1">
      <alignment horizontal="center" vertical="center"/>
    </xf>
    <xf numFmtId="0" fontId="20" fillId="0" borderId="0" xfId="42" applyFont="1" applyFill="1" applyBorder="1" applyAlignment="1" applyProtection="1">
      <alignment horizontal="right"/>
    </xf>
    <xf numFmtId="0" fontId="21" fillId="0" borderId="0" xfId="42" applyFont="1" applyFill="1" applyBorder="1" applyAlignment="1" applyProtection="1">
      <alignment horizontal="center"/>
    </xf>
    <xf numFmtId="0" fontId="20" fillId="0" borderId="12" xfId="42" applyFont="1" applyBorder="1" applyProtection="1"/>
    <xf numFmtId="0" fontId="22" fillId="0" borderId="12" xfId="42" applyFont="1" applyFill="1" applyBorder="1" applyAlignment="1" applyProtection="1">
      <alignment horizontal="right" vertical="center" wrapText="1"/>
    </xf>
    <xf numFmtId="0" fontId="20" fillId="0" borderId="38" xfId="42" applyFont="1" applyBorder="1" applyAlignment="1" applyProtection="1">
      <alignment horizontal="center"/>
    </xf>
    <xf numFmtId="0" fontId="20" fillId="0" borderId="16" xfId="42" applyFont="1" applyBorder="1" applyAlignment="1" applyProtection="1">
      <alignment horizontal="center"/>
    </xf>
    <xf numFmtId="0" fontId="20" fillId="0" borderId="39" xfId="42" applyFont="1" applyBorder="1" applyAlignment="1" applyProtection="1">
      <alignment horizontal="center"/>
    </xf>
    <xf numFmtId="0" fontId="20" fillId="0" borderId="0" xfId="42" applyFont="1" applyAlignment="1" applyProtection="1">
      <alignment horizontal="left"/>
    </xf>
    <xf numFmtId="0" fontId="21" fillId="0" borderId="0" xfId="42" applyFont="1" applyProtection="1"/>
    <xf numFmtId="164" fontId="20" fillId="0" borderId="0" xfId="42" applyNumberFormat="1" applyFont="1" applyAlignment="1" applyProtection="1">
      <alignment horizontal="left"/>
    </xf>
    <xf numFmtId="0" fontId="2" fillId="0" borderId="0" xfId="42" applyFont="1" applyAlignment="1" applyProtection="1">
      <alignment horizontal="left"/>
    </xf>
    <xf numFmtId="0" fontId="21" fillId="0" borderId="0" xfId="42" applyFont="1" applyFill="1" applyBorder="1" applyAlignment="1" applyProtection="1">
      <alignment vertical="center" wrapText="1"/>
    </xf>
    <xf numFmtId="0" fontId="23" fillId="0" borderId="0" xfId="0" applyFont="1" applyFill="1" applyBorder="1" applyProtection="1"/>
    <xf numFmtId="2" fontId="21" fillId="0" borderId="0" xfId="42" applyNumberFormat="1" applyFont="1" applyAlignment="1" applyProtection="1">
      <alignment horizontal="center"/>
    </xf>
    <xf numFmtId="0" fontId="21" fillId="0" borderId="0" xfId="42" applyFont="1" applyAlignment="1" applyProtection="1">
      <alignment horizontal="center"/>
    </xf>
    <xf numFmtId="0" fontId="21" fillId="0" borderId="14" xfId="42" applyFont="1" applyBorder="1" applyAlignment="1" applyProtection="1">
      <alignment horizontal="center"/>
    </xf>
    <xf numFmtId="0" fontId="21" fillId="0" borderId="25" xfId="42" applyFont="1" applyBorder="1" applyAlignment="1" applyProtection="1">
      <alignment horizontal="center"/>
    </xf>
    <xf numFmtId="0" fontId="21" fillId="0" borderId="26" xfId="42" applyFont="1" applyBorder="1" applyAlignment="1" applyProtection="1">
      <alignment horizontal="center"/>
    </xf>
    <xf numFmtId="0" fontId="20" fillId="0" borderId="16" xfId="42" applyFont="1" applyBorder="1" applyAlignment="1" applyProtection="1">
      <alignment horizontal="right"/>
    </xf>
    <xf numFmtId="2" fontId="21" fillId="0" borderId="35" xfId="42" applyNumberFormat="1" applyFont="1" applyBorder="1" applyAlignment="1" applyProtection="1">
      <alignment horizontal="center"/>
    </xf>
    <xf numFmtId="0" fontId="21" fillId="0" borderId="0" xfId="42" applyFont="1" applyBorder="1" applyAlignment="1" applyProtection="1">
      <alignment horizontal="center"/>
    </xf>
    <xf numFmtId="0" fontId="21" fillId="0" borderId="45" xfId="42" applyFont="1" applyBorder="1" applyAlignment="1" applyProtection="1">
      <alignment horizontal="center"/>
    </xf>
    <xf numFmtId="1" fontId="21" fillId="24" borderId="46" xfId="42" applyNumberFormat="1" applyFont="1" applyFill="1" applyBorder="1" applyAlignment="1" applyProtection="1">
      <alignment horizontal="center"/>
    </xf>
    <xf numFmtId="2" fontId="20" fillId="0" borderId="17" xfId="42" applyNumberFormat="1" applyFont="1" applyBorder="1" applyAlignment="1" applyProtection="1">
      <alignment horizontal="center"/>
    </xf>
    <xf numFmtId="0" fontId="20" fillId="0" borderId="10" xfId="42" quotePrefix="1" applyFont="1" applyBorder="1" applyAlignment="1" applyProtection="1">
      <protection locked="0"/>
    </xf>
    <xf numFmtId="0" fontId="21" fillId="0" borderId="43" xfId="42" applyFont="1" applyBorder="1" applyAlignment="1" applyProtection="1">
      <protection locked="0"/>
    </xf>
    <xf numFmtId="0" fontId="20" fillId="0" borderId="10" xfId="42" applyFont="1" applyBorder="1" applyAlignment="1" applyProtection="1"/>
    <xf numFmtId="0" fontId="20" fillId="0" borderId="43" xfId="42" applyFont="1" applyBorder="1" applyAlignment="1" applyProtection="1"/>
    <xf numFmtId="0" fontId="20" fillId="0" borderId="0" xfId="42" quotePrefix="1" applyFont="1" applyBorder="1" applyAlignment="1" applyProtection="1">
      <protection locked="0"/>
    </xf>
    <xf numFmtId="0" fontId="21" fillId="0" borderId="0" xfId="42" applyFont="1" applyBorder="1" applyAlignment="1" applyProtection="1">
      <protection locked="0"/>
    </xf>
    <xf numFmtId="0" fontId="21" fillId="0" borderId="0" xfId="42" applyFont="1" applyBorder="1" applyAlignment="1" applyProtection="1">
      <alignment horizontal="right"/>
    </xf>
    <xf numFmtId="0" fontId="27" fillId="0" borderId="0" xfId="42" applyFont="1"/>
    <xf numFmtId="0" fontId="28" fillId="0" borderId="0" xfId="42" applyFont="1" applyBorder="1"/>
    <xf numFmtId="0" fontId="28" fillId="0" borderId="0" xfId="42" applyFont="1" applyAlignment="1">
      <alignment horizontal="right"/>
    </xf>
    <xf numFmtId="0" fontId="28" fillId="0" borderId="0" xfId="42" applyFont="1"/>
    <xf numFmtId="0" fontId="28" fillId="0" borderId="0" xfId="42" applyFont="1" applyFill="1" applyBorder="1" applyAlignment="1">
      <alignment horizontal="right"/>
    </xf>
    <xf numFmtId="0" fontId="21" fillId="0" borderId="0" xfId="42" applyFont="1"/>
    <xf numFmtId="0" fontId="20" fillId="0" borderId="0" xfId="42" applyFont="1" applyBorder="1"/>
    <xf numFmtId="0" fontId="20" fillId="0" borderId="0" xfId="42" applyFont="1"/>
    <xf numFmtId="0" fontId="2" fillId="0" borderId="0" xfId="42" applyFont="1"/>
    <xf numFmtId="0" fontId="2" fillId="0" borderId="0" xfId="42" applyFont="1" applyAlignment="1">
      <alignment horizontal="left"/>
    </xf>
    <xf numFmtId="0" fontId="21" fillId="0" borderId="0" xfId="42" quotePrefix="1" applyFont="1" applyAlignment="1">
      <alignment horizontal="left"/>
    </xf>
    <xf numFmtId="0" fontId="21" fillId="0" borderId="0" xfId="42" applyFont="1" applyAlignment="1">
      <alignment horizontal="left"/>
    </xf>
    <xf numFmtId="2" fontId="21" fillId="0" borderId="0" xfId="42" applyNumberFormat="1" applyFont="1" applyAlignment="1">
      <alignment horizontal="center"/>
    </xf>
    <xf numFmtId="170" fontId="21" fillId="0" borderId="0" xfId="42" applyNumberFormat="1" applyFont="1" applyAlignment="1">
      <alignment horizontal="center"/>
    </xf>
    <xf numFmtId="0" fontId="21" fillId="0" borderId="47" xfId="42" applyFont="1" applyBorder="1" applyAlignment="1">
      <alignment horizontal="center"/>
    </xf>
    <xf numFmtId="0" fontId="21" fillId="0" borderId="48" xfId="42" quotePrefix="1" applyFont="1" applyBorder="1" applyAlignment="1">
      <alignment horizontal="center"/>
    </xf>
    <xf numFmtId="0" fontId="21" fillId="0" borderId="47" xfId="42" quotePrefix="1" applyFont="1" applyBorder="1" applyAlignment="1">
      <alignment horizontal="center"/>
    </xf>
    <xf numFmtId="0" fontId="20" fillId="0" borderId="49" xfId="42" applyFont="1" applyBorder="1" applyAlignment="1">
      <alignment horizontal="center"/>
    </xf>
    <xf numFmtId="0" fontId="20" fillId="26" borderId="49" xfId="42" applyFont="1" applyFill="1" applyBorder="1" applyAlignment="1" applyProtection="1">
      <alignment horizontal="center"/>
      <protection locked="0"/>
    </xf>
    <xf numFmtId="2" fontId="20" fillId="26" borderId="49" xfId="42" applyNumberFormat="1" applyFont="1" applyFill="1" applyBorder="1" applyAlignment="1" applyProtection="1">
      <alignment horizontal="center"/>
      <protection locked="0"/>
    </xf>
    <xf numFmtId="0" fontId="20" fillId="26" borderId="51" xfId="42" applyFont="1" applyFill="1" applyBorder="1" applyAlignment="1" applyProtection="1">
      <alignment horizontal="center"/>
      <protection locked="0"/>
    </xf>
    <xf numFmtId="2" fontId="20" fillId="26" borderId="51" xfId="42" applyNumberFormat="1" applyFont="1" applyFill="1" applyBorder="1" applyAlignment="1" applyProtection="1">
      <alignment horizontal="center"/>
      <protection locked="0"/>
    </xf>
    <xf numFmtId="0" fontId="20" fillId="0" borderId="50" xfId="42" applyFont="1" applyBorder="1"/>
    <xf numFmtId="1" fontId="21" fillId="27" borderId="48" xfId="42" applyNumberFormat="1" applyFont="1" applyFill="1" applyBorder="1" applyAlignment="1">
      <alignment horizontal="center"/>
    </xf>
    <xf numFmtId="1" fontId="21" fillId="27" borderId="47" xfId="42" applyNumberFormat="1" applyFont="1" applyFill="1" applyBorder="1" applyAlignment="1">
      <alignment horizontal="center"/>
    </xf>
    <xf numFmtId="2" fontId="21" fillId="27" borderId="47" xfId="42" applyNumberFormat="1" applyFont="1" applyFill="1" applyBorder="1" applyAlignment="1">
      <alignment horizontal="center"/>
    </xf>
    <xf numFmtId="0" fontId="20" fillId="0" borderId="49" xfId="42" applyFont="1" applyBorder="1"/>
    <xf numFmtId="10" fontId="21" fillId="28" borderId="47" xfId="42" applyNumberFormat="1" applyFont="1" applyFill="1" applyBorder="1" applyAlignment="1">
      <alignment horizontal="center"/>
    </xf>
    <xf numFmtId="171" fontId="21" fillId="0" borderId="0" xfId="42" applyNumberFormat="1" applyFont="1" applyFill="1" applyBorder="1" applyAlignment="1">
      <alignment horizontal="center"/>
    </xf>
    <xf numFmtId="0" fontId="20" fillId="0" borderId="52" xfId="42" applyFont="1" applyBorder="1"/>
    <xf numFmtId="0" fontId="20" fillId="0" borderId="51" xfId="42" applyFont="1" applyBorder="1"/>
    <xf numFmtId="0" fontId="21" fillId="27" borderId="47" xfId="42" applyFont="1" applyFill="1" applyBorder="1" applyAlignment="1">
      <alignment horizontal="center"/>
    </xf>
    <xf numFmtId="0" fontId="21" fillId="0" borderId="10" xfId="42" applyFont="1" applyFill="1" applyBorder="1" applyAlignment="1">
      <alignment horizontal="center"/>
    </xf>
    <xf numFmtId="0" fontId="20" fillId="0" borderId="10" xfId="42" applyFont="1" applyBorder="1"/>
    <xf numFmtId="0" fontId="20" fillId="0" borderId="53" xfId="42" applyFont="1" applyBorder="1"/>
    <xf numFmtId="0" fontId="20" fillId="0" borderId="0" xfId="42" quotePrefix="1" applyFont="1" applyAlignment="1" applyProtection="1">
      <alignment horizontal="left"/>
      <protection locked="0"/>
    </xf>
    <xf numFmtId="0" fontId="20" fillId="0" borderId="0" xfId="42" applyFont="1" applyProtection="1">
      <protection locked="0"/>
    </xf>
    <xf numFmtId="0" fontId="20" fillId="0" borderId="0" xfId="42" applyFont="1" applyBorder="1" applyProtection="1">
      <protection locked="0"/>
    </xf>
    <xf numFmtId="0" fontId="20" fillId="0" borderId="0" xfId="42" applyFont="1" applyAlignment="1" applyProtection="1">
      <alignment horizontal="left"/>
      <protection locked="0"/>
    </xf>
    <xf numFmtId="0" fontId="21" fillId="0" borderId="0" xfId="42" applyFont="1" applyFill="1" applyAlignment="1" applyProtection="1">
      <alignment horizontal="center"/>
      <protection locked="0"/>
    </xf>
    <xf numFmtId="165" fontId="21" fillId="25" borderId="32" xfId="42" applyNumberFormat="1" applyFont="1" applyFill="1" applyBorder="1" applyAlignment="1" applyProtection="1">
      <alignment horizontal="center"/>
    </xf>
    <xf numFmtId="0" fontId="20" fillId="0" borderId="17" xfId="42" applyFont="1" applyBorder="1" applyAlignment="1" applyProtection="1">
      <alignment horizontal="right"/>
    </xf>
    <xf numFmtId="1" fontId="21" fillId="24" borderId="54" xfId="42" applyNumberFormat="1" applyFont="1" applyFill="1" applyBorder="1" applyAlignment="1" applyProtection="1">
      <alignment horizontal="center"/>
    </xf>
    <xf numFmtId="0" fontId="20" fillId="0" borderId="23" xfId="42" applyFont="1" applyBorder="1" applyAlignment="1" applyProtection="1">
      <alignment horizontal="right"/>
    </xf>
    <xf numFmtId="0" fontId="20" fillId="0" borderId="55" xfId="42" applyFont="1" applyBorder="1" applyAlignment="1" applyProtection="1">
      <alignment horizontal="right"/>
    </xf>
    <xf numFmtId="0" fontId="20" fillId="0" borderId="29" xfId="42" applyFont="1" applyBorder="1" applyAlignment="1" applyProtection="1">
      <alignment horizontal="right"/>
    </xf>
    <xf numFmtId="0" fontId="20" fillId="0" borderId="56" xfId="42" applyFont="1" applyBorder="1" applyAlignment="1" applyProtection="1">
      <alignment horizontal="right"/>
    </xf>
    <xf numFmtId="2" fontId="20" fillId="24" borderId="57" xfId="42" applyNumberFormat="1" applyFont="1" applyFill="1" applyBorder="1" applyAlignment="1" applyProtection="1">
      <alignment horizontal="center"/>
    </xf>
    <xf numFmtId="0" fontId="25" fillId="0" borderId="0" xfId="0" applyFont="1" applyFill="1"/>
    <xf numFmtId="0" fontId="22" fillId="0" borderId="0" xfId="42" applyFont="1" applyFill="1" applyBorder="1" applyAlignment="1" applyProtection="1">
      <alignment vertical="center" wrapText="1"/>
    </xf>
    <xf numFmtId="0" fontId="21" fillId="0" borderId="0" xfId="42" applyFont="1" applyAlignment="1">
      <alignment horizontal="right"/>
    </xf>
    <xf numFmtId="0" fontId="20" fillId="0" borderId="0" xfId="42" quotePrefix="1" applyFont="1" applyBorder="1" applyAlignment="1">
      <alignment horizontal="right"/>
    </xf>
    <xf numFmtId="0" fontId="20" fillId="0" borderId="0" xfId="42" applyFont="1" applyBorder="1" applyAlignment="1"/>
    <xf numFmtId="171" fontId="29" fillId="0" borderId="0" xfId="42" applyNumberFormat="1" applyFont="1" applyFill="1" applyBorder="1" applyAlignment="1">
      <alignment horizontal="center"/>
    </xf>
    <xf numFmtId="0" fontId="2" fillId="0" borderId="0" xfId="42" quotePrefix="1" applyFont="1" applyAlignment="1">
      <alignment horizontal="center"/>
    </xf>
    <xf numFmtId="0" fontId="22" fillId="0" borderId="12" xfId="42" applyFont="1" applyFill="1" applyBorder="1" applyAlignment="1" applyProtection="1">
      <alignment horizontal="left" vertical="center" wrapText="1"/>
    </xf>
    <xf numFmtId="0" fontId="30" fillId="26" borderId="0" xfId="0" applyFont="1" applyFill="1" applyAlignment="1" applyProtection="1">
      <alignment horizontal="left"/>
      <protection locked="0"/>
    </xf>
    <xf numFmtId="167" fontId="30" fillId="26" borderId="0" xfId="0" applyNumberFormat="1" applyFont="1" applyFill="1" applyAlignment="1" applyProtection="1">
      <alignment horizontal="left"/>
      <protection locked="0"/>
    </xf>
    <xf numFmtId="0" fontId="29" fillId="26" borderId="0" xfId="42" applyFont="1" applyFill="1" applyBorder="1" applyAlignment="1" applyProtection="1">
      <alignment horizontal="center"/>
      <protection locked="0"/>
    </xf>
    <xf numFmtId="0" fontId="30" fillId="26" borderId="0" xfId="42" applyFont="1" applyFill="1" applyAlignment="1" applyProtection="1">
      <alignment horizontal="center"/>
      <protection locked="0"/>
    </xf>
    <xf numFmtId="2" fontId="29" fillId="26" borderId="0" xfId="42" applyNumberFormat="1" applyFont="1" applyFill="1" applyAlignment="1" applyProtection="1">
      <alignment horizontal="center"/>
      <protection locked="0"/>
    </xf>
    <xf numFmtId="0" fontId="30" fillId="26" borderId="14" xfId="42" applyFont="1" applyFill="1" applyBorder="1" applyAlignment="1" applyProtection="1">
      <alignment horizontal="center"/>
      <protection locked="0"/>
    </xf>
    <xf numFmtId="0" fontId="30" fillId="26" borderId="16" xfId="42" applyFont="1" applyFill="1" applyBorder="1" applyAlignment="1" applyProtection="1">
      <alignment horizontal="center"/>
      <protection locked="0"/>
    </xf>
    <xf numFmtId="0" fontId="30" fillId="26" borderId="0" xfId="42" applyFont="1" applyFill="1" applyBorder="1" applyAlignment="1" applyProtection="1">
      <alignment horizontal="center"/>
      <protection locked="0"/>
    </xf>
    <xf numFmtId="0" fontId="30" fillId="26" borderId="15" xfId="42" applyFont="1" applyFill="1" applyBorder="1" applyAlignment="1" applyProtection="1">
      <alignment horizontal="center"/>
      <protection locked="0"/>
    </xf>
    <xf numFmtId="0" fontId="30" fillId="26" borderId="32" xfId="42" applyFont="1" applyFill="1" applyBorder="1" applyAlignment="1" applyProtection="1">
      <alignment horizontal="center"/>
      <protection locked="0"/>
    </xf>
    <xf numFmtId="0" fontId="30" fillId="26" borderId="33" xfId="42" applyFont="1" applyFill="1" applyBorder="1" applyAlignment="1" applyProtection="1">
      <alignment horizontal="center"/>
      <protection locked="0"/>
    </xf>
    <xf numFmtId="168" fontId="29" fillId="26" borderId="0" xfId="42" applyNumberFormat="1" applyFont="1" applyFill="1" applyAlignment="1" applyProtection="1">
      <alignment horizontal="center"/>
      <protection locked="0"/>
    </xf>
    <xf numFmtId="169" fontId="29" fillId="26" borderId="0" xfId="42" applyNumberFormat="1" applyFont="1" applyFill="1" applyAlignment="1" applyProtection="1">
      <alignment horizontal="center"/>
      <protection locked="0"/>
    </xf>
    <xf numFmtId="0" fontId="30" fillId="26" borderId="13" xfId="42" applyFont="1" applyFill="1" applyBorder="1" applyAlignment="1" applyProtection="1">
      <alignment horizontal="center"/>
      <protection locked="0"/>
    </xf>
    <xf numFmtId="0" fontId="30" fillId="26" borderId="17" xfId="42" applyFont="1" applyFill="1" applyBorder="1" applyAlignment="1" applyProtection="1">
      <alignment horizontal="center"/>
      <protection locked="0"/>
    </xf>
    <xf numFmtId="10" fontId="29" fillId="25" borderId="39" xfId="42" applyNumberFormat="1" applyFont="1" applyFill="1" applyBorder="1" applyAlignment="1" applyProtection="1">
      <alignment horizontal="center"/>
    </xf>
    <xf numFmtId="10" fontId="29" fillId="24" borderId="40" xfId="42" applyNumberFormat="1" applyFont="1" applyFill="1" applyBorder="1" applyAlignment="1" applyProtection="1">
      <alignment horizontal="center"/>
    </xf>
    <xf numFmtId="0" fontId="29" fillId="25" borderId="42" xfId="42" applyFont="1" applyFill="1" applyBorder="1" applyAlignment="1" applyProtection="1">
      <alignment horizontal="center"/>
    </xf>
    <xf numFmtId="0" fontId="29" fillId="0" borderId="18" xfId="42" applyFont="1" applyBorder="1" applyAlignment="1" applyProtection="1">
      <alignment horizontal="center"/>
    </xf>
    <xf numFmtId="0" fontId="20" fillId="0" borderId="0" xfId="42" quotePrefix="1" applyFont="1" applyAlignment="1">
      <alignment horizontal="left"/>
    </xf>
    <xf numFmtId="0" fontId="20" fillId="0" borderId="12" xfId="42" applyFont="1" applyBorder="1" applyAlignment="1" applyProtection="1">
      <alignment horizontal="center"/>
    </xf>
    <xf numFmtId="0" fontId="21" fillId="0" borderId="10" xfId="42" quotePrefix="1" applyFont="1" applyBorder="1" applyAlignment="1" applyProtection="1"/>
    <xf numFmtId="0" fontId="21" fillId="0" borderId="0" xfId="42" quotePrefix="1" applyFont="1" applyBorder="1" applyAlignment="1" applyProtection="1">
      <alignment horizontal="center"/>
    </xf>
    <xf numFmtId="0" fontId="21" fillId="0" borderId="10" xfId="42" applyFont="1" applyBorder="1" applyProtection="1"/>
    <xf numFmtId="0" fontId="21" fillId="0" borderId="0" xfId="42" applyFont="1" applyBorder="1" applyProtection="1"/>
    <xf numFmtId="0" fontId="21" fillId="0" borderId="10" xfId="42" applyFont="1" applyBorder="1" applyAlignment="1" applyProtection="1"/>
    <xf numFmtId="0" fontId="21" fillId="0" borderId="43" xfId="42" applyFont="1" applyBorder="1" applyAlignment="1" applyProtection="1"/>
    <xf numFmtId="0" fontId="21" fillId="0" borderId="43" xfId="42" applyFont="1" applyBorder="1" applyProtection="1"/>
    <xf numFmtId="172" fontId="20" fillId="0" borderId="0" xfId="42" quotePrefix="1" applyNumberFormat="1" applyFont="1" applyAlignment="1">
      <alignment horizontal="left"/>
    </xf>
    <xf numFmtId="173" fontId="20" fillId="26" borderId="50" xfId="42" applyNumberFormat="1" applyFont="1" applyFill="1" applyBorder="1" applyAlignment="1" applyProtection="1">
      <alignment horizontal="center"/>
      <protection locked="0"/>
    </xf>
    <xf numFmtId="173" fontId="20" fillId="26" borderId="49" xfId="42" applyNumberFormat="1" applyFont="1" applyFill="1" applyBorder="1" applyAlignment="1" applyProtection="1">
      <alignment horizontal="center"/>
      <protection locked="0"/>
    </xf>
    <xf numFmtId="173" fontId="20" fillId="26" borderId="51" xfId="42" applyNumberFormat="1" applyFont="1" applyFill="1" applyBorder="1" applyAlignment="1" applyProtection="1">
      <alignment horizontal="center"/>
      <protection locked="0"/>
    </xf>
    <xf numFmtId="14" fontId="30" fillId="26" borderId="0" xfId="42" applyNumberFormat="1" applyFont="1" applyFill="1" applyAlignment="1" applyProtection="1">
      <alignment horizontal="left"/>
      <protection locked="0"/>
    </xf>
    <xf numFmtId="0" fontId="30" fillId="26" borderId="27" xfId="42" applyFont="1" applyFill="1" applyBorder="1" applyAlignment="1" applyProtection="1">
      <alignment horizontal="center"/>
      <protection locked="0"/>
    </xf>
    <xf numFmtId="0" fontId="30" fillId="26" borderId="29" xfId="42" applyFont="1" applyFill="1" applyBorder="1" applyAlignment="1" applyProtection="1">
      <alignment horizontal="center"/>
      <protection locked="0"/>
    </xf>
    <xf numFmtId="0" fontId="30" fillId="26" borderId="11" xfId="42" applyFont="1" applyFill="1" applyBorder="1" applyAlignment="1" applyProtection="1">
      <alignment horizontal="center"/>
      <protection locked="0"/>
    </xf>
    <xf numFmtId="0" fontId="30" fillId="26" borderId="10" xfId="42" applyFont="1" applyFill="1" applyBorder="1" applyAlignment="1" applyProtection="1">
      <alignment horizontal="center"/>
      <protection locked="0"/>
    </xf>
    <xf numFmtId="15" fontId="20" fillId="0" borderId="10" xfId="42" applyNumberFormat="1" applyFont="1" applyBorder="1" applyAlignment="1" applyProtection="1">
      <alignment horizontal="center"/>
      <protection locked="0"/>
    </xf>
    <xf numFmtId="0" fontId="20" fillId="0" borderId="10" xfId="42" quotePrefix="1" applyFont="1" applyBorder="1" applyAlignment="1" applyProtection="1">
      <alignment horizontal="center"/>
      <protection locked="0"/>
    </xf>
    <xf numFmtId="0" fontId="30" fillId="26" borderId="0" xfId="0" applyFont="1" applyFill="1" applyAlignment="1" applyProtection="1">
      <alignment horizontal="left"/>
      <protection locked="0"/>
    </xf>
    <xf numFmtId="0" fontId="22" fillId="0" borderId="20" xfId="42" applyFont="1" applyBorder="1" applyAlignment="1">
      <alignment horizontal="center"/>
    </xf>
    <xf numFmtId="0" fontId="22" fillId="0" borderId="22" xfId="42" applyFont="1" applyBorder="1" applyAlignment="1">
      <alignment horizontal="center"/>
    </xf>
    <xf numFmtId="0" fontId="22" fillId="0" borderId="21" xfId="42" applyFont="1" applyBorder="1" applyAlignment="1">
      <alignment horizontal="center"/>
    </xf>
    <xf numFmtId="0" fontId="2" fillId="0" borderId="0" xfId="42" quotePrefix="1" applyFont="1" applyAlignment="1">
      <alignment horizontal="center"/>
    </xf>
    <xf numFmtId="0" fontId="21" fillId="0" borderId="19" xfId="42" applyFont="1" applyBorder="1" applyAlignment="1" applyProtection="1">
      <alignment horizontal="center"/>
    </xf>
    <xf numFmtId="0" fontId="30" fillId="26" borderId="0" xfId="0" quotePrefix="1" applyFont="1" applyFill="1" applyAlignment="1" applyProtection="1">
      <alignment horizontal="left"/>
      <protection locked="0"/>
    </xf>
    <xf numFmtId="0" fontId="22" fillId="0" borderId="13" xfId="42" applyFont="1" applyFill="1" applyBorder="1" applyAlignment="1" applyProtection="1">
      <alignment horizontal="left" vertical="center" wrapText="1"/>
    </xf>
    <xf numFmtId="0" fontId="22" fillId="0" borderId="19" xfId="42" applyFont="1" applyFill="1" applyBorder="1" applyAlignment="1" applyProtection="1">
      <alignment horizontal="left" vertical="center" wrapText="1"/>
    </xf>
    <xf numFmtId="0" fontId="22" fillId="0" borderId="17" xfId="42" applyFont="1" applyFill="1" applyBorder="1" applyAlignment="1" applyProtection="1">
      <alignment horizontal="left" vertical="center" wrapText="1"/>
    </xf>
    <xf numFmtId="0" fontId="22" fillId="0" borderId="12" xfId="42" applyFont="1" applyFill="1" applyBorder="1" applyAlignment="1" applyProtection="1">
      <alignment horizontal="left" vertical="center" wrapText="1"/>
    </xf>
    <xf numFmtId="0" fontId="21" fillId="0" borderId="19" xfId="42" applyFont="1" applyBorder="1" applyAlignment="1" applyProtection="1">
      <alignment horizontal="center" vertical="center"/>
    </xf>
    <xf numFmtId="0" fontId="21" fillId="0" borderId="0" xfId="42" applyFont="1" applyBorder="1" applyAlignment="1" applyProtection="1">
      <alignment horizontal="center" vertical="center"/>
    </xf>
    <xf numFmtId="0" fontId="21" fillId="0" borderId="12" xfId="42" applyFont="1" applyBorder="1" applyAlignment="1" applyProtection="1">
      <alignment horizontal="center" vertical="center"/>
    </xf>
    <xf numFmtId="0" fontId="21" fillId="0" borderId="17" xfId="42" applyFont="1" applyBorder="1" applyAlignment="1" applyProtection="1">
      <alignment horizontal="center" vertical="center"/>
    </xf>
    <xf numFmtId="2" fontId="30" fillId="26" borderId="13" xfId="42" applyNumberFormat="1" applyFont="1" applyFill="1" applyBorder="1" applyAlignment="1" applyProtection="1">
      <alignment horizontal="center" vertical="center"/>
      <protection locked="0"/>
    </xf>
    <xf numFmtId="2" fontId="30" fillId="26" borderId="15" xfId="42" applyNumberFormat="1" applyFont="1" applyFill="1" applyBorder="1" applyAlignment="1" applyProtection="1">
      <alignment horizontal="center" vertical="center"/>
      <protection locked="0"/>
    </xf>
    <xf numFmtId="2" fontId="30" fillId="26" borderId="17" xfId="42" applyNumberFormat="1" applyFont="1" applyFill="1" applyBorder="1" applyAlignment="1" applyProtection="1">
      <alignment horizontal="center" vertical="center"/>
      <protection locked="0"/>
    </xf>
    <xf numFmtId="2" fontId="30" fillId="26" borderId="35" xfId="42" applyNumberFormat="1" applyFont="1" applyFill="1" applyBorder="1" applyAlignment="1" applyProtection="1">
      <alignment horizontal="center" vertical="center"/>
      <protection locked="0"/>
    </xf>
    <xf numFmtId="2" fontId="30" fillId="26" borderId="36" xfId="42" applyNumberFormat="1" applyFont="1" applyFill="1" applyBorder="1" applyAlignment="1" applyProtection="1">
      <alignment horizontal="center" vertical="center"/>
      <protection locked="0"/>
    </xf>
    <xf numFmtId="2" fontId="30" fillId="26" borderId="41" xfId="42" applyNumberFormat="1" applyFont="1" applyFill="1" applyBorder="1" applyAlignment="1" applyProtection="1">
      <alignment horizontal="center" vertical="center"/>
      <protection locked="0"/>
    </xf>
    <xf numFmtId="0" fontId="22" fillId="0" borderId="14" xfId="42" applyFont="1" applyFill="1" applyBorder="1" applyAlignment="1" applyProtection="1">
      <alignment horizontal="left" vertical="center" wrapText="1"/>
    </xf>
    <xf numFmtId="0" fontId="22" fillId="0" borderId="18" xfId="42" applyFont="1" applyFill="1" applyBorder="1" applyAlignment="1" applyProtection="1">
      <alignment horizontal="left" vertical="center" wrapText="1"/>
    </xf>
    <xf numFmtId="0" fontId="21" fillId="0" borderId="0" xfId="42" quotePrefix="1" applyFont="1" applyBorder="1" applyAlignment="1">
      <alignment horizontal="center"/>
    </xf>
    <xf numFmtId="0" fontId="22" fillId="0" borderId="20" xfId="42" applyFont="1" applyFill="1" applyBorder="1" applyAlignment="1">
      <alignment horizontal="left" vertical="center" wrapText="1"/>
    </xf>
    <xf numFmtId="0" fontId="22" fillId="0" borderId="22" xfId="42" applyFont="1" applyFill="1" applyBorder="1" applyAlignment="1">
      <alignment horizontal="left" vertical="center" wrapText="1"/>
    </xf>
    <xf numFmtId="0" fontId="22" fillId="0" borderId="21" xfId="42" applyFont="1" applyFill="1" applyBorder="1" applyAlignment="1">
      <alignment horizontal="left" vertical="center" wrapText="1"/>
    </xf>
    <xf numFmtId="0" fontId="21" fillId="0" borderId="44" xfId="42" applyFont="1" applyBorder="1" applyAlignment="1" applyProtection="1">
      <alignment horizontal="center"/>
    </xf>
    <xf numFmtId="0" fontId="21" fillId="0" borderId="24" xfId="42" applyFont="1" applyBorder="1" applyAlignment="1" applyProtection="1">
      <alignment horizontal="center"/>
    </xf>
    <xf numFmtId="0" fontId="21" fillId="0" borderId="23" xfId="42" applyFont="1" applyBorder="1" applyAlignment="1" applyProtection="1">
      <alignment horizontal="center"/>
    </xf>
    <xf numFmtId="0" fontId="29" fillId="26" borderId="0" xfId="0" applyFont="1" applyFill="1" applyAlignment="1" applyProtection="1">
      <alignment horizontal="left"/>
      <protection locked="0"/>
    </xf>
    <xf numFmtId="0" fontId="29" fillId="26" borderId="0" xfId="42" applyFont="1" applyFill="1" applyAlignment="1" applyProtection="1">
      <alignment horizontal="left"/>
      <protection locked="0"/>
    </xf>
    <xf numFmtId="0" fontId="30" fillId="26" borderId="0" xfId="42" applyFont="1" applyFill="1" applyAlignment="1" applyProtection="1">
      <alignment horizontal="left"/>
      <protection locked="0"/>
    </xf>
    <xf numFmtId="0" fontId="30" fillId="26" borderId="0" xfId="0" applyFont="1" applyFill="1" applyAlignment="1" applyProtection="1">
      <alignment horizontal="right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1828800</xdr:colOff>
      <xdr:row>13</xdr:row>
      <xdr:rowOff>95249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087350" cy="23240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28574</xdr:rowOff>
    </xdr:from>
    <xdr:to>
      <xdr:col>6</xdr:col>
      <xdr:colOff>1712685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1" y="28574"/>
          <a:ext cx="15849599" cy="3527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G47"/>
  <sheetViews>
    <sheetView view="pageBreakPreview" topLeftCell="A19" zoomScaleSheetLayoutView="100" workbookViewId="0">
      <selection activeCell="E35" sqref="E35"/>
    </sheetView>
  </sheetViews>
  <sheetFormatPr defaultRowHeight="13.5" x14ac:dyDescent="0.25"/>
  <cols>
    <col min="1" max="1" width="32.85546875" style="79" bestFit="1" customWidth="1"/>
    <col min="2" max="2" width="20.42578125" style="79" customWidth="1"/>
    <col min="3" max="3" width="31.85546875" style="79" customWidth="1"/>
    <col min="4" max="5" width="30.28515625" style="79" bestFit="1" customWidth="1"/>
    <col min="6" max="6" width="23.140625" style="79" customWidth="1"/>
    <col min="7" max="7" width="28.42578125" style="79" customWidth="1"/>
    <col min="8" max="8" width="21.5703125" style="79" customWidth="1"/>
    <col min="9" max="16384" width="9.140625" style="79"/>
  </cols>
  <sheetData>
    <row r="14" spans="1:7" ht="15.75" thickBot="1" x14ac:dyDescent="0.35">
      <c r="A14" s="76"/>
      <c r="B14" s="77"/>
      <c r="C14" s="78"/>
      <c r="D14" s="77"/>
      <c r="F14" s="80"/>
    </row>
    <row r="15" spans="1:7" ht="19.5" thickBot="1" x14ac:dyDescent="0.35">
      <c r="A15" s="172" t="s">
        <v>81</v>
      </c>
      <c r="B15" s="173"/>
      <c r="C15" s="173"/>
      <c r="D15" s="173"/>
      <c r="E15" s="173"/>
      <c r="F15" s="173"/>
      <c r="G15" s="174"/>
    </row>
    <row r="16" spans="1:7" ht="20.100000000000001" customHeight="1" x14ac:dyDescent="0.3">
      <c r="A16" s="175" t="s">
        <v>62</v>
      </c>
      <c r="B16" s="175"/>
      <c r="C16" s="175"/>
      <c r="D16" s="175"/>
      <c r="E16" s="175"/>
    </row>
    <row r="17" spans="1:5" ht="20.100000000000001" customHeight="1" x14ac:dyDescent="0.3">
      <c r="A17" s="18" t="s">
        <v>1</v>
      </c>
      <c r="B17" s="151" t="str">
        <f>'Worksheet Template'!B18:E18</f>
        <v>Gvither Forte injection</v>
      </c>
      <c r="C17" s="130"/>
      <c r="D17" s="130"/>
      <c r="E17" s="130"/>
    </row>
    <row r="18" spans="1:5" ht="20.100000000000001" customHeight="1" x14ac:dyDescent="0.3">
      <c r="A18" s="18" t="s">
        <v>2</v>
      </c>
      <c r="B18" s="151" t="str">
        <f>'Worksheet Template'!B19:E19</f>
        <v>NDQD201508196</v>
      </c>
      <c r="C18" s="130"/>
      <c r="D18" s="130"/>
      <c r="E18" s="130"/>
    </row>
    <row r="19" spans="1:5" ht="20.100000000000001" customHeight="1" x14ac:dyDescent="0.3">
      <c r="A19" s="18" t="s">
        <v>3</v>
      </c>
      <c r="B19" s="151" t="str">
        <f>'Worksheet Template'!B20:E20</f>
        <v>Artemether</v>
      </c>
      <c r="C19" s="130"/>
      <c r="D19" s="130"/>
      <c r="E19" s="130"/>
    </row>
    <row r="20" spans="1:5" ht="20.100000000000001" customHeight="1" x14ac:dyDescent="0.3">
      <c r="A20" s="18" t="s">
        <v>4</v>
      </c>
      <c r="B20" s="151" t="str">
        <f>'Worksheet Template'!B21:E21</f>
        <v>Artemether 20mg/mL</v>
      </c>
      <c r="C20" s="130"/>
      <c r="D20" s="130"/>
      <c r="E20" s="130"/>
    </row>
    <row r="21" spans="1:5" ht="20.100000000000001" customHeight="1" x14ac:dyDescent="0.3">
      <c r="A21" s="18" t="s">
        <v>15</v>
      </c>
      <c r="B21" s="160">
        <f>'Worksheet Template'!B22:E22</f>
        <v>42339</v>
      </c>
      <c r="C21" s="130"/>
      <c r="D21" s="130"/>
      <c r="E21" s="130"/>
    </row>
    <row r="22" spans="1:5" ht="20.100000000000001" customHeight="1" x14ac:dyDescent="0.3">
      <c r="A22" s="18" t="s">
        <v>5</v>
      </c>
      <c r="B22" s="160">
        <f>'Worksheet Template'!B23:E23</f>
        <v>42374</v>
      </c>
      <c r="C22" s="130"/>
      <c r="D22" s="130"/>
      <c r="E22" s="130"/>
    </row>
    <row r="23" spans="1:5" ht="20.100000000000001" customHeight="1" x14ac:dyDescent="0.3">
      <c r="A23" s="18"/>
      <c r="B23" s="130"/>
      <c r="C23" s="130"/>
      <c r="D23" s="130"/>
      <c r="E23" s="130"/>
    </row>
    <row r="24" spans="1:5" ht="18.75" x14ac:dyDescent="0.3">
      <c r="A24" s="84" t="s">
        <v>7</v>
      </c>
      <c r="B24" s="85" t="s">
        <v>63</v>
      </c>
      <c r="C24" s="83"/>
      <c r="D24" s="83"/>
      <c r="E24" s="83"/>
    </row>
    <row r="25" spans="1:5" ht="18.75" x14ac:dyDescent="0.3">
      <c r="A25" s="81" t="s">
        <v>9</v>
      </c>
      <c r="B25" s="87" t="str">
        <f>'Worksheet Template'!B26:C26</f>
        <v>Artemether</v>
      </c>
      <c r="C25" s="83"/>
      <c r="D25" s="83"/>
      <c r="E25" s="83"/>
    </row>
    <row r="26" spans="1:5" ht="18.75" x14ac:dyDescent="0.3">
      <c r="A26" s="81" t="s">
        <v>10</v>
      </c>
      <c r="B26" s="88">
        <f>'Worksheet Template'!B28</f>
        <v>99.65</v>
      </c>
      <c r="C26" s="83"/>
      <c r="D26" s="83"/>
      <c r="E26" s="83"/>
    </row>
    <row r="27" spans="1:5" ht="18.75" x14ac:dyDescent="0.3">
      <c r="A27" s="86" t="s">
        <v>89</v>
      </c>
      <c r="B27" s="88">
        <f>'Worksheet Template'!D43</f>
        <v>101.11</v>
      </c>
      <c r="C27" s="83"/>
      <c r="D27" s="83"/>
      <c r="E27" s="83"/>
    </row>
    <row r="28" spans="1:5" ht="18.75" x14ac:dyDescent="0.3">
      <c r="A28" s="86" t="s">
        <v>90</v>
      </c>
      <c r="B28" s="89">
        <f>B27/'Worksheet Template'!B45</f>
        <v>12.133199999999999</v>
      </c>
      <c r="C28" s="83"/>
      <c r="D28" s="83"/>
      <c r="E28" s="83"/>
    </row>
    <row r="29" spans="1:5" ht="18.75" x14ac:dyDescent="0.3">
      <c r="A29" s="83"/>
      <c r="B29" s="83"/>
      <c r="C29" s="83"/>
      <c r="D29" s="83"/>
      <c r="E29" s="83"/>
    </row>
    <row r="30" spans="1:5" ht="18.75" x14ac:dyDescent="0.3">
      <c r="A30" s="90" t="s">
        <v>64</v>
      </c>
      <c r="B30" s="91" t="s">
        <v>65</v>
      </c>
      <c r="C30" s="90" t="s">
        <v>66</v>
      </c>
      <c r="D30" s="90" t="s">
        <v>67</v>
      </c>
      <c r="E30" s="92" t="s">
        <v>68</v>
      </c>
    </row>
    <row r="31" spans="1:5" ht="18.75" x14ac:dyDescent="0.3">
      <c r="A31" s="93">
        <v>1</v>
      </c>
      <c r="B31" s="94">
        <v>34545014</v>
      </c>
      <c r="C31" s="94">
        <v>7451.4</v>
      </c>
      <c r="D31" s="95">
        <v>1.4</v>
      </c>
      <c r="E31" s="161">
        <v>10.1</v>
      </c>
    </row>
    <row r="32" spans="1:5" ht="18.75" x14ac:dyDescent="0.3">
      <c r="A32" s="93">
        <v>2</v>
      </c>
      <c r="B32" s="94">
        <v>34069723</v>
      </c>
      <c r="C32" s="94">
        <v>7622.1</v>
      </c>
      <c r="D32" s="95">
        <v>1.5</v>
      </c>
      <c r="E32" s="162">
        <v>10</v>
      </c>
    </row>
    <row r="33" spans="1:7" ht="18.75" x14ac:dyDescent="0.3">
      <c r="A33" s="93">
        <v>3</v>
      </c>
      <c r="B33" s="94">
        <v>34343839</v>
      </c>
      <c r="C33" s="94">
        <v>7831.1</v>
      </c>
      <c r="D33" s="95">
        <v>1.5</v>
      </c>
      <c r="E33" s="162">
        <v>9.9</v>
      </c>
    </row>
    <row r="34" spans="1:7" ht="18.75" x14ac:dyDescent="0.3">
      <c r="A34" s="93">
        <v>4</v>
      </c>
      <c r="B34" s="94">
        <v>34229263</v>
      </c>
      <c r="C34" s="94">
        <v>8069.3</v>
      </c>
      <c r="D34" s="95">
        <v>1.6</v>
      </c>
      <c r="E34" s="162">
        <v>9.9</v>
      </c>
    </row>
    <row r="35" spans="1:7" ht="18.75" x14ac:dyDescent="0.3">
      <c r="A35" s="93">
        <v>5</v>
      </c>
      <c r="B35" s="94">
        <v>34423275</v>
      </c>
      <c r="C35" s="94">
        <v>8273.6</v>
      </c>
      <c r="D35" s="95">
        <v>1.6</v>
      </c>
      <c r="E35" s="162">
        <v>9.8000000000000007</v>
      </c>
    </row>
    <row r="36" spans="1:7" ht="18.75" x14ac:dyDescent="0.3">
      <c r="A36" s="93">
        <v>6</v>
      </c>
      <c r="B36" s="96">
        <v>34408532</v>
      </c>
      <c r="C36" s="96">
        <v>8418.7999999999993</v>
      </c>
      <c r="D36" s="97">
        <v>1.6</v>
      </c>
      <c r="E36" s="163">
        <v>9.8000000000000007</v>
      </c>
    </row>
    <row r="37" spans="1:7" ht="18.75" x14ac:dyDescent="0.3">
      <c r="A37" s="98" t="s">
        <v>69</v>
      </c>
      <c r="B37" s="99">
        <f>AVERAGE(B31:B36)</f>
        <v>34336607.666666664</v>
      </c>
      <c r="C37" s="100">
        <f>AVERAGE(C31:C36)</f>
        <v>7944.3833333333341</v>
      </c>
      <c r="D37" s="101">
        <f>AVERAGE(D31:D36)</f>
        <v>1.5333333333333332</v>
      </c>
      <c r="E37" s="101">
        <f>AVERAGE(E31:E36)</f>
        <v>9.9166666666666661</v>
      </c>
    </row>
    <row r="38" spans="1:7" ht="18.75" x14ac:dyDescent="0.3">
      <c r="A38" s="102" t="s">
        <v>70</v>
      </c>
      <c r="B38" s="103">
        <f>(STDEV(B31:B36)/B37)</f>
        <v>4.8544519180298753E-3</v>
      </c>
      <c r="C38" s="104"/>
      <c r="D38" s="104"/>
      <c r="E38" s="105"/>
      <c r="F38" s="77"/>
    </row>
    <row r="39" spans="1:7" s="77" customFormat="1" ht="18.75" x14ac:dyDescent="0.3">
      <c r="A39" s="106" t="s">
        <v>6</v>
      </c>
      <c r="B39" s="107">
        <f>COUNT(B31:B36)</f>
        <v>6</v>
      </c>
      <c r="C39" s="108"/>
      <c r="D39" s="109"/>
      <c r="E39" s="110"/>
    </row>
    <row r="40" spans="1:7" s="77" customFormat="1" ht="18.75" x14ac:dyDescent="0.3">
      <c r="A40" s="83"/>
      <c r="B40" s="83"/>
      <c r="C40" s="83"/>
      <c r="D40" s="83"/>
      <c r="E40" s="82"/>
    </row>
    <row r="41" spans="1:7" s="77" customFormat="1" ht="18.75" x14ac:dyDescent="0.3">
      <c r="A41" s="81" t="s">
        <v>71</v>
      </c>
      <c r="B41" s="111" t="s">
        <v>72</v>
      </c>
      <c r="C41" s="112"/>
      <c r="D41" s="112"/>
      <c r="E41" s="113"/>
    </row>
    <row r="42" spans="1:7" ht="18.75" x14ac:dyDescent="0.3">
      <c r="A42" s="81"/>
      <c r="B42" s="111" t="s">
        <v>73</v>
      </c>
      <c r="C42" s="112"/>
      <c r="D42" s="112"/>
      <c r="E42" s="113"/>
      <c r="F42" s="77"/>
    </row>
    <row r="43" spans="1:7" ht="18.75" x14ac:dyDescent="0.3">
      <c r="A43" s="81"/>
      <c r="B43" s="114" t="s">
        <v>74</v>
      </c>
      <c r="C43" s="112"/>
      <c r="D43" s="112"/>
      <c r="E43" s="112"/>
    </row>
    <row r="44" spans="1:7" ht="19.5" thickBot="1" x14ac:dyDescent="0.35">
      <c r="A44" s="131"/>
      <c r="B44" s="47"/>
      <c r="C44" s="152"/>
      <c r="D44" s="152"/>
      <c r="E44" s="47"/>
      <c r="F44" s="47"/>
      <c r="G44" s="47"/>
    </row>
    <row r="45" spans="1:7" ht="18.75" x14ac:dyDescent="0.3">
      <c r="A45" s="53"/>
      <c r="B45" s="59" t="s">
        <v>49</v>
      </c>
      <c r="C45" s="53"/>
      <c r="D45" s="53"/>
      <c r="E45" s="65" t="s">
        <v>51</v>
      </c>
      <c r="F45" s="65"/>
      <c r="G45" s="65" t="s">
        <v>50</v>
      </c>
    </row>
    <row r="46" spans="1:7" ht="34.5" customHeight="1" x14ac:dyDescent="0.3">
      <c r="A46" s="75" t="s">
        <v>11</v>
      </c>
      <c r="B46" s="153"/>
      <c r="C46" s="153"/>
      <c r="D46" s="154"/>
      <c r="E46" s="155"/>
      <c r="F46" s="156"/>
      <c r="G46" s="157"/>
    </row>
    <row r="47" spans="1:7" ht="34.5" customHeight="1" x14ac:dyDescent="0.3">
      <c r="A47" s="75" t="s">
        <v>52</v>
      </c>
      <c r="B47" s="158"/>
      <c r="C47" s="158"/>
      <c r="D47" s="65"/>
      <c r="E47" s="159"/>
      <c r="F47" s="156"/>
      <c r="G47" s="158"/>
    </row>
  </sheetData>
  <sheetProtection password="AD9C" sheet="1" objects="1" scenarios="1" formatCells="0" formatColumns="0" formatRows="0"/>
  <mergeCells count="2">
    <mergeCell ref="A15:G15"/>
    <mergeCell ref="A16:E16"/>
  </mergeCells>
  <printOptions horizontalCentered="1"/>
  <pageMargins left="0.75" right="0.75" top="0.49" bottom="1" header="0.5" footer="0.5"/>
  <pageSetup scale="61" orientation="landscape" r:id="rId1"/>
  <headerFooter alignWithMargins="0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5:N88"/>
  <sheetViews>
    <sheetView tabSelected="1" view="pageBreakPreview" topLeftCell="A7" zoomScale="70" zoomScaleNormal="75" zoomScaleSheetLayoutView="70" zoomScalePageLayoutView="75" workbookViewId="0">
      <selection activeCell="C19" sqref="C19"/>
    </sheetView>
  </sheetViews>
  <sheetFormatPr defaultRowHeight="18.75" x14ac:dyDescent="0.3"/>
  <cols>
    <col min="1" max="1" width="56.85546875" style="20" customWidth="1"/>
    <col min="2" max="2" width="22.140625" style="20" customWidth="1"/>
    <col min="3" max="3" width="41.140625" style="20" customWidth="1"/>
    <col min="4" max="4" width="30.5703125" style="20" customWidth="1"/>
    <col min="5" max="5" width="30.7109375" style="20" customWidth="1"/>
    <col min="6" max="7" width="30.5703125" style="20" customWidth="1"/>
    <col min="8" max="8" width="25.28515625" style="20" customWidth="1"/>
    <col min="9" max="9" width="24.85546875" style="20" customWidth="1"/>
    <col min="10" max="10" width="30.42578125" style="20" customWidth="1"/>
    <col min="11" max="11" width="22.28515625" style="20" customWidth="1"/>
    <col min="12" max="16384" width="9.140625" style="20"/>
  </cols>
  <sheetData>
    <row r="15" spans="1:8" ht="19.5" thickBot="1" x14ac:dyDescent="0.35"/>
    <row r="16" spans="1:8" ht="19.5" thickBot="1" x14ac:dyDescent="0.35">
      <c r="A16" s="172" t="s">
        <v>81</v>
      </c>
      <c r="B16" s="173"/>
      <c r="C16" s="173"/>
      <c r="D16" s="173"/>
      <c r="E16" s="173"/>
      <c r="F16" s="173"/>
      <c r="G16" s="173"/>
      <c r="H16" s="174"/>
    </row>
    <row r="17" spans="1:14" x14ac:dyDescent="0.3">
      <c r="A17" s="21" t="s">
        <v>0</v>
      </c>
      <c r="B17" s="21"/>
    </row>
    <row r="18" spans="1:14" ht="26.25" x14ac:dyDescent="0.4">
      <c r="A18" s="53" t="s">
        <v>1</v>
      </c>
      <c r="B18" s="201" t="s">
        <v>91</v>
      </c>
      <c r="C18" s="201"/>
      <c r="D18" s="201"/>
      <c r="E18" s="201"/>
    </row>
    <row r="19" spans="1:14" ht="26.25" x14ac:dyDescent="0.4">
      <c r="A19" s="53" t="s">
        <v>2</v>
      </c>
      <c r="B19" s="171" t="s">
        <v>92</v>
      </c>
      <c r="C19" s="204">
        <v>6</v>
      </c>
      <c r="D19" s="52"/>
      <c r="E19" s="52"/>
    </row>
    <row r="20" spans="1:14" ht="26.25" x14ac:dyDescent="0.4">
      <c r="A20" s="53" t="s">
        <v>3</v>
      </c>
      <c r="B20" s="132" t="s">
        <v>93</v>
      </c>
      <c r="C20" s="52"/>
      <c r="D20" s="52"/>
      <c r="E20" s="52"/>
    </row>
    <row r="21" spans="1:14" ht="26.25" x14ac:dyDescent="0.4">
      <c r="A21" s="53" t="s">
        <v>4</v>
      </c>
      <c r="B21" s="177" t="s">
        <v>96</v>
      </c>
      <c r="C21" s="177"/>
      <c r="D21" s="177"/>
      <c r="E21" s="177"/>
      <c r="F21" s="177"/>
      <c r="G21" s="177"/>
      <c r="H21" s="177"/>
    </row>
    <row r="22" spans="1:14" ht="26.25" x14ac:dyDescent="0.4">
      <c r="A22" s="53" t="s">
        <v>15</v>
      </c>
      <c r="B22" s="164">
        <v>42339</v>
      </c>
      <c r="C22" s="52"/>
      <c r="D22" s="52"/>
      <c r="E22" s="52"/>
    </row>
    <row r="23" spans="1:14" ht="26.25" x14ac:dyDescent="0.4">
      <c r="A23" s="53" t="s">
        <v>5</v>
      </c>
      <c r="B23" s="133">
        <v>42374</v>
      </c>
      <c r="C23" s="52"/>
      <c r="D23" s="52"/>
      <c r="E23" s="52"/>
    </row>
    <row r="24" spans="1:14" x14ac:dyDescent="0.3">
      <c r="A24" s="53"/>
      <c r="B24" s="54"/>
    </row>
    <row r="25" spans="1:14" x14ac:dyDescent="0.3">
      <c r="A25" s="55" t="s">
        <v>7</v>
      </c>
      <c r="B25" s="54"/>
    </row>
    <row r="26" spans="1:14" ht="26.25" x14ac:dyDescent="0.4">
      <c r="A26" s="18" t="s">
        <v>9</v>
      </c>
      <c r="B26" s="202" t="s">
        <v>93</v>
      </c>
      <c r="C26" s="202"/>
    </row>
    <row r="27" spans="1:14" ht="26.25" x14ac:dyDescent="0.4">
      <c r="A27" s="19" t="s">
        <v>21</v>
      </c>
      <c r="B27" s="203" t="s">
        <v>94</v>
      </c>
      <c r="C27" s="203"/>
    </row>
    <row r="28" spans="1:14" ht="27" thickBot="1" x14ac:dyDescent="0.45">
      <c r="A28" s="19" t="s">
        <v>10</v>
      </c>
      <c r="B28" s="134">
        <v>99.65</v>
      </c>
    </row>
    <row r="29" spans="1:14" s="17" customFormat="1" ht="27" thickBot="1" x14ac:dyDescent="0.45">
      <c r="A29" s="19" t="s">
        <v>23</v>
      </c>
      <c r="B29" s="135">
        <v>0</v>
      </c>
      <c r="C29" s="195" t="s">
        <v>78</v>
      </c>
      <c r="D29" s="196"/>
      <c r="E29" s="196"/>
      <c r="F29" s="196"/>
      <c r="G29" s="197"/>
      <c r="I29" s="29"/>
      <c r="J29" s="29"/>
      <c r="K29" s="29"/>
      <c r="L29" s="29"/>
    </row>
    <row r="30" spans="1:14" s="17" customFormat="1" ht="19.5" thickBot="1" x14ac:dyDescent="0.35">
      <c r="A30" s="19" t="s">
        <v>22</v>
      </c>
      <c r="B30" s="115">
        <f>B28-B29</f>
        <v>99.65</v>
      </c>
      <c r="C30" s="124"/>
      <c r="D30" s="124"/>
      <c r="E30" s="124"/>
      <c r="F30" s="124"/>
      <c r="G30" s="124"/>
      <c r="I30" s="29"/>
      <c r="J30" s="29"/>
      <c r="K30" s="29"/>
      <c r="L30" s="29"/>
    </row>
    <row r="31" spans="1:14" s="17" customFormat="1" ht="27" thickBot="1" x14ac:dyDescent="0.45">
      <c r="A31" s="19" t="s">
        <v>28</v>
      </c>
      <c r="B31" s="136">
        <v>1</v>
      </c>
      <c r="C31" s="195" t="s">
        <v>79</v>
      </c>
      <c r="D31" s="196"/>
      <c r="E31" s="196"/>
      <c r="F31" s="196"/>
      <c r="G31" s="197"/>
      <c r="H31" s="125"/>
      <c r="I31" s="29"/>
      <c r="J31" s="29"/>
      <c r="K31" s="29"/>
      <c r="L31" s="29"/>
    </row>
    <row r="32" spans="1:14" s="17" customFormat="1" ht="27" thickBot="1" x14ac:dyDescent="0.45">
      <c r="A32" s="19" t="s">
        <v>29</v>
      </c>
      <c r="B32" s="136">
        <v>1</v>
      </c>
      <c r="C32" s="195" t="s">
        <v>80</v>
      </c>
      <c r="D32" s="196"/>
      <c r="E32" s="196"/>
      <c r="F32" s="196"/>
      <c r="G32" s="197"/>
      <c r="H32" s="125"/>
      <c r="I32" s="29"/>
      <c r="J32" s="29"/>
      <c r="K32" s="29"/>
      <c r="L32" s="56"/>
      <c r="M32" s="56"/>
      <c r="N32" s="57"/>
    </row>
    <row r="33" spans="1:14" s="17" customFormat="1" ht="17.25" customHeight="1" x14ac:dyDescent="0.3">
      <c r="A33" s="19"/>
      <c r="B33" s="58"/>
      <c r="C33" s="30"/>
      <c r="D33" s="30"/>
      <c r="E33" s="30"/>
      <c r="F33" s="30"/>
      <c r="G33" s="30"/>
      <c r="H33" s="30"/>
      <c r="I33" s="29"/>
      <c r="J33" s="29"/>
      <c r="K33" s="29"/>
      <c r="L33" s="56"/>
      <c r="M33" s="56"/>
      <c r="N33" s="57"/>
    </row>
    <row r="34" spans="1:14" s="17" customFormat="1" x14ac:dyDescent="0.3">
      <c r="A34" s="19" t="s">
        <v>24</v>
      </c>
      <c r="B34" s="11">
        <f>B31/B32</f>
        <v>1</v>
      </c>
      <c r="C34" s="20" t="s">
        <v>25</v>
      </c>
      <c r="D34" s="20"/>
      <c r="E34" s="20"/>
      <c r="F34" s="20"/>
      <c r="G34" s="20"/>
      <c r="I34" s="29"/>
      <c r="J34" s="29"/>
      <c r="K34" s="29"/>
      <c r="L34" s="56"/>
      <c r="M34" s="56"/>
      <c r="N34" s="57"/>
    </row>
    <row r="35" spans="1:14" s="17" customFormat="1" ht="19.5" thickBot="1" x14ac:dyDescent="0.35">
      <c r="A35" s="19"/>
      <c r="B35" s="59"/>
      <c r="G35" s="20"/>
      <c r="I35" s="29"/>
      <c r="J35" s="29"/>
      <c r="K35" s="29"/>
      <c r="L35" s="56"/>
      <c r="M35" s="56"/>
      <c r="N35" s="57"/>
    </row>
    <row r="36" spans="1:14" s="17" customFormat="1" ht="27" thickBot="1" x14ac:dyDescent="0.45">
      <c r="A36" s="12" t="s">
        <v>82</v>
      </c>
      <c r="B36" s="137">
        <v>5</v>
      </c>
      <c r="C36" s="20"/>
      <c r="D36" s="200" t="s">
        <v>13</v>
      </c>
      <c r="E36" s="199"/>
      <c r="F36" s="198" t="s">
        <v>14</v>
      </c>
      <c r="G36" s="199"/>
      <c r="J36" s="29"/>
      <c r="K36" s="29"/>
      <c r="L36" s="56"/>
      <c r="M36" s="56"/>
      <c r="N36" s="57"/>
    </row>
    <row r="37" spans="1:14" s="17" customFormat="1" ht="26.25" x14ac:dyDescent="0.4">
      <c r="A37" s="13" t="s">
        <v>33</v>
      </c>
      <c r="B37" s="138">
        <v>3</v>
      </c>
      <c r="C37" s="60" t="s">
        <v>16</v>
      </c>
      <c r="D37" s="61" t="s">
        <v>32</v>
      </c>
      <c r="E37" s="62" t="s">
        <v>60</v>
      </c>
      <c r="F37" s="66" t="s">
        <v>32</v>
      </c>
      <c r="G37" s="62" t="s">
        <v>60</v>
      </c>
      <c r="J37" s="29"/>
      <c r="K37" s="29"/>
      <c r="L37" s="56"/>
      <c r="M37" s="56"/>
      <c r="N37" s="57"/>
    </row>
    <row r="38" spans="1:14" s="17" customFormat="1" ht="26.25" x14ac:dyDescent="0.4">
      <c r="A38" s="13" t="s">
        <v>34</v>
      </c>
      <c r="B38" s="138">
        <v>5</v>
      </c>
      <c r="C38" s="49">
        <v>1</v>
      </c>
      <c r="D38" s="165">
        <v>34605324</v>
      </c>
      <c r="E38" s="3">
        <f>IF(ISBLANK(D38),"-",$D$48/$D$45*D38)</f>
        <v>28621359.606808979</v>
      </c>
      <c r="F38" s="167">
        <v>33641084</v>
      </c>
      <c r="G38" s="3">
        <f>IF(ISBLANK(F38),"-",$D$48/$F$45*F38)</f>
        <v>28517689.934707273</v>
      </c>
      <c r="J38" s="29"/>
      <c r="K38" s="29"/>
      <c r="L38" s="56"/>
      <c r="M38" s="56"/>
      <c r="N38" s="57"/>
    </row>
    <row r="39" spans="1:14" s="17" customFormat="1" ht="26.25" x14ac:dyDescent="0.4">
      <c r="A39" s="13" t="s">
        <v>35</v>
      </c>
      <c r="B39" s="138">
        <v>1</v>
      </c>
      <c r="C39" s="50">
        <v>2</v>
      </c>
      <c r="D39" s="140">
        <v>34719966</v>
      </c>
      <c r="E39" s="4">
        <f>IF(ISBLANK(D39),"-",$D$48/$D$45*D39)</f>
        <v>28716177.673186388</v>
      </c>
      <c r="F39" s="139">
        <v>33357504</v>
      </c>
      <c r="G39" s="4">
        <f>IF(ISBLANK(F39),"-",$D$48/$F$45*F39)</f>
        <v>28277297.963042974</v>
      </c>
      <c r="J39" s="29"/>
      <c r="K39" s="29"/>
      <c r="L39" s="56"/>
      <c r="M39" s="56"/>
      <c r="N39" s="57"/>
    </row>
    <row r="40" spans="1:14" ht="26.25" x14ac:dyDescent="0.4">
      <c r="A40" s="13" t="s">
        <v>36</v>
      </c>
      <c r="B40" s="138">
        <v>1</v>
      </c>
      <c r="C40" s="50">
        <v>3</v>
      </c>
      <c r="D40" s="140">
        <v>34342842</v>
      </c>
      <c r="E40" s="4">
        <f>IF(ISBLANK(D40),"-",$D$48/$D$45*D40)</f>
        <v>28404266.083502725</v>
      </c>
      <c r="F40" s="139">
        <v>33226359</v>
      </c>
      <c r="G40" s="4">
        <f>IF(ISBLANK(F40),"-",$D$48/$F$45*F40)</f>
        <v>28166125.788968939</v>
      </c>
      <c r="L40" s="56"/>
      <c r="M40" s="56"/>
      <c r="N40" s="24"/>
    </row>
    <row r="41" spans="1:14" ht="26.25" x14ac:dyDescent="0.4">
      <c r="A41" s="13" t="s">
        <v>37</v>
      </c>
      <c r="B41" s="138">
        <v>1</v>
      </c>
      <c r="C41" s="51">
        <v>4</v>
      </c>
      <c r="D41" s="166"/>
      <c r="E41" s="5" t="str">
        <f>IF(ISBLANK(D41),"-",$D$48/$D$45*D41)</f>
        <v>-</v>
      </c>
      <c r="F41" s="168"/>
      <c r="G41" s="5" t="str">
        <f>IF(ISBLANK(F41),"-",$D$48/$F$45*F41)</f>
        <v>-</v>
      </c>
      <c r="L41" s="56"/>
      <c r="M41" s="56"/>
      <c r="N41" s="24"/>
    </row>
    <row r="42" spans="1:14" ht="27" thickBot="1" x14ac:dyDescent="0.45">
      <c r="A42" s="13" t="s">
        <v>38</v>
      </c>
      <c r="B42" s="138">
        <v>1</v>
      </c>
      <c r="C42" s="63" t="s">
        <v>12</v>
      </c>
      <c r="D42" s="118">
        <f>AVERAGE(D38:D41)</f>
        <v>34556044</v>
      </c>
      <c r="E42" s="2">
        <f>AVERAGE(E38:E41)</f>
        <v>28580601.121166032</v>
      </c>
      <c r="F42" s="67">
        <f>AVERAGE(F38:F41)</f>
        <v>33408315.666666668</v>
      </c>
      <c r="G42" s="2">
        <f>AVERAGE(G38:G41)</f>
        <v>28320371.228906393</v>
      </c>
    </row>
    <row r="43" spans="1:14" ht="26.25" x14ac:dyDescent="0.4">
      <c r="A43" s="13" t="s">
        <v>39</v>
      </c>
      <c r="B43" s="139">
        <v>1</v>
      </c>
      <c r="C43" s="119" t="s">
        <v>56</v>
      </c>
      <c r="D43" s="141">
        <v>101.11</v>
      </c>
      <c r="E43" s="24"/>
      <c r="F43" s="141">
        <v>98.65</v>
      </c>
    </row>
    <row r="44" spans="1:14" ht="26.25" x14ac:dyDescent="0.4">
      <c r="A44" s="13" t="s">
        <v>40</v>
      </c>
      <c r="B44" s="139">
        <v>1</v>
      </c>
      <c r="C44" s="120" t="s">
        <v>57</v>
      </c>
      <c r="D44" s="6">
        <f>D43*$B$34</f>
        <v>101.11</v>
      </c>
      <c r="E44" s="25"/>
      <c r="F44" s="6">
        <f>F43*$B$34</f>
        <v>98.65</v>
      </c>
    </row>
    <row r="45" spans="1:14" ht="19.5" thickBot="1" x14ac:dyDescent="0.35">
      <c r="A45" s="13" t="s">
        <v>30</v>
      </c>
      <c r="B45" s="25">
        <f>(B44/B43)*(B42/B41)*(B40/B39)*(B38/B37)*B36</f>
        <v>8.3333333333333339</v>
      </c>
      <c r="C45" s="120" t="s">
        <v>83</v>
      </c>
      <c r="D45" s="7">
        <f>D44*$B$30/100</f>
        <v>100.75611500000001</v>
      </c>
      <c r="E45" s="26"/>
      <c r="F45" s="7">
        <f>F44*$B$30/100</f>
        <v>98.304725000000019</v>
      </c>
    </row>
    <row r="46" spans="1:14" ht="19.5" thickBot="1" x14ac:dyDescent="0.35">
      <c r="A46" s="178" t="s">
        <v>26</v>
      </c>
      <c r="B46" s="179"/>
      <c r="C46" s="120" t="s">
        <v>84</v>
      </c>
      <c r="D46" s="6">
        <f>D45/$B$45</f>
        <v>12.090733800000001</v>
      </c>
      <c r="E46" s="26"/>
      <c r="F46" s="8">
        <f>F45/$B$45</f>
        <v>11.796567000000001</v>
      </c>
    </row>
    <row r="47" spans="1:14" ht="27" thickBot="1" x14ac:dyDescent="0.45">
      <c r="A47" s="180"/>
      <c r="B47" s="181"/>
      <c r="C47" s="120" t="s">
        <v>58</v>
      </c>
      <c r="D47" s="142">
        <v>10</v>
      </c>
      <c r="F47" s="27"/>
    </row>
    <row r="48" spans="1:14" x14ac:dyDescent="0.3">
      <c r="C48" s="120" t="s">
        <v>76</v>
      </c>
      <c r="D48" s="7">
        <f>D47*$B$45</f>
        <v>83.333333333333343</v>
      </c>
      <c r="F48" s="27"/>
    </row>
    <row r="49" spans="1:12" ht="19.5" thickBot="1" x14ac:dyDescent="0.35">
      <c r="C49" s="122" t="s">
        <v>77</v>
      </c>
      <c r="D49" s="123">
        <f>D48/B34</f>
        <v>83.333333333333343</v>
      </c>
      <c r="F49" s="28"/>
    </row>
    <row r="50" spans="1:12" x14ac:dyDescent="0.3">
      <c r="C50" s="121" t="s">
        <v>59</v>
      </c>
      <c r="D50" s="116">
        <f>AVERAGE(E38:E41,G38:G41)</f>
        <v>28450486.175036218</v>
      </c>
      <c r="F50" s="28"/>
    </row>
    <row r="51" spans="1:12" x14ac:dyDescent="0.3">
      <c r="C51" s="120" t="s">
        <v>27</v>
      </c>
      <c r="D51" s="9">
        <f>STDEV(E38:E41,G38:G41)/D50</f>
        <v>7.3274438750610248E-3</v>
      </c>
      <c r="F51" s="28"/>
    </row>
    <row r="52" spans="1:12" ht="19.5" thickBot="1" x14ac:dyDescent="0.35">
      <c r="C52" s="122" t="s">
        <v>6</v>
      </c>
      <c r="D52" s="10">
        <f>COUNT(E38:E41,G38:G41)</f>
        <v>6</v>
      </c>
    </row>
    <row r="54" spans="1:12" x14ac:dyDescent="0.3">
      <c r="A54" s="21" t="s">
        <v>7</v>
      </c>
      <c r="B54" s="22" t="s">
        <v>97</v>
      </c>
    </row>
    <row r="55" spans="1:12" x14ac:dyDescent="0.3">
      <c r="A55" s="20" t="s">
        <v>8</v>
      </c>
      <c r="B55" s="23" t="str">
        <f>B21</f>
        <v>Artemether 20mg/mL</v>
      </c>
    </row>
    <row r="56" spans="1:12" ht="26.25" x14ac:dyDescent="0.4">
      <c r="A56" s="19" t="s">
        <v>54</v>
      </c>
      <c r="B56" s="143">
        <v>1</v>
      </c>
      <c r="C56" s="31" t="s">
        <v>53</v>
      </c>
      <c r="D56" s="144">
        <v>80</v>
      </c>
      <c r="E56" s="20" t="str">
        <f>B20</f>
        <v>Artemether</v>
      </c>
      <c r="H56" s="31"/>
    </row>
    <row r="57" spans="1:12" ht="19.5" thickBot="1" x14ac:dyDescent="0.35">
      <c r="H57" s="31"/>
    </row>
    <row r="58" spans="1:12" s="17" customFormat="1" ht="27" thickBot="1" x14ac:dyDescent="0.45">
      <c r="A58" s="12" t="s">
        <v>85</v>
      </c>
      <c r="B58" s="137">
        <v>25</v>
      </c>
      <c r="C58" s="20"/>
      <c r="D58" s="64" t="s">
        <v>55</v>
      </c>
      <c r="E58" s="36" t="s">
        <v>16</v>
      </c>
      <c r="F58" s="36" t="s">
        <v>32</v>
      </c>
      <c r="G58" s="36" t="s">
        <v>61</v>
      </c>
      <c r="H58" s="60" t="s">
        <v>31</v>
      </c>
      <c r="L58" s="29"/>
    </row>
    <row r="59" spans="1:12" s="17" customFormat="1" ht="26.25" x14ac:dyDescent="0.4">
      <c r="A59" s="13" t="s">
        <v>41</v>
      </c>
      <c r="B59" s="138">
        <v>1</v>
      </c>
      <c r="C59" s="182" t="s">
        <v>17</v>
      </c>
      <c r="D59" s="186">
        <v>3</v>
      </c>
      <c r="E59" s="37">
        <v>1</v>
      </c>
      <c r="F59" s="145">
        <v>27998761</v>
      </c>
      <c r="G59" s="40">
        <f t="shared" ref="G59:G70" si="0">IF(ISBLANK(F59),"-",(F59/$D$50*$D$47*$B$67)*($B$56/$D$59))</f>
        <v>82.010200774024668</v>
      </c>
      <c r="H59" s="41">
        <f>IF(ISBLANK(F59),"-",G59/$D$56)</f>
        <v>1.0251275096753083</v>
      </c>
      <c r="L59" s="29"/>
    </row>
    <row r="60" spans="1:12" s="17" customFormat="1" ht="26.25" x14ac:dyDescent="0.4">
      <c r="A60" s="13" t="s">
        <v>42</v>
      </c>
      <c r="B60" s="138">
        <v>1</v>
      </c>
      <c r="C60" s="183"/>
      <c r="D60" s="187"/>
      <c r="E60" s="38">
        <v>2</v>
      </c>
      <c r="F60" s="140">
        <v>28289224</v>
      </c>
      <c r="G60" s="42">
        <f t="shared" si="0"/>
        <v>82.860985883673834</v>
      </c>
      <c r="H60" s="43">
        <f t="shared" ref="H60:H70" si="1">IF(ISBLANK(F60),"-",G60/$D$56)</f>
        <v>1.035762323545923</v>
      </c>
      <c r="L60" s="29"/>
    </row>
    <row r="61" spans="1:12" s="17" customFormat="1" ht="26.25" x14ac:dyDescent="0.4">
      <c r="A61" s="13" t="s">
        <v>43</v>
      </c>
      <c r="B61" s="138">
        <v>1</v>
      </c>
      <c r="C61" s="183"/>
      <c r="D61" s="187"/>
      <c r="E61" s="38">
        <v>3</v>
      </c>
      <c r="F61" s="140">
        <v>28596345</v>
      </c>
      <c r="G61" s="42">
        <f t="shared" si="0"/>
        <v>83.760563363974427</v>
      </c>
      <c r="H61" s="43">
        <f t="shared" si="1"/>
        <v>1.0470070420496804</v>
      </c>
      <c r="L61" s="29"/>
    </row>
    <row r="62" spans="1:12" ht="27" thickBot="1" x14ac:dyDescent="0.45">
      <c r="A62" s="13" t="s">
        <v>44</v>
      </c>
      <c r="B62" s="138">
        <v>1</v>
      </c>
      <c r="C62" s="184"/>
      <c r="D62" s="188"/>
      <c r="E62" s="39">
        <v>4</v>
      </c>
      <c r="F62" s="146"/>
      <c r="G62" s="42" t="str">
        <f t="shared" si="0"/>
        <v>-</v>
      </c>
      <c r="H62" s="43" t="str">
        <f t="shared" si="1"/>
        <v>-</v>
      </c>
    </row>
    <row r="63" spans="1:12" ht="26.25" x14ac:dyDescent="0.4">
      <c r="A63" s="13" t="s">
        <v>45</v>
      </c>
      <c r="B63" s="138">
        <v>1</v>
      </c>
      <c r="C63" s="182" t="s">
        <v>18</v>
      </c>
      <c r="D63" s="189">
        <v>3</v>
      </c>
      <c r="E63" s="37">
        <v>1</v>
      </c>
      <c r="F63" s="145">
        <v>28423762</v>
      </c>
      <c r="G63" s="40">
        <f t="shared" si="0"/>
        <v>83.255056478145335</v>
      </c>
      <c r="H63" s="41">
        <f t="shared" si="1"/>
        <v>1.0406882059768168</v>
      </c>
    </row>
    <row r="64" spans="1:12" ht="26.25" x14ac:dyDescent="0.4">
      <c r="A64" s="13" t="s">
        <v>46</v>
      </c>
      <c r="B64" s="138">
        <v>1</v>
      </c>
      <c r="C64" s="183"/>
      <c r="D64" s="190"/>
      <c r="E64" s="38">
        <v>2</v>
      </c>
      <c r="F64" s="140">
        <v>28523864</v>
      </c>
      <c r="G64" s="42">
        <f t="shared" si="0"/>
        <v>83.548261778118473</v>
      </c>
      <c r="H64" s="43">
        <f t="shared" si="1"/>
        <v>1.044353272226481</v>
      </c>
    </row>
    <row r="65" spans="1:11" ht="26.25" x14ac:dyDescent="0.4">
      <c r="A65" s="13" t="s">
        <v>47</v>
      </c>
      <c r="B65" s="138">
        <v>1</v>
      </c>
      <c r="C65" s="183"/>
      <c r="D65" s="190"/>
      <c r="E65" s="38">
        <v>3</v>
      </c>
      <c r="F65" s="140">
        <v>28368291</v>
      </c>
      <c r="G65" s="42">
        <f t="shared" si="0"/>
        <v>83.09257829394511</v>
      </c>
      <c r="H65" s="43">
        <f t="shared" si="1"/>
        <v>1.0386572286743139</v>
      </c>
    </row>
    <row r="66" spans="1:11" ht="27" thickBot="1" x14ac:dyDescent="0.45">
      <c r="A66" s="13" t="s">
        <v>48</v>
      </c>
      <c r="B66" s="138">
        <v>1</v>
      </c>
      <c r="C66" s="184"/>
      <c r="D66" s="191"/>
      <c r="E66" s="39">
        <v>4</v>
      </c>
      <c r="F66" s="146"/>
      <c r="G66" s="68" t="str">
        <f t="shared" si="0"/>
        <v>-</v>
      </c>
      <c r="H66" s="44" t="str">
        <f t="shared" si="1"/>
        <v>-</v>
      </c>
    </row>
    <row r="67" spans="1:11" ht="21.75" customHeight="1" x14ac:dyDescent="0.4">
      <c r="A67" s="13" t="s">
        <v>20</v>
      </c>
      <c r="B67" s="50">
        <f>(B66/B65)*(B64/B63)*(B62/B61)*(B60/B59)*B58</f>
        <v>25</v>
      </c>
      <c r="C67" s="182" t="s">
        <v>19</v>
      </c>
      <c r="D67" s="186">
        <v>3</v>
      </c>
      <c r="E67" s="37">
        <v>1</v>
      </c>
      <c r="F67" s="145">
        <v>28486354</v>
      </c>
      <c r="G67" s="42">
        <f t="shared" si="0"/>
        <v>83.438392536724763</v>
      </c>
      <c r="H67" s="43">
        <f t="shared" si="1"/>
        <v>1.0429799067090595</v>
      </c>
    </row>
    <row r="68" spans="1:11" ht="27" thickBot="1" x14ac:dyDescent="0.45">
      <c r="A68" s="117" t="s">
        <v>75</v>
      </c>
      <c r="B68" s="150">
        <f>(D47*B67)/D56*B56</f>
        <v>3.125</v>
      </c>
      <c r="C68" s="183"/>
      <c r="D68" s="187"/>
      <c r="E68" s="38">
        <v>2</v>
      </c>
      <c r="F68" s="140">
        <v>28786829</v>
      </c>
      <c r="G68" s="42">
        <f t="shared" si="0"/>
        <v>84.318503448688858</v>
      </c>
      <c r="H68" s="43">
        <f t="shared" si="1"/>
        <v>1.0539812931086108</v>
      </c>
    </row>
    <row r="69" spans="1:11" ht="21.75" customHeight="1" x14ac:dyDescent="0.4">
      <c r="A69" s="178" t="s">
        <v>26</v>
      </c>
      <c r="B69" s="192"/>
      <c r="C69" s="183"/>
      <c r="D69" s="187"/>
      <c r="E69" s="38">
        <v>3</v>
      </c>
      <c r="F69" s="140">
        <v>28760486</v>
      </c>
      <c r="G69" s="42">
        <f t="shared" si="0"/>
        <v>84.241343080092918</v>
      </c>
      <c r="H69" s="43">
        <f t="shared" si="1"/>
        <v>1.0530167885011614</v>
      </c>
    </row>
    <row r="70" spans="1:11" ht="16.5" customHeight="1" thickBot="1" x14ac:dyDescent="0.45">
      <c r="A70" s="180"/>
      <c r="B70" s="193"/>
      <c r="C70" s="185"/>
      <c r="D70" s="188"/>
      <c r="E70" s="39">
        <v>4</v>
      </c>
      <c r="F70" s="146"/>
      <c r="G70" s="68" t="str">
        <f t="shared" si="0"/>
        <v>-</v>
      </c>
      <c r="H70" s="44" t="str">
        <f t="shared" si="1"/>
        <v>-</v>
      </c>
    </row>
    <row r="71" spans="1:11" ht="26.25" x14ac:dyDescent="0.4">
      <c r="A71" s="32"/>
      <c r="B71" s="32"/>
      <c r="C71" s="32"/>
      <c r="D71" s="32"/>
      <c r="E71" s="32"/>
      <c r="F71" s="33"/>
      <c r="G71" s="16" t="s">
        <v>12</v>
      </c>
      <c r="H71" s="147">
        <f>AVERAGE(H59:H70)</f>
        <v>1.0423970633852617</v>
      </c>
    </row>
    <row r="72" spans="1:11" ht="26.25" x14ac:dyDescent="0.4">
      <c r="C72" s="32"/>
      <c r="D72" s="32"/>
      <c r="E72" s="32"/>
      <c r="F72" s="33"/>
      <c r="G72" s="14" t="s">
        <v>27</v>
      </c>
      <c r="H72" s="148">
        <f>STDEV(H59:H70)/H71</f>
        <v>8.5236862772763641E-3</v>
      </c>
    </row>
    <row r="73" spans="1:11" ht="27" thickBot="1" x14ac:dyDescent="0.45">
      <c r="A73" s="32"/>
      <c r="B73" s="32"/>
      <c r="C73" s="33"/>
      <c r="D73" s="33"/>
      <c r="E73" s="34"/>
      <c r="F73" s="33"/>
      <c r="G73" s="15" t="s">
        <v>6</v>
      </c>
      <c r="H73" s="149">
        <f>COUNT(H59:H70)</f>
        <v>9</v>
      </c>
    </row>
    <row r="74" spans="1:11" x14ac:dyDescent="0.3">
      <c r="A74" s="32"/>
      <c r="B74" s="32"/>
      <c r="C74" s="33"/>
      <c r="D74" s="33"/>
      <c r="E74" s="33"/>
      <c r="F74" s="34"/>
      <c r="G74" s="33"/>
      <c r="H74" s="33"/>
      <c r="I74" s="35"/>
      <c r="J74" s="45"/>
      <c r="K74" s="46"/>
    </row>
    <row r="75" spans="1:11" ht="26.25" x14ac:dyDescent="0.4">
      <c r="A75" s="126" t="s">
        <v>86</v>
      </c>
      <c r="B75" s="127" t="s">
        <v>87</v>
      </c>
      <c r="C75" s="194" t="str">
        <f>B20</f>
        <v>Artemether</v>
      </c>
      <c r="D75" s="194"/>
      <c r="E75" s="128" t="s">
        <v>88</v>
      </c>
      <c r="F75" s="128"/>
      <c r="G75" s="129">
        <f>H71</f>
        <v>1.0423970633852617</v>
      </c>
      <c r="H75" s="33"/>
      <c r="I75" s="35"/>
      <c r="J75" s="45"/>
      <c r="K75" s="46"/>
    </row>
    <row r="76" spans="1:11" ht="19.5" thickBot="1" x14ac:dyDescent="0.35">
      <c r="A76" s="48"/>
      <c r="B76" s="47"/>
      <c r="C76" s="47"/>
      <c r="D76" s="47"/>
      <c r="E76" s="47"/>
      <c r="F76" s="47"/>
      <c r="G76" s="47"/>
      <c r="H76" s="47"/>
    </row>
    <row r="77" spans="1:11" x14ac:dyDescent="0.3">
      <c r="B77" s="176" t="s">
        <v>49</v>
      </c>
      <c r="C77" s="176"/>
      <c r="D77" s="31"/>
      <c r="E77" s="65" t="s">
        <v>51</v>
      </c>
      <c r="F77" s="35"/>
      <c r="G77" s="176" t="s">
        <v>50</v>
      </c>
      <c r="H77" s="176"/>
    </row>
    <row r="78" spans="1:11" ht="83.1" customHeight="1" x14ac:dyDescent="0.3">
      <c r="A78" s="75" t="s">
        <v>11</v>
      </c>
      <c r="B78" s="170" t="s">
        <v>95</v>
      </c>
      <c r="C78" s="69"/>
      <c r="D78" s="73"/>
      <c r="E78" s="169">
        <v>42374</v>
      </c>
      <c r="G78" s="71"/>
      <c r="H78" s="71"/>
    </row>
    <row r="79" spans="1:11" ht="83.1" customHeight="1" x14ac:dyDescent="0.3">
      <c r="A79" s="75" t="s">
        <v>52</v>
      </c>
      <c r="B79" s="70"/>
      <c r="C79" s="70"/>
      <c r="D79" s="74"/>
      <c r="E79" s="1"/>
      <c r="F79" s="35"/>
      <c r="G79" s="72"/>
      <c r="H79" s="72"/>
    </row>
    <row r="80" spans="1:11" x14ac:dyDescent="0.3">
      <c r="A80" s="32"/>
      <c r="B80" s="32"/>
      <c r="C80" s="33"/>
      <c r="D80" s="33"/>
      <c r="E80" s="33"/>
      <c r="F80" s="34"/>
      <c r="G80" s="33"/>
      <c r="H80" s="33"/>
      <c r="I80" s="35"/>
    </row>
    <row r="81" spans="1:9" x14ac:dyDescent="0.3">
      <c r="A81" s="32"/>
      <c r="B81" s="32"/>
      <c r="C81" s="33"/>
      <c r="D81" s="33"/>
      <c r="E81" s="33"/>
      <c r="F81" s="34"/>
      <c r="G81" s="33"/>
      <c r="H81" s="33"/>
      <c r="I81" s="35"/>
    </row>
    <row r="82" spans="1:9" x14ac:dyDescent="0.3">
      <c r="A82" s="32"/>
      <c r="B82" s="32"/>
      <c r="C82" s="33"/>
      <c r="D82" s="33"/>
      <c r="E82" s="33"/>
      <c r="F82" s="34"/>
      <c r="G82" s="33"/>
      <c r="H82" s="33"/>
      <c r="I82" s="35"/>
    </row>
    <row r="83" spans="1:9" x14ac:dyDescent="0.3">
      <c r="A83" s="32"/>
      <c r="B83" s="32"/>
      <c r="C83" s="33"/>
      <c r="D83" s="33"/>
      <c r="E83" s="33"/>
      <c r="F83" s="34"/>
      <c r="G83" s="33"/>
      <c r="H83" s="33"/>
      <c r="I83" s="35"/>
    </row>
    <row r="84" spans="1:9" x14ac:dyDescent="0.3">
      <c r="A84" s="32"/>
      <c r="B84" s="32"/>
      <c r="C84" s="33"/>
      <c r="D84" s="33"/>
      <c r="E84" s="33"/>
      <c r="F84" s="34"/>
      <c r="G84" s="33"/>
      <c r="H84" s="33"/>
      <c r="I84" s="35"/>
    </row>
    <row r="85" spans="1:9" x14ac:dyDescent="0.3">
      <c r="A85" s="32"/>
      <c r="B85" s="32"/>
      <c r="C85" s="33"/>
      <c r="D85" s="33"/>
      <c r="E85" s="33"/>
      <c r="F85" s="34"/>
      <c r="G85" s="33"/>
      <c r="H85" s="33"/>
      <c r="I85" s="35"/>
    </row>
    <row r="86" spans="1:9" x14ac:dyDescent="0.3">
      <c r="A86" s="32"/>
      <c r="B86" s="32"/>
      <c r="C86" s="33"/>
      <c r="D86" s="33"/>
      <c r="E86" s="33"/>
      <c r="F86" s="34"/>
      <c r="G86" s="33"/>
      <c r="H86" s="33"/>
      <c r="I86" s="35"/>
    </row>
    <row r="87" spans="1:9" x14ac:dyDescent="0.3">
      <c r="A87" s="32"/>
      <c r="B87" s="32"/>
      <c r="C87" s="33"/>
      <c r="D87" s="33"/>
      <c r="E87" s="33"/>
      <c r="F87" s="34"/>
      <c r="G87" s="33"/>
      <c r="H87" s="33"/>
      <c r="I87" s="35"/>
    </row>
    <row r="88" spans="1:9" x14ac:dyDescent="0.3">
      <c r="A88" s="32"/>
      <c r="B88" s="32"/>
      <c r="C88" s="33"/>
      <c r="D88" s="33"/>
      <c r="E88" s="33"/>
      <c r="F88" s="34"/>
      <c r="G88" s="33"/>
      <c r="H88" s="33"/>
      <c r="I88" s="35"/>
    </row>
  </sheetData>
  <sheetProtection formatCells="0" formatColumns="0" formatRows="0"/>
  <mergeCells count="21">
    <mergeCell ref="A16:H16"/>
    <mergeCell ref="C75:D75"/>
    <mergeCell ref="C29:G29"/>
    <mergeCell ref="F36:G36"/>
    <mergeCell ref="D36:E36"/>
    <mergeCell ref="C31:G31"/>
    <mergeCell ref="C32:G32"/>
    <mergeCell ref="B18:E18"/>
    <mergeCell ref="B26:C26"/>
    <mergeCell ref="B27:C27"/>
    <mergeCell ref="B77:C77"/>
    <mergeCell ref="G77:H77"/>
    <mergeCell ref="B21:H21"/>
    <mergeCell ref="A46:B47"/>
    <mergeCell ref="C59:C62"/>
    <mergeCell ref="C67:C70"/>
    <mergeCell ref="C63:C66"/>
    <mergeCell ref="D67:D70"/>
    <mergeCell ref="D63:D66"/>
    <mergeCell ref="D59:D62"/>
    <mergeCell ref="A69:B70"/>
  </mergeCells>
  <conditionalFormatting sqref="D51">
    <cfRule type="cellIs" dxfId="1" priority="2" operator="greaterThan">
      <formula>0.02</formula>
    </cfRule>
  </conditionalFormatting>
  <conditionalFormatting sqref="H72">
    <cfRule type="cellIs" dxfId="0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6" orientation="landscape" r:id="rId1"/>
  <headerFooter alignWithMargins="0">
    <oddFooter>&amp;C&amp;P of &amp;N&amp;R&amp;D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</vt:lpstr>
      <vt:lpstr>Worksheet Template</vt:lpstr>
      <vt:lpstr>SST!Print_Area</vt:lpstr>
      <vt:lpstr>'Worksheet Template'!Print_Area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hp3500</cp:lastModifiedBy>
  <cp:lastPrinted>2016-01-05T07:48:06Z</cp:lastPrinted>
  <dcterms:created xsi:type="dcterms:W3CDTF">2005-07-05T10:19:27Z</dcterms:created>
  <dcterms:modified xsi:type="dcterms:W3CDTF">2016-01-25T06:51:43Z</dcterms:modified>
</cp:coreProperties>
</file>