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360" yWindow="435" windowWidth="14940" windowHeight="8520" activeTab="2"/>
  </bookViews>
  <sheets>
    <sheet name="SST" sheetId="35" r:id="rId1"/>
    <sheet name="199" sheetId="37" r:id="rId2"/>
    <sheet name="Carb" sheetId="38" r:id="rId3"/>
  </sheets>
  <definedNames>
    <definedName name="_xlnm.Print_Area" localSheetId="1">'199'!$A$1:$H$133</definedName>
    <definedName name="_xlnm.Print_Area" localSheetId="2">Carb!$A$1:$I$64</definedName>
    <definedName name="_xlnm.Print_Area" localSheetId="0">SST!$A$1:$G$47</definedName>
  </definedNames>
  <calcPr calcId="152511"/>
</workbook>
</file>

<file path=xl/calcChain.xml><?xml version="1.0" encoding="utf-8"?>
<calcChain xmlns="http://schemas.openxmlformats.org/spreadsheetml/2006/main">
  <c r="B48" i="38" l="1"/>
  <c r="C36" i="38" l="1"/>
  <c r="E36" i="38" s="1"/>
  <c r="C35" i="38"/>
  <c r="E35" i="38" s="1"/>
  <c r="C34" i="38"/>
  <c r="E34" i="38" s="1"/>
  <c r="D58" i="38"/>
  <c r="D56" i="38"/>
  <c r="E53" i="38" s="1"/>
  <c r="I55" i="38"/>
  <c r="H55" i="38"/>
  <c r="G55" i="38"/>
  <c r="F55" i="38"/>
  <c r="E55" i="38"/>
  <c r="E54" i="38"/>
  <c r="E52" i="38"/>
  <c r="C48" i="38"/>
  <c r="E46" i="38"/>
  <c r="B44" i="38"/>
  <c r="G37" i="38"/>
  <c r="F37" i="38"/>
  <c r="E37" i="38"/>
  <c r="C37" i="38"/>
  <c r="G36" i="38" l="1"/>
  <c r="F36" i="38"/>
  <c r="F34" i="38"/>
  <c r="E40" i="38"/>
  <c r="E38" i="38"/>
  <c r="E39" i="38" s="1"/>
  <c r="G34" i="38"/>
  <c r="F35" i="38"/>
  <c r="G35" i="38"/>
  <c r="D57" i="38"/>
  <c r="C129" i="37"/>
  <c r="B125" i="37"/>
  <c r="D109" i="37" s="1"/>
  <c r="B107" i="37"/>
  <c r="F104" i="37"/>
  <c r="D104" i="37"/>
  <c r="G103" i="37"/>
  <c r="E103" i="37"/>
  <c r="B96" i="37"/>
  <c r="D106" i="37" s="1"/>
  <c r="C74" i="37"/>
  <c r="B67" i="37"/>
  <c r="C56" i="37"/>
  <c r="B55" i="37"/>
  <c r="B45" i="37"/>
  <c r="D48" i="37" s="1"/>
  <c r="F42" i="37"/>
  <c r="D42" i="37"/>
  <c r="G41" i="37"/>
  <c r="E41" i="37"/>
  <c r="B34" i="37"/>
  <c r="D44" i="37" s="1"/>
  <c r="B30" i="37"/>
  <c r="D45" i="37" l="1"/>
  <c r="D46" i="37" s="1"/>
  <c r="F44" i="37"/>
  <c r="F45" i="37" s="1"/>
  <c r="F46" i="37" s="1"/>
  <c r="F38" i="38"/>
  <c r="G38" i="38"/>
  <c r="D110" i="37"/>
  <c r="D111" i="37" s="1"/>
  <c r="F106" i="37"/>
  <c r="F107" i="37" s="1"/>
  <c r="F108" i="37" s="1"/>
  <c r="D107" i="37"/>
  <c r="D108" i="37" s="1"/>
  <c r="G38" i="37"/>
  <c r="D49" i="37"/>
  <c r="E40" i="37"/>
  <c r="E38" i="37"/>
  <c r="G40" i="37"/>
  <c r="E39" i="37"/>
  <c r="G39" i="37" l="1"/>
  <c r="F53" i="38"/>
  <c r="G53" i="38" s="1"/>
  <c r="H53" i="38" s="1"/>
  <c r="I53" i="38" s="1"/>
  <c r="F52" i="38"/>
  <c r="G52" i="38" s="1"/>
  <c r="F54" i="38"/>
  <c r="G54" i="38" s="1"/>
  <c r="H54" i="38" s="1"/>
  <c r="I54" i="38" s="1"/>
  <c r="E101" i="37"/>
  <c r="G101" i="37"/>
  <c r="G102" i="37"/>
  <c r="G100" i="37"/>
  <c r="E100" i="37"/>
  <c r="E102" i="37"/>
  <c r="E42" i="37"/>
  <c r="D50" i="37"/>
  <c r="D52" i="37"/>
  <c r="G42" i="37"/>
  <c r="G56" i="38" l="1"/>
  <c r="G58" i="38"/>
  <c r="H52" i="38"/>
  <c r="G104" i="37"/>
  <c r="D112" i="37"/>
  <c r="E121" i="37" s="1"/>
  <c r="F121" i="37" s="1"/>
  <c r="E104" i="37"/>
  <c r="D114" i="37"/>
  <c r="E60" i="37"/>
  <c r="E65" i="37"/>
  <c r="E61" i="37"/>
  <c r="D51" i="37"/>
  <c r="E67" i="37"/>
  <c r="E66" i="37"/>
  <c r="E62" i="37"/>
  <c r="E68" i="37"/>
  <c r="E63" i="37"/>
  <c r="E59" i="37"/>
  <c r="E64" i="37"/>
  <c r="H56" i="38" l="1"/>
  <c r="H57" i="38" s="1"/>
  <c r="H58" i="38"/>
  <c r="I52" i="38"/>
  <c r="E119" i="37"/>
  <c r="F119" i="37" s="1"/>
  <c r="E120" i="37"/>
  <c r="F120" i="37" s="1"/>
  <c r="E122" i="37"/>
  <c r="F122" i="37" s="1"/>
  <c r="D113" i="37"/>
  <c r="E117" i="37"/>
  <c r="F117" i="37" s="1"/>
  <c r="E118" i="37"/>
  <c r="F118" i="37" s="1"/>
  <c r="G64" i="37"/>
  <c r="G62" i="37"/>
  <c r="G61" i="37"/>
  <c r="E70" i="37"/>
  <c r="E71" i="37" s="1"/>
  <c r="G59" i="37"/>
  <c r="E72" i="37"/>
  <c r="G66" i="37"/>
  <c r="G65" i="37"/>
  <c r="G63" i="37"/>
  <c r="G67" i="37"/>
  <c r="G60" i="37"/>
  <c r="G68" i="37"/>
  <c r="I58" i="38" l="1"/>
  <c r="I56" i="38"/>
  <c r="I57" i="38" s="1"/>
  <c r="F126" i="37"/>
  <c r="F124" i="37"/>
  <c r="F125" i="37" s="1"/>
  <c r="F62" i="37"/>
  <c r="C81" i="37"/>
  <c r="G70" i="37"/>
  <c r="G72" i="37"/>
  <c r="F60" i="37"/>
  <c r="F59" i="37"/>
  <c r="F61" i="37"/>
  <c r="G129" i="37" l="1"/>
  <c r="F72" i="37"/>
  <c r="F70" i="37"/>
  <c r="F71" i="37" s="1"/>
  <c r="C79" i="37"/>
  <c r="G74" i="37"/>
  <c r="C82" i="37"/>
  <c r="G71" i="37"/>
  <c r="C83" i="37" l="1"/>
  <c r="B27" i="35" l="1"/>
  <c r="B26" i="35"/>
  <c r="B25" i="35"/>
  <c r="B18" i="35"/>
  <c r="B19" i="35"/>
  <c r="B20" i="35"/>
  <c r="B21" i="35"/>
  <c r="B22" i="35"/>
  <c r="B17" i="35"/>
  <c r="B39" i="35"/>
  <c r="E37" i="35"/>
  <c r="D37" i="35"/>
  <c r="C37" i="35"/>
  <c r="B37" i="35"/>
  <c r="B38" i="35" s="1"/>
  <c r="B28" i="35" l="1"/>
</calcChain>
</file>

<file path=xl/sharedStrings.xml><?xml version="1.0" encoding="utf-8"?>
<sst xmlns="http://schemas.openxmlformats.org/spreadsheetml/2006/main" count="263" uniqueCount="151">
  <si>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</si>
  <si>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</si>
  <si>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</si>
  <si>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</si>
  <si>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</si>
  <si>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</si>
  <si>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</si>
  <si>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</si>
  <si>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</si>
  <si>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</si>
  <si>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</si>
  <si>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</si>
  <si>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</si>
  <si>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</si>
  <si>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</si>
  <si>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</si>
  <si>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Injection</t>
  </si>
  <si>
    <t>Sample Dilution Factor</t>
  </si>
  <si>
    <t>Code:</t>
  </si>
  <si>
    <t xml:space="preserve">% Purity corrected for water: </t>
  </si>
  <si>
    <t>% Water content:</t>
  </si>
  <si>
    <t>1 mg of salt is equivalent to</t>
  </si>
  <si>
    <t>free base</t>
  </si>
  <si>
    <t>If there are no serial dilutions, or only one dilution, enter 1 in all boxes not used.</t>
  </si>
  <si>
    <t>RSD:</t>
  </si>
  <si>
    <t xml:space="preserve"> Mwt of compound in free base form:</t>
  </si>
  <si>
    <t>Mwt of compound in salt form:</t>
  </si>
  <si>
    <t>Standard Dilution Factor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</si>
  <si>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</si>
  <si>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</si>
  <si>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</si>
  <si>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</si>
  <si>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</si>
  <si>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</si>
  <si>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</si>
  <si>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</si>
  <si>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</si>
  <si>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</si>
  <si>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</si>
  <si>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</si>
  <si>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</si>
  <si>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</si>
  <si>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</si>
  <si>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</si>
  <si>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</si>
  <si>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Name</t>
  </si>
  <si>
    <t>Signature</t>
  </si>
  <si>
    <t>Date</t>
  </si>
  <si>
    <t>Reviewed By:</t>
  </si>
  <si>
    <t>Amt of RS (mg):</t>
  </si>
  <si>
    <t>Amt of RS as free base (mg):</t>
  </si>
  <si>
    <t>Desired Concetration (mg/mL):</t>
  </si>
  <si>
    <t>Average Normalised Response:</t>
  </si>
  <si>
    <t>Normalised Response:</t>
  </si>
  <si>
    <t>HPLC System Suitability Report</t>
  </si>
  <si>
    <t>Assay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</si>
  <si>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</si>
  <si>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</si>
  <si>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</si>
  <si>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</si>
  <si>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</si>
  <si>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</si>
  <si>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</si>
  <si>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</si>
  <si>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</si>
  <si>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</si>
  <si>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</si>
  <si>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Desired Weight as free base (mg):</t>
  </si>
  <si>
    <t>Desired Weight as salt (mg):</t>
  </si>
  <si>
    <t>If correction for water content is NOT needed, enter 0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</si>
  <si>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</si>
  <si>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</si>
  <si>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Please enter the required information in the cells highlighted in green</t>
  </si>
  <si>
    <t>Initial Standard dilution (mL):</t>
  </si>
  <si>
    <t>Purity correction (mg):</t>
  </si>
  <si>
    <t>Concentration (mg/mL):</t>
  </si>
  <si>
    <t>Initial Sample dilution (mL):</t>
  </si>
  <si>
    <t xml:space="preserve">The content of </t>
  </si>
  <si>
    <t xml:space="preserve">in the sample as a percentage of the stated  label claim is </t>
  </si>
  <si>
    <t>Weight (mg):</t>
  </si>
  <si>
    <t>Standard Conc (mg/mL):</t>
  </si>
  <si>
    <t>Bugigi</t>
  </si>
  <si>
    <t>Artesunate</t>
  </si>
  <si>
    <t>Determination of Content of Active Ingredient in the Sample</t>
  </si>
  <si>
    <t>Each Tablet/Capsule contains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</si>
  <si>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</si>
  <si>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</si>
  <si>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</si>
  <si>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</si>
  <si>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</si>
  <si>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</si>
  <si>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</si>
  <si>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</si>
  <si>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</si>
  <si>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</si>
  <si>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</si>
  <si>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</si>
  <si>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</si>
  <si>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</si>
  <si>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</si>
  <si>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</si>
  <si>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</si>
  <si>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</si>
  <si>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</si>
  <si>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</si>
  <si>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</si>
  <si>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</si>
  <si>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</si>
  <si>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t xml:space="preserve">The amount  of </t>
  </si>
  <si>
    <t xml:space="preserve">dissolved as a percentage of the stated  label claim is </t>
  </si>
  <si>
    <t>Each vial contains 60mg Artesunate</t>
  </si>
  <si>
    <t>A17 2</t>
  </si>
  <si>
    <t>-</t>
  </si>
  <si>
    <t>Artesun</t>
  </si>
  <si>
    <t>NDQD201508198</t>
  </si>
  <si>
    <t>National Quality Control Laoboratory</t>
  </si>
  <si>
    <t>Laboratory Data Calculation Spreadsheet</t>
  </si>
  <si>
    <t>Gsunate</t>
  </si>
  <si>
    <t>Sodium Bicarbonate</t>
  </si>
  <si>
    <t xml:space="preserve"> 5% Sodium Bicarbonate</t>
  </si>
  <si>
    <t>Standardisation of Hydrochloric Acid</t>
  </si>
  <si>
    <t>Sodium Carbonate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</si>
  <si>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</si>
  <si>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</si>
  <si>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</si>
  <si>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</si>
  <si>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</si>
  <si>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</si>
  <si>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</si>
  <si>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</si>
  <si>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</si>
  <si>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</si>
  <si>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</si>
  <si>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</si>
  <si>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</si>
  <si>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</si>
  <si>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</si>
  <si>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</si>
  <si>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</si>
  <si>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</si>
  <si>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</si>
  <si>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</si>
  <si>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</si>
  <si>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</si>
  <si>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</si>
  <si>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</si>
  <si>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</si>
  <si>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</si>
  <si>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</si>
  <si>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</si>
  <si>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Each mL of 0.1 M HCL VS is Equivalent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</si>
</sst>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dd\-mmm\-yy"/>
    <numFmt numFmtId="165" formatCode="0.000"/>
    <numFmt numFmtId="166" formatCode="0.0000\ &quot;mg&quot;"/>
    <numFmt numFmtId="167" formatCode="0.00000"/>
    <numFmt numFmtId="168" formatCode="0.0%"/>
    <numFmt numFmtId="169" formatCode="[$-409]d/mmm/yy;@"/>
    <numFmt numFmtId="170" formatCode="0.0"/>
    <numFmt numFmtId="171" formatCode="0.0\ &quot;%&quot;"/>
    <numFmt numFmtId="172" formatCode="0.0000"/>
    <numFmt numFmtId="173" formatCode="0.00\ &quot;M&quot;"/>
    <numFmt numFmtId="174" formatCode="0\ &quot;mL&quot;"/>
    <numFmt numFmtId="175" formatCode="0\ &quot;mg&quot;"/>
    <numFmt numFmtId="176" formatCode="0.000\ &quot;mg&quot;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vertAlign val="superscript"/>
      <sz val="14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sz val="14"/>
      <name val="Calibri"/>
      <family val="2"/>
    </font>
    <font>
      <i/>
      <sz val="14"/>
      <name val="Book Antiqua"/>
      <family val="1"/>
    </font>
    <font>
      <b/>
      <sz val="12"/>
      <name val="Book Antiqua"/>
      <family val="1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sz val="14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37" fillId="0" borderId="0"/>
  </cellStyleXfs>
  <cellXfs count="418">
    <xf numFmtId="0" fontId="0" fillId="0" borderId="0" xfId="0"/>
    <xf numFmtId="0" fontId="22" fillId="0" borderId="0" xfId="42" applyFont="1" applyAlignment="1" applyProtection="1">
      <alignment horizontal="right"/>
    </xf>
    <xf numFmtId="0" fontId="21" fillId="0" borderId="0" xfId="42" applyFont="1" applyFill="1" applyBorder="1" applyAlignment="1" applyProtection="1">
      <alignment horizontal="center"/>
    </xf>
    <xf numFmtId="0" fontId="21" fillId="0" borderId="12" xfId="42" applyFont="1" applyBorder="1" applyProtection="1"/>
    <xf numFmtId="0" fontId="22" fillId="0" borderId="0" xfId="42" applyFont="1" applyProtection="1"/>
    <xf numFmtId="0" fontId="22" fillId="0" borderId="0" xfId="42" applyFont="1" applyAlignment="1" applyProtection="1">
      <alignment horizontal="center"/>
    </xf>
    <xf numFmtId="0" fontId="22" fillId="0" borderId="0" xfId="42" applyFont="1" applyBorder="1" applyAlignment="1" applyProtection="1">
      <alignment horizontal="center"/>
    </xf>
    <xf numFmtId="0" fontId="22" fillId="0" borderId="0" xfId="42" applyFont="1" applyBorder="1" applyAlignment="1" applyProtection="1">
      <alignment horizontal="right"/>
    </xf>
    <xf numFmtId="0" fontId="28" fillId="0" borderId="0" xfId="42" applyFont="1"/>
    <xf numFmtId="0" fontId="29" fillId="0" borderId="0" xfId="42" applyFont="1" applyBorder="1"/>
    <xf numFmtId="0" fontId="29" fillId="0" borderId="0" xfId="42" applyFont="1" applyAlignment="1">
      <alignment horizontal="right"/>
    </xf>
    <xf numFmtId="0" fontId="29" fillId="0" borderId="0" xfId="42" applyFont="1"/>
    <xf numFmtId="0" fontId="29" fillId="0" borderId="0" xfId="42" applyFont="1" applyFill="1" applyBorder="1" applyAlignment="1">
      <alignment horizontal="right"/>
    </xf>
    <xf numFmtId="0" fontId="22" fillId="0" borderId="0" xfId="42" applyFont="1"/>
    <xf numFmtId="0" fontId="21" fillId="0" borderId="0" xfId="42" applyFont="1" applyBorder="1"/>
    <xf numFmtId="0" fontId="21" fillId="0" borderId="0" xfId="42" applyFont="1"/>
    <xf numFmtId="0" fontId="3" fillId="0" borderId="0" xfId="42" applyFont="1"/>
    <xf numFmtId="0" fontId="3" fillId="0" borderId="0" xfId="42" applyFont="1" applyAlignment="1">
      <alignment horizontal="left"/>
    </xf>
    <xf numFmtId="0" fontId="22" fillId="0" borderId="0" xfId="42" quotePrefix="1" applyFont="1" applyAlignment="1">
      <alignment horizontal="left"/>
    </xf>
    <xf numFmtId="0" fontId="22" fillId="0" borderId="0" xfId="42" applyFont="1" applyAlignment="1">
      <alignment horizontal="left"/>
    </xf>
    <xf numFmtId="2" fontId="22" fillId="0" borderId="0" xfId="42" applyNumberFormat="1" applyFont="1" applyAlignment="1">
      <alignment horizontal="center"/>
    </xf>
    <xf numFmtId="167" fontId="22" fillId="0" borderId="0" xfId="42" applyNumberFormat="1" applyFont="1" applyAlignment="1">
      <alignment horizontal="center"/>
    </xf>
    <xf numFmtId="0" fontId="22" fillId="0" borderId="42" xfId="42" applyFont="1" applyBorder="1" applyAlignment="1">
      <alignment horizontal="center"/>
    </xf>
    <xf numFmtId="0" fontId="22" fillId="0" borderId="43" xfId="42" quotePrefix="1" applyFont="1" applyBorder="1" applyAlignment="1">
      <alignment horizontal="center"/>
    </xf>
    <xf numFmtId="0" fontId="22" fillId="0" borderId="42" xfId="42" quotePrefix="1" applyFont="1" applyBorder="1" applyAlignment="1">
      <alignment horizontal="center"/>
    </xf>
    <xf numFmtId="0" fontId="21" fillId="0" borderId="44" xfId="42" applyFont="1" applyBorder="1" applyAlignment="1">
      <alignment horizontal="center"/>
    </xf>
    <xf numFmtId="0" fontId="21" fillId="26" borderId="44" xfId="42" applyFont="1" applyFill="1" applyBorder="1" applyAlignment="1" applyProtection="1">
      <alignment horizontal="center"/>
      <protection locked="0"/>
    </xf>
    <xf numFmtId="2" fontId="21" fillId="26" borderId="44" xfId="42" applyNumberFormat="1" applyFont="1" applyFill="1" applyBorder="1" applyAlignment="1" applyProtection="1">
      <alignment horizontal="center"/>
      <protection locked="0"/>
    </xf>
    <xf numFmtId="0" fontId="21" fillId="26" borderId="46" xfId="42" applyFont="1" applyFill="1" applyBorder="1" applyAlignment="1" applyProtection="1">
      <alignment horizontal="center"/>
      <protection locked="0"/>
    </xf>
    <xf numFmtId="2" fontId="21" fillId="26" borderId="46" xfId="42" applyNumberFormat="1" applyFont="1" applyFill="1" applyBorder="1" applyAlignment="1" applyProtection="1">
      <alignment horizontal="center"/>
      <protection locked="0"/>
    </xf>
    <xf numFmtId="0" fontId="21" fillId="0" borderId="45" xfId="42" applyFont="1" applyBorder="1"/>
    <xf numFmtId="1" fontId="22" fillId="27" borderId="43" xfId="42" applyNumberFormat="1" applyFont="1" applyFill="1" applyBorder="1" applyAlignment="1">
      <alignment horizontal="center"/>
    </xf>
    <xf numFmtId="1" fontId="22" fillId="27" borderId="42" xfId="42" applyNumberFormat="1" applyFont="1" applyFill="1" applyBorder="1" applyAlignment="1">
      <alignment horizontal="center"/>
    </xf>
    <xf numFmtId="2" fontId="22" fillId="27" borderId="42" xfId="42" applyNumberFormat="1" applyFont="1" applyFill="1" applyBorder="1" applyAlignment="1">
      <alignment horizontal="center"/>
    </xf>
    <xf numFmtId="0" fontId="21" fillId="0" borderId="44" xfId="42" applyFont="1" applyBorder="1"/>
    <xf numFmtId="10" fontId="22" fillId="28" borderId="42" xfId="42" applyNumberFormat="1" applyFont="1" applyFill="1" applyBorder="1" applyAlignment="1">
      <alignment horizontal="center"/>
    </xf>
    <xf numFmtId="168" fontId="22" fillId="0" borderId="0" xfId="42" applyNumberFormat="1" applyFont="1" applyFill="1" applyBorder="1" applyAlignment="1">
      <alignment horizontal="center"/>
    </xf>
    <xf numFmtId="0" fontId="21" fillId="0" borderId="47" xfId="42" applyFont="1" applyBorder="1"/>
    <xf numFmtId="0" fontId="21" fillId="0" borderId="46" xfId="42" applyFont="1" applyBorder="1"/>
    <xf numFmtId="0" fontId="22" fillId="27" borderId="42" xfId="42" applyFont="1" applyFill="1" applyBorder="1" applyAlignment="1">
      <alignment horizontal="center"/>
    </xf>
    <xf numFmtId="0" fontId="22" fillId="0" borderId="10" xfId="42" applyFont="1" applyFill="1" applyBorder="1" applyAlignment="1">
      <alignment horizontal="center"/>
    </xf>
    <xf numFmtId="0" fontId="21" fillId="0" borderId="10" xfId="42" applyFont="1" applyBorder="1"/>
    <xf numFmtId="0" fontId="21" fillId="0" borderId="48" xfId="42" applyFont="1" applyBorder="1"/>
    <xf numFmtId="0" fontId="21" fillId="0" borderId="0" xfId="42" quotePrefix="1" applyFont="1" applyAlignment="1" applyProtection="1">
      <alignment horizontal="left"/>
      <protection locked="0"/>
    </xf>
    <xf numFmtId="0" fontId="21" fillId="0" borderId="0" xfId="42" applyFont="1" applyProtection="1">
      <protection locked="0"/>
    </xf>
    <xf numFmtId="0" fontId="21" fillId="0" borderId="0" xfId="42" applyFont="1" applyBorder="1" applyProtection="1">
      <protection locked="0"/>
    </xf>
    <xf numFmtId="0" fontId="21" fillId="0" borderId="0" xfId="42" applyFont="1" applyAlignment="1" applyProtection="1">
      <alignment horizontal="left"/>
      <protection locked="0"/>
    </xf>
    <xf numFmtId="0" fontId="22" fillId="0" borderId="0" xfId="42" applyFont="1" applyFill="1" applyAlignment="1" applyProtection="1">
      <alignment horizontal="center"/>
      <protection locked="0"/>
    </xf>
    <xf numFmtId="0" fontId="26" fillId="0" borderId="0" xfId="0" applyFont="1" applyFill="1"/>
    <xf numFmtId="0" fontId="22" fillId="0" borderId="0" xfId="42" applyFont="1" applyAlignment="1">
      <alignment horizontal="right"/>
    </xf>
    <xf numFmtId="0" fontId="21" fillId="0" borderId="0" xfId="42" quotePrefix="1" applyFont="1" applyBorder="1" applyAlignment="1">
      <alignment horizontal="right"/>
    </xf>
    <xf numFmtId="0" fontId="21" fillId="0" borderId="0" xfId="42" applyFont="1" applyBorder="1" applyAlignment="1"/>
    <xf numFmtId="0" fontId="3" fillId="0" borderId="0" xfId="42" quotePrefix="1" applyFont="1" applyAlignment="1">
      <alignment horizontal="center"/>
    </xf>
    <xf numFmtId="0" fontId="23" fillId="0" borderId="12" xfId="42" applyFont="1" applyFill="1" applyBorder="1" applyAlignment="1" applyProtection="1">
      <alignment horizontal="left" vertical="center" wrapText="1"/>
    </xf>
    <xf numFmtId="0" fontId="30" fillId="26" borderId="0" xfId="42" applyFont="1" applyFill="1" applyBorder="1" applyAlignment="1" applyProtection="1">
      <alignment horizontal="center"/>
      <protection locked="0"/>
    </xf>
    <xf numFmtId="0" fontId="31" fillId="26" borderId="0" xfId="42" applyFont="1" applyFill="1" applyAlignment="1" applyProtection="1">
      <alignment horizontal="center"/>
      <protection locked="0"/>
    </xf>
    <xf numFmtId="2" fontId="30" fillId="26" borderId="0" xfId="42" applyNumberFormat="1" applyFont="1" applyFill="1" applyAlignment="1" applyProtection="1">
      <alignment horizontal="center"/>
      <protection locked="0"/>
    </xf>
    <xf numFmtId="0" fontId="31" fillId="26" borderId="0" xfId="42" applyFont="1" applyFill="1" applyBorder="1" applyAlignment="1" applyProtection="1">
      <alignment horizontal="center"/>
      <protection locked="0"/>
    </xf>
    <xf numFmtId="0" fontId="31" fillId="26" borderId="15" xfId="42" applyFont="1" applyFill="1" applyBorder="1" applyAlignment="1" applyProtection="1">
      <alignment horizontal="center"/>
      <protection locked="0"/>
    </xf>
    <xf numFmtId="0" fontId="21" fillId="0" borderId="0" xfId="42" quotePrefix="1" applyFont="1" applyAlignment="1">
      <alignment horizontal="left"/>
    </xf>
    <xf numFmtId="0" fontId="21" fillId="0" borderId="12" xfId="42" applyFont="1" applyBorder="1" applyAlignment="1" applyProtection="1">
      <alignment horizontal="center"/>
    </xf>
    <xf numFmtId="0" fontId="22" fillId="0" borderId="10" xfId="42" quotePrefix="1" applyFont="1" applyBorder="1" applyAlignment="1" applyProtection="1"/>
    <xf numFmtId="0" fontId="22" fillId="0" borderId="0" xfId="42" quotePrefix="1" applyFont="1" applyBorder="1" applyAlignment="1" applyProtection="1">
      <alignment horizontal="center"/>
    </xf>
    <xf numFmtId="0" fontId="22" fillId="0" borderId="10" xfId="42" applyFont="1" applyBorder="1" applyProtection="1"/>
    <xf numFmtId="0" fontId="22" fillId="0" borderId="0" xfId="42" applyFont="1" applyBorder="1" applyProtection="1"/>
    <xf numFmtId="0" fontId="22" fillId="0" borderId="10" xfId="42" applyFont="1" applyBorder="1" applyAlignment="1" applyProtection="1"/>
    <xf numFmtId="0" fontId="22" fillId="0" borderId="39" xfId="42" applyFont="1" applyBorder="1" applyAlignment="1" applyProtection="1"/>
    <xf numFmtId="0" fontId="22" fillId="0" borderId="39" xfId="42" applyFont="1" applyBorder="1" applyProtection="1"/>
    <xf numFmtId="169" fontId="21" fillId="0" borderId="0" xfId="42" quotePrefix="1" applyNumberFormat="1" applyFont="1" applyAlignment="1">
      <alignment horizontal="left"/>
    </xf>
    <xf numFmtId="170" fontId="21" fillId="26" borderId="45" xfId="42" applyNumberFormat="1" applyFont="1" applyFill="1" applyBorder="1" applyAlignment="1" applyProtection="1">
      <alignment horizontal="center"/>
      <protection locked="0"/>
    </xf>
    <xf numFmtId="170" fontId="21" fillId="26" borderId="44" xfId="42" applyNumberFormat="1" applyFont="1" applyFill="1" applyBorder="1" applyAlignment="1" applyProtection="1">
      <alignment horizontal="center"/>
      <protection locked="0"/>
    </xf>
    <xf numFmtId="170" fontId="21" fillId="26" borderId="46" xfId="42" applyNumberFormat="1" applyFont="1" applyFill="1" applyBorder="1" applyAlignment="1" applyProtection="1">
      <alignment horizontal="center"/>
      <protection locked="0"/>
    </xf>
    <xf numFmtId="0" fontId="31" fillId="26" borderId="27" xfId="42" applyFont="1" applyFill="1" applyBorder="1" applyAlignment="1" applyProtection="1">
      <alignment horizontal="center"/>
      <protection locked="0"/>
    </xf>
    <xf numFmtId="0" fontId="31" fillId="26" borderId="29" xfId="42" applyFont="1" applyFill="1" applyBorder="1" applyAlignment="1" applyProtection="1">
      <alignment horizontal="center"/>
      <protection locked="0"/>
    </xf>
    <xf numFmtId="0" fontId="31" fillId="26" borderId="11" xfId="42" applyFont="1" applyFill="1" applyBorder="1" applyAlignment="1" applyProtection="1">
      <alignment horizontal="center"/>
      <protection locked="0"/>
    </xf>
    <xf numFmtId="0" fontId="31" fillId="26" borderId="10" xfId="42" applyFont="1" applyFill="1" applyBorder="1" applyAlignment="1" applyProtection="1">
      <alignment horizontal="center"/>
      <protection locked="0"/>
    </xf>
    <xf numFmtId="0" fontId="22" fillId="0" borderId="0" xfId="42" quotePrefix="1" applyFont="1" applyBorder="1" applyAlignment="1">
      <alignment horizontal="center"/>
    </xf>
    <xf numFmtId="0" fontId="22" fillId="26" borderId="0" xfId="42" applyFont="1" applyFill="1" applyAlignment="1" applyProtection="1">
      <alignment horizontal="left"/>
      <protection locked="0"/>
    </xf>
    <xf numFmtId="0" fontId="31" fillId="26" borderId="0" xfId="42" quotePrefix="1" applyFont="1" applyFill="1" applyAlignment="1" applyProtection="1">
      <protection locked="0"/>
    </xf>
    <xf numFmtId="0" fontId="21" fillId="26" borderId="0" xfId="42" quotePrefix="1" applyFont="1" applyFill="1" applyAlignment="1" applyProtection="1">
      <protection locked="0"/>
    </xf>
    <xf numFmtId="164" fontId="31" fillId="26" borderId="0" xfId="42" applyNumberFormat="1" applyFont="1" applyFill="1" applyAlignment="1" applyProtection="1">
      <alignment horizontal="left"/>
      <protection locked="0"/>
    </xf>
    <xf numFmtId="0" fontId="31" fillId="0" borderId="0" xfId="42" applyFont="1"/>
    <xf numFmtId="164" fontId="21" fillId="0" borderId="0" xfId="42" applyNumberFormat="1" applyFont="1" applyAlignment="1">
      <alignment horizontal="left"/>
    </xf>
    <xf numFmtId="0" fontId="21" fillId="0" borderId="0" xfId="42" applyFont="1" applyAlignment="1">
      <alignment horizontal="right"/>
    </xf>
    <xf numFmtId="0" fontId="22" fillId="0" borderId="0" xfId="42" applyFont="1" applyAlignment="1">
      <alignment horizontal="center"/>
    </xf>
    <xf numFmtId="0" fontId="26" fillId="0" borderId="0" xfId="42" applyFont="1" applyFill="1"/>
    <xf numFmtId="0" fontId="23" fillId="0" borderId="0" xfId="42" applyFont="1" applyFill="1" applyBorder="1" applyAlignment="1">
      <alignment horizontal="left" vertical="center" wrapText="1"/>
    </xf>
    <xf numFmtId="166" fontId="22" fillId="0" borderId="0" xfId="42" applyNumberFormat="1" applyFont="1" applyAlignment="1">
      <alignment horizontal="center"/>
    </xf>
    <xf numFmtId="0" fontId="21" fillId="0" borderId="13" xfId="42" applyFont="1" applyBorder="1" applyAlignment="1">
      <alignment horizontal="right"/>
    </xf>
    <xf numFmtId="0" fontId="30" fillId="26" borderId="51" xfId="42" applyFont="1" applyFill="1" applyBorder="1" applyAlignment="1" applyProtection="1">
      <alignment horizontal="center"/>
      <protection locked="0"/>
    </xf>
    <xf numFmtId="0" fontId="21" fillId="0" borderId="15" xfId="42" applyFont="1" applyBorder="1" applyAlignment="1">
      <alignment horizontal="right"/>
    </xf>
    <xf numFmtId="0" fontId="30" fillId="26" borderId="28" xfId="42" applyFont="1" applyFill="1" applyBorder="1" applyAlignment="1" applyProtection="1">
      <alignment horizontal="center"/>
      <protection locked="0"/>
    </xf>
    <xf numFmtId="0" fontId="22" fillId="0" borderId="14" xfId="42" applyFont="1" applyBorder="1" applyAlignment="1">
      <alignment horizontal="center"/>
    </xf>
    <xf numFmtId="0" fontId="22" fillId="0" borderId="25" xfId="42" applyFont="1" applyBorder="1" applyAlignment="1">
      <alignment horizontal="center"/>
    </xf>
    <xf numFmtId="0" fontId="22" fillId="0" borderId="52" xfId="42" applyFont="1" applyBorder="1" applyAlignment="1">
      <alignment horizontal="center"/>
    </xf>
    <xf numFmtId="0" fontId="22" fillId="0" borderId="26" xfId="42" applyFont="1" applyBorder="1" applyAlignment="1">
      <alignment horizontal="center"/>
    </xf>
    <xf numFmtId="0" fontId="21" fillId="0" borderId="36" xfId="42" applyFont="1" applyBorder="1" applyAlignment="1">
      <alignment horizontal="center"/>
    </xf>
    <xf numFmtId="0" fontId="30" fillId="26" borderId="27" xfId="42" applyFont="1" applyFill="1" applyBorder="1" applyAlignment="1" applyProtection="1">
      <alignment horizontal="center"/>
      <protection locked="0"/>
    </xf>
    <xf numFmtId="165" fontId="21" fillId="0" borderId="52" xfId="42" applyNumberFormat="1" applyFont="1" applyBorder="1" applyAlignment="1">
      <alignment horizontal="center"/>
    </xf>
    <xf numFmtId="165" fontId="21" fillId="0" borderId="26" xfId="42" applyNumberFormat="1" applyFont="1" applyBorder="1" applyAlignment="1">
      <alignment horizontal="center"/>
    </xf>
    <xf numFmtId="0" fontId="21" fillId="0" borderId="16" xfId="42" applyFont="1" applyBorder="1" applyAlignment="1">
      <alignment horizontal="center"/>
    </xf>
    <xf numFmtId="0" fontId="30" fillId="26" borderId="15" xfId="42" applyFont="1" applyFill="1" applyBorder="1" applyAlignment="1" applyProtection="1">
      <alignment horizontal="center"/>
      <protection locked="0"/>
    </xf>
    <xf numFmtId="165" fontId="21" fillId="0" borderId="53" xfId="42" applyNumberFormat="1" applyFont="1" applyBorder="1" applyAlignment="1">
      <alignment horizontal="center"/>
    </xf>
    <xf numFmtId="165" fontId="21" fillId="0" borderId="28" xfId="42" applyNumberFormat="1" applyFont="1" applyBorder="1" applyAlignment="1">
      <alignment horizontal="center"/>
    </xf>
    <xf numFmtId="0" fontId="21" fillId="0" borderId="37" xfId="42" applyFont="1" applyBorder="1" applyAlignment="1">
      <alignment horizontal="center"/>
    </xf>
    <xf numFmtId="0" fontId="30" fillId="26" borderId="29" xfId="42" applyFont="1" applyFill="1" applyBorder="1" applyAlignment="1" applyProtection="1">
      <alignment horizontal="center"/>
      <protection locked="0"/>
    </xf>
    <xf numFmtId="165" fontId="21" fillId="0" borderId="54" xfId="42" applyNumberFormat="1" applyFont="1" applyBorder="1" applyAlignment="1">
      <alignment horizontal="center"/>
    </xf>
    <xf numFmtId="165" fontId="21" fillId="0" borderId="30" xfId="42" applyNumberFormat="1" applyFont="1" applyBorder="1" applyAlignment="1">
      <alignment horizontal="center"/>
    </xf>
    <xf numFmtId="0" fontId="21" fillId="0" borderId="16" xfId="42" applyFont="1" applyBorder="1" applyAlignment="1">
      <alignment horizontal="right"/>
    </xf>
    <xf numFmtId="1" fontId="22" fillId="24" borderId="55" xfId="42" applyNumberFormat="1" applyFont="1" applyFill="1" applyBorder="1" applyAlignment="1">
      <alignment horizontal="center"/>
    </xf>
    <xf numFmtId="165" fontId="22" fillId="24" borderId="56" xfId="42" applyNumberFormat="1" applyFont="1" applyFill="1" applyBorder="1" applyAlignment="1">
      <alignment horizontal="center"/>
    </xf>
    <xf numFmtId="165" fontId="22" fillId="24" borderId="31" xfId="42" applyNumberFormat="1" applyFont="1" applyFill="1" applyBorder="1" applyAlignment="1">
      <alignment horizontal="center"/>
    </xf>
    <xf numFmtId="0" fontId="21" fillId="0" borderId="40" xfId="42" applyFont="1" applyBorder="1" applyAlignment="1">
      <alignment horizontal="right"/>
    </xf>
    <xf numFmtId="0" fontId="30" fillId="26" borderId="32" xfId="42" applyFont="1" applyFill="1" applyBorder="1" applyAlignment="1" applyProtection="1">
      <alignment horizontal="center"/>
      <protection locked="0"/>
    </xf>
    <xf numFmtId="0" fontId="21" fillId="0" borderId="0" xfId="42" applyFont="1" applyFill="1" applyBorder="1"/>
    <xf numFmtId="0" fontId="21" fillId="0" borderId="39" xfId="42" applyFont="1" applyBorder="1" applyAlignment="1">
      <alignment horizontal="right"/>
    </xf>
    <xf numFmtId="2" fontId="21" fillId="24" borderId="33" xfId="42" applyNumberFormat="1" applyFont="1" applyFill="1" applyBorder="1" applyAlignment="1">
      <alignment horizontal="center"/>
    </xf>
    <xf numFmtId="0" fontId="21" fillId="0" borderId="0" xfId="42" applyFont="1" applyFill="1" applyBorder="1" applyAlignment="1">
      <alignment horizontal="center"/>
    </xf>
    <xf numFmtId="0" fontId="21" fillId="0" borderId="31" xfId="42" applyFont="1" applyFill="1" applyBorder="1" applyAlignment="1" applyProtection="1">
      <alignment horizontal="center"/>
    </xf>
    <xf numFmtId="2" fontId="21" fillId="25" borderId="33" xfId="42" applyNumberFormat="1" applyFont="1" applyFill="1" applyBorder="1" applyAlignment="1">
      <alignment horizontal="center"/>
    </xf>
    <xf numFmtId="2" fontId="21" fillId="0" borderId="0" xfId="42" applyNumberFormat="1" applyFont="1" applyFill="1" applyBorder="1" applyAlignment="1">
      <alignment horizontal="center"/>
    </xf>
    <xf numFmtId="2" fontId="21" fillId="24" borderId="34" xfId="42" applyNumberFormat="1" applyFont="1" applyFill="1" applyBorder="1" applyAlignment="1">
      <alignment horizontal="center"/>
    </xf>
    <xf numFmtId="0" fontId="21" fillId="0" borderId="50" xfId="42" applyFont="1" applyBorder="1" applyAlignment="1">
      <alignment horizontal="right"/>
    </xf>
    <xf numFmtId="0" fontId="30" fillId="26" borderId="33" xfId="42" applyFont="1" applyFill="1" applyBorder="1" applyAlignment="1" applyProtection="1">
      <alignment horizontal="center"/>
      <protection locked="0"/>
    </xf>
    <xf numFmtId="1" fontId="21" fillId="0" borderId="0" xfId="42" applyNumberFormat="1" applyFont="1" applyFill="1" applyBorder="1" applyAlignment="1">
      <alignment horizontal="center"/>
    </xf>
    <xf numFmtId="0" fontId="21" fillId="0" borderId="27" xfId="42" applyFont="1" applyBorder="1" applyAlignment="1">
      <alignment horizontal="right"/>
    </xf>
    <xf numFmtId="0" fontId="21" fillId="0" borderId="0" xfId="42" applyFont="1" applyBorder="1" applyAlignment="1">
      <alignment horizontal="right"/>
    </xf>
    <xf numFmtId="2" fontId="21" fillId="24" borderId="38" xfId="42" applyNumberFormat="1" applyFont="1" applyFill="1" applyBorder="1" applyAlignment="1">
      <alignment horizontal="center"/>
    </xf>
    <xf numFmtId="165" fontId="22" fillId="25" borderId="35" xfId="42" applyNumberFormat="1" applyFont="1" applyFill="1" applyBorder="1" applyAlignment="1">
      <alignment horizontal="center"/>
    </xf>
    <xf numFmtId="165" fontId="21" fillId="0" borderId="0" xfId="42" applyNumberFormat="1" applyFont="1" applyFill="1" applyBorder="1" applyAlignment="1">
      <alignment horizontal="center"/>
    </xf>
    <xf numFmtId="10" fontId="21" fillId="24" borderId="33" xfId="42" applyNumberFormat="1" applyFont="1" applyFill="1" applyBorder="1" applyAlignment="1">
      <alignment horizontal="center"/>
    </xf>
    <xf numFmtId="0" fontId="21" fillId="0" borderId="17" xfId="42" applyFont="1" applyBorder="1" applyAlignment="1">
      <alignment horizontal="right"/>
    </xf>
    <xf numFmtId="0" fontId="21" fillId="25" borderId="38" xfId="42" applyFont="1" applyFill="1" applyBorder="1" applyAlignment="1">
      <alignment horizontal="center"/>
    </xf>
    <xf numFmtId="0" fontId="21" fillId="0" borderId="0" xfId="42" applyFont="1" applyAlignment="1">
      <alignment horizontal="left"/>
    </xf>
    <xf numFmtId="0" fontId="30" fillId="26" borderId="0" xfId="42" applyFont="1" applyFill="1" applyAlignment="1" applyProtection="1">
      <alignment horizontal="center"/>
      <protection locked="0"/>
    </xf>
    <xf numFmtId="0" fontId="32" fillId="0" borderId="0" xfId="42" applyFont="1"/>
    <xf numFmtId="0" fontId="33" fillId="0" borderId="0" xfId="42" applyFont="1"/>
    <xf numFmtId="0" fontId="22" fillId="0" borderId="57" xfId="42" applyFont="1" applyFill="1" applyBorder="1" applyAlignment="1">
      <alignment horizontal="center"/>
    </xf>
    <xf numFmtId="0" fontId="22" fillId="25" borderId="58" xfId="42" applyFont="1" applyFill="1" applyBorder="1" applyAlignment="1">
      <alignment horizontal="center"/>
    </xf>
    <xf numFmtId="0" fontId="22" fillId="25" borderId="19" xfId="42" applyFont="1" applyFill="1" applyBorder="1" applyAlignment="1">
      <alignment horizontal="center"/>
    </xf>
    <xf numFmtId="0" fontId="22" fillId="25" borderId="59" xfId="42" applyFont="1" applyFill="1" applyBorder="1" applyAlignment="1">
      <alignment horizontal="center" wrapText="1"/>
    </xf>
    <xf numFmtId="0" fontId="22" fillId="25" borderId="14" xfId="42" applyFont="1" applyFill="1" applyBorder="1" applyAlignment="1">
      <alignment horizontal="center" wrapText="1"/>
    </xf>
    <xf numFmtId="0" fontId="21" fillId="0" borderId="27" xfId="42" applyFont="1" applyFill="1" applyBorder="1" applyAlignment="1">
      <alignment horizontal="center"/>
    </xf>
    <xf numFmtId="0" fontId="31" fillId="26" borderId="45" xfId="42" applyFont="1" applyFill="1" applyBorder="1" applyAlignment="1">
      <alignment horizontal="center" wrapText="1"/>
    </xf>
    <xf numFmtId="2" fontId="21" fillId="0" borderId="52" xfId="42" quotePrefix="1" applyNumberFormat="1" applyFont="1" applyFill="1" applyBorder="1" applyAlignment="1">
      <alignment horizontal="center"/>
    </xf>
    <xf numFmtId="2" fontId="21" fillId="0" borderId="45" xfId="42" applyNumberFormat="1" applyFont="1" applyBorder="1" applyAlignment="1">
      <alignment horizontal="center"/>
    </xf>
    <xf numFmtId="2" fontId="21" fillId="0" borderId="36" xfId="42" applyNumberFormat="1" applyFont="1" applyBorder="1" applyAlignment="1">
      <alignment horizontal="center"/>
    </xf>
    <xf numFmtId="0" fontId="21" fillId="0" borderId="15" xfId="42" applyFont="1" applyFill="1" applyBorder="1" applyAlignment="1">
      <alignment horizontal="center"/>
    </xf>
    <xf numFmtId="0" fontId="31" fillId="26" borderId="44" xfId="42" applyFont="1" applyFill="1" applyBorder="1" applyAlignment="1">
      <alignment horizontal="center" wrapText="1"/>
    </xf>
    <xf numFmtId="2" fontId="21" fillId="0" borderId="53" xfId="42" quotePrefix="1" applyNumberFormat="1" applyFont="1" applyFill="1" applyBorder="1" applyAlignment="1">
      <alignment horizontal="center"/>
    </xf>
    <xf numFmtId="2" fontId="21" fillId="0" borderId="44" xfId="42" applyNumberFormat="1" applyFont="1" applyBorder="1" applyAlignment="1">
      <alignment horizontal="center"/>
    </xf>
    <xf numFmtId="2" fontId="21" fillId="0" borderId="16" xfId="42" applyNumberFormat="1" applyFont="1" applyBorder="1" applyAlignment="1">
      <alignment horizontal="center"/>
    </xf>
    <xf numFmtId="0" fontId="21" fillId="0" borderId="17" xfId="42" applyFont="1" applyFill="1" applyBorder="1" applyAlignment="1">
      <alignment horizontal="center"/>
    </xf>
    <xf numFmtId="0" fontId="31" fillId="26" borderId="60" xfId="42" applyFont="1" applyFill="1" applyBorder="1" applyAlignment="1">
      <alignment horizontal="center" wrapText="1"/>
    </xf>
    <xf numFmtId="2" fontId="21" fillId="0" borderId="56" xfId="42" quotePrefix="1" applyNumberFormat="1" applyFont="1" applyFill="1" applyBorder="1" applyAlignment="1">
      <alignment horizontal="center"/>
    </xf>
    <xf numFmtId="2" fontId="21" fillId="0" borderId="60" xfId="42" applyNumberFormat="1" applyFont="1" applyBorder="1" applyAlignment="1">
      <alignment horizontal="center"/>
    </xf>
    <xf numFmtId="2" fontId="21" fillId="0" borderId="18" xfId="42" applyNumberFormat="1" applyFont="1" applyBorder="1" applyAlignment="1">
      <alignment horizontal="center"/>
    </xf>
    <xf numFmtId="0" fontId="21" fillId="0" borderId="0" xfId="42" applyFont="1" applyFill="1" applyBorder="1" applyAlignment="1"/>
    <xf numFmtId="0" fontId="21" fillId="0" borderId="16" xfId="42" applyFont="1" applyBorder="1"/>
    <xf numFmtId="0" fontId="21" fillId="0" borderId="15" xfId="42" applyFont="1" applyBorder="1" applyAlignment="1">
      <alignment horizontal="center"/>
    </xf>
    <xf numFmtId="10" fontId="22" fillId="0" borderId="0" xfId="42" applyNumberFormat="1" applyFont="1" applyFill="1" applyBorder="1" applyAlignment="1">
      <alignment horizontal="center"/>
    </xf>
    <xf numFmtId="2" fontId="22" fillId="28" borderId="61" xfId="42" applyNumberFormat="1" applyFont="1" applyFill="1" applyBorder="1" applyAlignment="1">
      <alignment horizontal="center"/>
    </xf>
    <xf numFmtId="2" fontId="30" fillId="28" borderId="61" xfId="42" applyNumberFormat="1" applyFont="1" applyFill="1" applyBorder="1" applyAlignment="1">
      <alignment horizontal="center"/>
    </xf>
    <xf numFmtId="10" fontId="22" fillId="24" borderId="61" xfId="42" applyNumberFormat="1" applyFont="1" applyFill="1" applyBorder="1" applyAlignment="1">
      <alignment horizontal="center"/>
    </xf>
    <xf numFmtId="10" fontId="30" fillId="24" borderId="61" xfId="42" applyNumberFormat="1" applyFont="1" applyFill="1" applyBorder="1" applyAlignment="1">
      <alignment horizontal="center"/>
    </xf>
    <xf numFmtId="0" fontId="21" fillId="0" borderId="17" xfId="42" applyFont="1" applyBorder="1" applyAlignment="1">
      <alignment horizontal="center"/>
    </xf>
    <xf numFmtId="10" fontId="22" fillId="0" borderId="12" xfId="42" applyNumberFormat="1" applyFont="1" applyFill="1" applyBorder="1" applyAlignment="1">
      <alignment horizontal="center"/>
    </xf>
    <xf numFmtId="2" fontId="22" fillId="28" borderId="62" xfId="42" applyNumberFormat="1" applyFont="1" applyFill="1" applyBorder="1" applyAlignment="1">
      <alignment horizontal="center"/>
    </xf>
    <xf numFmtId="2" fontId="30" fillId="28" borderId="62" xfId="42" applyNumberFormat="1" applyFont="1" applyFill="1" applyBorder="1" applyAlignment="1">
      <alignment horizontal="center"/>
    </xf>
    <xf numFmtId="0" fontId="33" fillId="0" borderId="0" xfId="42" applyFont="1" applyFill="1" applyBorder="1" applyAlignment="1">
      <alignment horizontal="center"/>
    </xf>
    <xf numFmtId="171" fontId="22" fillId="0" borderId="0" xfId="42" applyNumberFormat="1" applyFont="1" applyFill="1" applyBorder="1" applyAlignment="1">
      <alignment horizontal="center"/>
    </xf>
    <xf numFmtId="0" fontId="3" fillId="0" borderId="0" xfId="42" quotePrefix="1" applyFont="1" applyAlignment="1">
      <alignment horizontal="left"/>
    </xf>
    <xf numFmtId="0" fontId="21" fillId="0" borderId="42" xfId="42" applyFont="1" applyBorder="1" applyAlignment="1">
      <alignment horizontal="right"/>
    </xf>
    <xf numFmtId="2" fontId="21" fillId="0" borderId="42" xfId="42" applyNumberFormat="1" applyFont="1" applyBorder="1" applyAlignment="1">
      <alignment horizontal="center"/>
    </xf>
    <xf numFmtId="0" fontId="31" fillId="26" borderId="42" xfId="42" applyFont="1" applyFill="1" applyBorder="1" applyAlignment="1" applyProtection="1">
      <alignment horizontal="center"/>
      <protection locked="0"/>
    </xf>
    <xf numFmtId="1" fontId="22" fillId="24" borderId="42" xfId="42" applyNumberFormat="1" applyFont="1" applyFill="1" applyBorder="1" applyAlignment="1">
      <alignment horizontal="center"/>
    </xf>
    <xf numFmtId="0" fontId="35" fillId="0" borderId="0" xfId="42" applyFont="1" applyFill="1"/>
    <xf numFmtId="0" fontId="30" fillId="26" borderId="14" xfId="42" applyFont="1" applyFill="1" applyBorder="1" applyAlignment="1" applyProtection="1">
      <alignment horizontal="center"/>
      <protection locked="0"/>
    </xf>
    <xf numFmtId="0" fontId="22" fillId="0" borderId="23" xfId="42" applyFont="1" applyBorder="1" applyAlignment="1">
      <alignment horizontal="center"/>
    </xf>
    <xf numFmtId="0" fontId="22" fillId="0" borderId="40" xfId="42" applyFont="1" applyBorder="1" applyAlignment="1">
      <alignment horizontal="center"/>
    </xf>
    <xf numFmtId="0" fontId="30" fillId="26" borderId="16" xfId="42" applyFont="1" applyFill="1" applyBorder="1" applyAlignment="1" applyProtection="1">
      <alignment horizontal="center"/>
      <protection locked="0"/>
    </xf>
    <xf numFmtId="165" fontId="21" fillId="0" borderId="45" xfId="42" applyNumberFormat="1" applyFont="1" applyBorder="1" applyAlignment="1">
      <alignment horizontal="center"/>
    </xf>
    <xf numFmtId="0" fontId="30" fillId="26" borderId="11" xfId="42" applyFont="1" applyFill="1" applyBorder="1" applyAlignment="1" applyProtection="1">
      <alignment horizontal="center"/>
      <protection locked="0"/>
    </xf>
    <xf numFmtId="165" fontId="21" fillId="0" borderId="44" xfId="42" applyNumberFormat="1" applyFont="1" applyBorder="1" applyAlignment="1">
      <alignment horizontal="center"/>
    </xf>
    <xf numFmtId="165" fontId="30" fillId="26" borderId="0" xfId="42" applyNumberFormat="1" applyFont="1" applyFill="1" applyBorder="1" applyAlignment="1" applyProtection="1">
      <alignment horizontal="center"/>
      <protection locked="0"/>
    </xf>
    <xf numFmtId="165" fontId="21" fillId="0" borderId="46" xfId="42" applyNumberFormat="1" applyFont="1" applyBorder="1" applyAlignment="1">
      <alignment horizontal="center"/>
    </xf>
    <xf numFmtId="165" fontId="30" fillId="26" borderId="10" xfId="42" applyNumberFormat="1" applyFont="1" applyFill="1" applyBorder="1" applyAlignment="1" applyProtection="1">
      <alignment horizontal="center"/>
      <protection locked="0"/>
    </xf>
    <xf numFmtId="165" fontId="22" fillId="24" borderId="63" xfId="42" applyNumberFormat="1" applyFont="1" applyFill="1" applyBorder="1" applyAlignment="1">
      <alignment horizontal="center"/>
    </xf>
    <xf numFmtId="165" fontId="22" fillId="24" borderId="38" xfId="42" applyNumberFormat="1" applyFont="1" applyFill="1" applyBorder="1" applyAlignment="1">
      <alignment horizontal="center"/>
    </xf>
    <xf numFmtId="0" fontId="30" fillId="26" borderId="64" xfId="42" applyFont="1" applyFill="1" applyBorder="1" applyAlignment="1" applyProtection="1">
      <alignment horizontal="center"/>
      <protection locked="0"/>
    </xf>
    <xf numFmtId="2" fontId="21" fillId="24" borderId="61" xfId="42" applyNumberFormat="1" applyFont="1" applyFill="1" applyBorder="1" applyAlignment="1">
      <alignment horizontal="center"/>
    </xf>
    <xf numFmtId="0" fontId="21" fillId="0" borderId="16" xfId="42" applyFont="1" applyFill="1" applyBorder="1" applyAlignment="1" applyProtection="1">
      <alignment horizontal="center"/>
    </xf>
    <xf numFmtId="2" fontId="21" fillId="25" borderId="61" xfId="42" applyNumberFormat="1" applyFont="1" applyFill="1" applyBorder="1" applyAlignment="1">
      <alignment horizontal="center"/>
    </xf>
    <xf numFmtId="172" fontId="21" fillId="25" borderId="61" xfId="42" applyNumberFormat="1" applyFont="1" applyFill="1" applyBorder="1" applyAlignment="1" applyProtection="1">
      <alignment horizontal="center"/>
    </xf>
    <xf numFmtId="0" fontId="21" fillId="0" borderId="25" xfId="42" applyFont="1" applyBorder="1" applyAlignment="1">
      <alignment horizontal="right"/>
    </xf>
    <xf numFmtId="0" fontId="21" fillId="0" borderId="49" xfId="42" applyFont="1" applyBorder="1" applyAlignment="1">
      <alignment horizontal="right"/>
    </xf>
    <xf numFmtId="2" fontId="21" fillId="25" borderId="26" xfId="42" applyNumberFormat="1" applyFont="1" applyFill="1" applyBorder="1" applyAlignment="1" applyProtection="1">
      <alignment horizontal="center"/>
    </xf>
    <xf numFmtId="0" fontId="21" fillId="0" borderId="32" xfId="42" applyFont="1" applyBorder="1" applyAlignment="1">
      <alignment horizontal="right"/>
    </xf>
    <xf numFmtId="165" fontId="22" fillId="25" borderId="32" xfId="42" applyNumberFormat="1" applyFont="1" applyFill="1" applyBorder="1" applyAlignment="1">
      <alignment horizontal="center"/>
    </xf>
    <xf numFmtId="0" fontId="21" fillId="0" borderId="33" xfId="42" applyFont="1" applyBorder="1" applyAlignment="1">
      <alignment horizontal="right"/>
    </xf>
    <xf numFmtId="10" fontId="22" fillId="24" borderId="33" xfId="42" applyNumberFormat="1" applyFont="1" applyFill="1" applyBorder="1" applyAlignment="1">
      <alignment horizontal="center"/>
    </xf>
    <xf numFmtId="0" fontId="21" fillId="0" borderId="34" xfId="42" applyFont="1" applyBorder="1" applyAlignment="1">
      <alignment horizontal="right"/>
    </xf>
    <xf numFmtId="0" fontId="22" fillId="25" borderId="34" xfId="42" applyFont="1" applyFill="1" applyBorder="1" applyAlignment="1">
      <alignment horizontal="center"/>
    </xf>
    <xf numFmtId="0" fontId="22" fillId="0" borderId="23" xfId="42" applyFont="1" applyFill="1" applyBorder="1" applyAlignment="1">
      <alignment horizontal="center"/>
    </xf>
    <xf numFmtId="0" fontId="22" fillId="0" borderId="58" xfId="42" applyFont="1" applyFill="1" applyBorder="1" applyAlignment="1">
      <alignment horizontal="center"/>
    </xf>
    <xf numFmtId="0" fontId="22" fillId="0" borderId="59" xfId="42" applyFont="1" applyFill="1" applyBorder="1"/>
    <xf numFmtId="0" fontId="22" fillId="0" borderId="14" xfId="42" applyFont="1" applyFill="1" applyBorder="1" applyAlignment="1">
      <alignment horizontal="center" wrapText="1"/>
    </xf>
    <xf numFmtId="165" fontId="30" fillId="26" borderId="53" xfId="42" applyNumberFormat="1" applyFont="1" applyFill="1" applyBorder="1" applyAlignment="1" applyProtection="1">
      <alignment horizontal="center"/>
      <protection locked="0"/>
    </xf>
    <xf numFmtId="2" fontId="21" fillId="0" borderId="52" xfId="42" applyNumberFormat="1" applyFont="1" applyBorder="1" applyAlignment="1">
      <alignment horizontal="center"/>
    </xf>
    <xf numFmtId="10" fontId="21" fillId="0" borderId="26" xfId="42" applyNumberFormat="1" applyFont="1" applyBorder="1" applyAlignment="1" applyProtection="1">
      <alignment horizontal="center"/>
    </xf>
    <xf numFmtId="2" fontId="21" fillId="0" borderId="53" xfId="42" applyNumberFormat="1" applyFont="1" applyBorder="1" applyAlignment="1">
      <alignment horizontal="center"/>
    </xf>
    <xf numFmtId="10" fontId="21" fillId="0" borderId="28" xfId="42" applyNumberFormat="1" applyFont="1" applyBorder="1" applyAlignment="1" applyProtection="1">
      <alignment horizontal="center"/>
    </xf>
    <xf numFmtId="0" fontId="21" fillId="0" borderId="29" xfId="42" applyFont="1" applyFill="1" applyBorder="1" applyAlignment="1">
      <alignment horizontal="center"/>
    </xf>
    <xf numFmtId="165" fontId="30" fillId="26" borderId="54" xfId="42" applyNumberFormat="1" applyFont="1" applyFill="1" applyBorder="1" applyAlignment="1" applyProtection="1">
      <alignment horizontal="center"/>
      <protection locked="0"/>
    </xf>
    <xf numFmtId="2" fontId="21" fillId="0" borderId="54" xfId="42" applyNumberFormat="1" applyFont="1" applyBorder="1" applyAlignment="1">
      <alignment horizontal="center"/>
    </xf>
    <xf numFmtId="10" fontId="21" fillId="0" borderId="30" xfId="42" applyNumberFormat="1" applyFont="1" applyBorder="1" applyAlignment="1" applyProtection="1">
      <alignment horizontal="center"/>
    </xf>
    <xf numFmtId="0" fontId="21" fillId="0" borderId="0" xfId="42" applyFont="1" applyBorder="1" applyAlignment="1">
      <alignment horizontal="center"/>
    </xf>
    <xf numFmtId="165" fontId="22" fillId="0" borderId="0" xfId="42" applyNumberFormat="1" applyFont="1" applyFill="1" applyBorder="1" applyAlignment="1">
      <alignment horizontal="center"/>
    </xf>
    <xf numFmtId="165" fontId="21" fillId="0" borderId="43" xfId="42" quotePrefix="1" applyNumberFormat="1" applyFont="1" applyBorder="1" applyAlignment="1">
      <alignment horizontal="right"/>
    </xf>
    <xf numFmtId="10" fontId="30" fillId="25" borderId="61" xfId="42" applyNumberFormat="1" applyFont="1" applyFill="1" applyBorder="1" applyAlignment="1">
      <alignment horizontal="center"/>
    </xf>
    <xf numFmtId="0" fontId="21" fillId="0" borderId="15" xfId="42" applyFont="1" applyBorder="1"/>
    <xf numFmtId="0" fontId="21" fillId="0" borderId="17" xfId="42" applyFont="1" applyBorder="1"/>
    <xf numFmtId="0" fontId="21" fillId="0" borderId="65" xfId="42" applyFont="1" applyBorder="1" applyAlignment="1">
      <alignment horizontal="center"/>
    </xf>
    <xf numFmtId="0" fontId="21" fillId="0" borderId="66" xfId="42" applyFont="1" applyBorder="1" applyAlignment="1">
      <alignment horizontal="right"/>
    </xf>
    <xf numFmtId="0" fontId="30" fillId="25" borderId="34" xfId="42" applyFont="1" applyFill="1" applyBorder="1" applyAlignment="1">
      <alignment horizontal="center"/>
    </xf>
    <xf numFmtId="0" fontId="23" fillId="0" borderId="12" xfId="42" applyFont="1" applyFill="1" applyBorder="1" applyAlignment="1">
      <alignment horizontal="left" vertical="center" wrapText="1"/>
    </xf>
    <xf numFmtId="0" fontId="21" fillId="0" borderId="12" xfId="42" applyFont="1" applyBorder="1"/>
    <xf numFmtId="0" fontId="22" fillId="0" borderId="19" xfId="42" applyFont="1" applyBorder="1" applyAlignment="1">
      <alignment horizontal="center"/>
    </xf>
    <xf numFmtId="0" fontId="21" fillId="0" borderId="19" xfId="42" applyFont="1" applyBorder="1" applyAlignment="1">
      <alignment horizontal="center"/>
    </xf>
    <xf numFmtId="0" fontId="22" fillId="0" borderId="0" xfId="42" applyFont="1" applyBorder="1" applyAlignment="1">
      <alignment horizontal="right"/>
    </xf>
    <xf numFmtId="0" fontId="21" fillId="0" borderId="10" xfId="42" quotePrefix="1" applyFont="1" applyBorder="1" applyAlignment="1"/>
    <xf numFmtId="0" fontId="21" fillId="0" borderId="10" xfId="42" applyFont="1" applyBorder="1" applyAlignment="1"/>
    <xf numFmtId="0" fontId="22" fillId="0" borderId="39" xfId="42" applyFont="1" applyBorder="1" applyAlignment="1"/>
    <xf numFmtId="0" fontId="21" fillId="0" borderId="39" xfId="42" applyFont="1" applyBorder="1" applyAlignment="1"/>
    <xf numFmtId="0" fontId="24" fillId="0" borderId="0" xfId="0" applyFont="1"/>
    <xf numFmtId="0" fontId="25" fillId="0" borderId="0" xfId="0" applyFont="1" applyFill="1" applyBorder="1" applyAlignment="1">
      <alignment vertical="center" wrapText="1"/>
    </xf>
    <xf numFmtId="0" fontId="23" fillId="0" borderId="0" xfId="42" applyFont="1" applyFill="1" applyBorder="1" applyAlignment="1">
      <alignment vertical="center" wrapText="1"/>
    </xf>
    <xf numFmtId="0" fontId="22" fillId="0" borderId="0" xfId="42" applyFont="1" applyFill="1" applyBorder="1" applyAlignment="1">
      <alignment vertical="center" wrapText="1"/>
    </xf>
    <xf numFmtId="0" fontId="24" fillId="0" borderId="0" xfId="0" applyFont="1" applyFill="1" applyBorder="1"/>
    <xf numFmtId="0" fontId="29" fillId="0" borderId="0" xfId="0" applyFont="1" applyBorder="1" applyAlignment="1">
      <alignment horizontal="center"/>
    </xf>
    <xf numFmtId="0" fontId="21" fillId="0" borderId="0" xfId="42" applyFont="1" applyAlignment="1">
      <alignment horizontal="center"/>
    </xf>
    <xf numFmtId="0" fontId="36" fillId="0" borderId="0" xfId="42" applyFont="1" applyFill="1" applyBorder="1" applyAlignment="1">
      <alignment horizontal="center" wrapText="1"/>
    </xf>
    <xf numFmtId="2" fontId="33" fillId="0" borderId="0" xfId="42" applyNumberFormat="1" applyFont="1" applyFill="1" applyBorder="1" applyAlignment="1">
      <alignment horizontal="center"/>
    </xf>
    <xf numFmtId="10" fontId="36" fillId="0" borderId="0" xfId="42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/>
    </xf>
    <xf numFmtId="0" fontId="29" fillId="0" borderId="0" xfId="0" applyFont="1" applyBorder="1"/>
    <xf numFmtId="2" fontId="29" fillId="0" borderId="0" xfId="0" applyNumberFormat="1" applyFont="1" applyFill="1" applyBorder="1" applyAlignment="1">
      <alignment horizontal="center"/>
    </xf>
    <xf numFmtId="0" fontId="22" fillId="0" borderId="0" xfId="42" applyFont="1" applyFill="1" applyBorder="1" applyAlignment="1">
      <alignment horizontal="center" wrapText="1"/>
    </xf>
    <xf numFmtId="2" fontId="29" fillId="0" borderId="0" xfId="0" applyNumberFormat="1" applyFont="1" applyBorder="1" applyAlignment="1">
      <alignment horizontal="center"/>
    </xf>
    <xf numFmtId="10" fontId="21" fillId="0" borderId="0" xfId="42" applyNumberFormat="1" applyFont="1" applyFill="1" applyBorder="1" applyAlignment="1">
      <alignment horizontal="center"/>
    </xf>
    <xf numFmtId="0" fontId="21" fillId="0" borderId="0" xfId="42" quotePrefix="1" applyFont="1" applyBorder="1" applyAlignment="1">
      <alignment horizontal="center"/>
    </xf>
    <xf numFmtId="2" fontId="21" fillId="0" borderId="0" xfId="42" applyNumberFormat="1" applyFont="1" applyBorder="1" applyAlignment="1">
      <alignment horizontal="center"/>
    </xf>
    <xf numFmtId="0" fontId="21" fillId="0" borderId="10" xfId="42" quotePrefix="1" applyFont="1" applyBorder="1" applyAlignment="1">
      <alignment horizontal="center"/>
    </xf>
    <xf numFmtId="15" fontId="21" fillId="0" borderId="10" xfId="42" quotePrefix="1" applyNumberFormat="1" applyFont="1" applyBorder="1" applyAlignment="1">
      <alignment horizontal="center"/>
    </xf>
    <xf numFmtId="0" fontId="39" fillId="0" borderId="0" xfId="45" applyFont="1" applyFill="1"/>
    <xf numFmtId="0" fontId="37" fillId="0" borderId="0" xfId="45" applyFill="1"/>
    <xf numFmtId="0" fontId="39" fillId="0" borderId="0" xfId="45" applyFont="1" applyFill="1" applyAlignment="1">
      <alignment vertical="center"/>
    </xf>
    <xf numFmtId="0" fontId="43" fillId="0" borderId="0" xfId="45" applyFont="1" applyFill="1" applyAlignment="1">
      <alignment vertical="center"/>
    </xf>
    <xf numFmtId="0" fontId="43" fillId="29" borderId="0" xfId="45" applyFont="1" applyFill="1" applyAlignment="1" applyProtection="1">
      <alignment vertical="center"/>
      <protection locked="0"/>
    </xf>
    <xf numFmtId="0" fontId="39" fillId="29" borderId="0" xfId="45" applyFont="1" applyFill="1" applyAlignment="1" applyProtection="1">
      <alignment horizontal="left" vertical="center"/>
      <protection locked="0"/>
    </xf>
    <xf numFmtId="0" fontId="39" fillId="0" borderId="0" xfId="45" applyFont="1" applyFill="1" applyAlignment="1" applyProtection="1">
      <alignment vertical="center"/>
      <protection locked="0"/>
    </xf>
    <xf numFmtId="0" fontId="39" fillId="29" borderId="0" xfId="45" applyFont="1" applyFill="1" applyAlignment="1" applyProtection="1">
      <alignment vertical="center"/>
      <protection locked="0"/>
    </xf>
    <xf numFmtId="0" fontId="39" fillId="29" borderId="0" xfId="45" applyFont="1" applyFill="1" applyProtection="1">
      <protection locked="0"/>
    </xf>
    <xf numFmtId="164" fontId="39" fillId="29" borderId="0" xfId="45" applyNumberFormat="1" applyFont="1" applyFill="1" applyAlignment="1" applyProtection="1">
      <alignment horizontal="left" vertical="center"/>
      <protection locked="0"/>
    </xf>
    <xf numFmtId="164" fontId="39" fillId="0" borderId="0" xfId="45" applyNumberFormat="1" applyFont="1" applyFill="1" applyAlignment="1">
      <alignment horizontal="left" vertical="center"/>
    </xf>
    <xf numFmtId="0" fontId="42" fillId="0" borderId="0" xfId="45" applyFont="1" applyFill="1" applyAlignment="1">
      <alignment horizontal="left" vertical="center"/>
    </xf>
    <xf numFmtId="0" fontId="43" fillId="0" borderId="0" xfId="45" applyFont="1" applyFill="1" applyAlignment="1">
      <alignment horizontal="left" vertical="center"/>
    </xf>
    <xf numFmtId="0" fontId="39" fillId="0" borderId="0" xfId="45" applyFont="1" applyFill="1" applyAlignment="1">
      <alignment horizontal="right" vertical="center"/>
    </xf>
    <xf numFmtId="0" fontId="43" fillId="0" borderId="0" xfId="45" applyFont="1" applyFill="1" applyAlignment="1">
      <alignment horizontal="center" vertical="center"/>
    </xf>
    <xf numFmtId="0" fontId="43" fillId="0" borderId="0" xfId="45" applyFont="1" applyFill="1" applyAlignment="1">
      <alignment vertical="center" wrapText="1"/>
    </xf>
    <xf numFmtId="0" fontId="43" fillId="0" borderId="0" xfId="45" applyFont="1" applyFill="1" applyAlignment="1">
      <alignment horizontal="right"/>
    </xf>
    <xf numFmtId="2" fontId="44" fillId="29" borderId="0" xfId="45" applyNumberFormat="1" applyFont="1" applyFill="1" applyAlignment="1" applyProtection="1">
      <alignment horizontal="left"/>
      <protection locked="0"/>
    </xf>
    <xf numFmtId="2" fontId="44" fillId="29" borderId="0" xfId="45" applyNumberFormat="1" applyFont="1" applyFill="1" applyAlignment="1" applyProtection="1">
      <alignment horizontal="center"/>
      <protection locked="0"/>
    </xf>
    <xf numFmtId="0" fontId="39" fillId="0" borderId="71" xfId="45" applyFont="1" applyFill="1" applyBorder="1" applyAlignment="1">
      <alignment horizontal="right" vertical="center"/>
    </xf>
    <xf numFmtId="2" fontId="44" fillId="0" borderId="0" xfId="45" applyNumberFormat="1" applyFont="1" applyFill="1" applyAlignment="1" applyProtection="1">
      <alignment horizontal="center"/>
      <protection locked="0"/>
    </xf>
    <xf numFmtId="0" fontId="41" fillId="0" borderId="0" xfId="45" applyFont="1" applyFill="1" applyAlignment="1">
      <alignment vertical="center" wrapText="1"/>
    </xf>
    <xf numFmtId="173" fontId="44" fillId="29" borderId="0" xfId="45" applyNumberFormat="1" applyFont="1" applyFill="1" applyAlignment="1" applyProtection="1">
      <alignment horizontal="center"/>
      <protection locked="0"/>
    </xf>
    <xf numFmtId="2" fontId="39" fillId="0" borderId="0" xfId="45" applyNumberFormat="1" applyFont="1" applyFill="1" applyAlignment="1">
      <alignment horizontal="right"/>
    </xf>
    <xf numFmtId="2" fontId="43" fillId="0" borderId="0" xfId="45" applyNumberFormat="1" applyFont="1" applyFill="1" applyAlignment="1" applyProtection="1">
      <alignment horizontal="center"/>
      <protection locked="0"/>
    </xf>
    <xf numFmtId="2" fontId="43" fillId="0" borderId="0" xfId="45" applyNumberFormat="1" applyFont="1" applyFill="1" applyAlignment="1">
      <alignment horizontal="centerContinuous"/>
    </xf>
    <xf numFmtId="2" fontId="43" fillId="0" borderId="72" xfId="45" applyNumberFormat="1" applyFont="1" applyFill="1" applyBorder="1" applyAlignment="1">
      <alignment horizontal="center" vertical="center"/>
    </xf>
    <xf numFmtId="2" fontId="43" fillId="0" borderId="70" xfId="45" applyNumberFormat="1" applyFont="1" applyFill="1" applyBorder="1" applyAlignment="1">
      <alignment horizontal="center" vertical="center"/>
    </xf>
    <xf numFmtId="2" fontId="43" fillId="0" borderId="73" xfId="45" applyNumberFormat="1" applyFont="1" applyFill="1" applyBorder="1" applyAlignment="1">
      <alignment horizontal="center" vertical="center"/>
    </xf>
    <xf numFmtId="0" fontId="39" fillId="0" borderId="74" xfId="45" applyFont="1" applyFill="1" applyBorder="1" applyAlignment="1">
      <alignment horizontal="center"/>
    </xf>
    <xf numFmtId="2" fontId="44" fillId="29" borderId="74" xfId="45" applyNumberFormat="1" applyFont="1" applyFill="1" applyBorder="1" applyAlignment="1" applyProtection="1">
      <alignment horizontal="center"/>
      <protection locked="0"/>
    </xf>
    <xf numFmtId="172" fontId="39" fillId="0" borderId="75" xfId="45" applyNumberFormat="1" applyFont="1" applyFill="1" applyBorder="1" applyAlignment="1">
      <alignment horizontal="center"/>
    </xf>
    <xf numFmtId="170" fontId="44" fillId="29" borderId="74" xfId="45" applyNumberFormat="1" applyFont="1" applyFill="1" applyBorder="1" applyAlignment="1" applyProtection="1">
      <alignment horizontal="center"/>
      <protection locked="0"/>
    </xf>
    <xf numFmtId="167" fontId="39" fillId="0" borderId="75" xfId="45" applyNumberFormat="1" applyFont="1" applyFill="1" applyBorder="1" applyAlignment="1">
      <alignment horizontal="center"/>
    </xf>
    <xf numFmtId="10" fontId="39" fillId="0" borderId="74" xfId="45" applyNumberFormat="1" applyFont="1" applyFill="1" applyBorder="1" applyAlignment="1">
      <alignment horizontal="center"/>
    </xf>
    <xf numFmtId="167" fontId="39" fillId="0" borderId="74" xfId="45" applyNumberFormat="1" applyFont="1" applyFill="1" applyBorder="1" applyAlignment="1">
      <alignment horizontal="center"/>
    </xf>
    <xf numFmtId="0" fontId="39" fillId="0" borderId="76" xfId="45" applyFont="1" applyFill="1" applyBorder="1" applyAlignment="1">
      <alignment horizontal="center"/>
    </xf>
    <xf numFmtId="2" fontId="44" fillId="29" borderId="76" xfId="45" applyNumberFormat="1" applyFont="1" applyFill="1" applyBorder="1" applyAlignment="1" applyProtection="1">
      <alignment horizontal="center"/>
      <protection locked="0"/>
    </xf>
    <xf numFmtId="172" fontId="39" fillId="0" borderId="77" xfId="45" applyNumberFormat="1" applyFont="1" applyFill="1" applyBorder="1" applyAlignment="1">
      <alignment horizontal="center"/>
    </xf>
    <xf numFmtId="170" fontId="44" fillId="29" borderId="76" xfId="45" applyNumberFormat="1" applyFont="1" applyFill="1" applyBorder="1" applyAlignment="1" applyProtection="1">
      <alignment horizontal="center"/>
      <protection locked="0"/>
    </xf>
    <xf numFmtId="167" fontId="39" fillId="0" borderId="77" xfId="45" applyNumberFormat="1" applyFont="1" applyFill="1" applyBorder="1" applyAlignment="1">
      <alignment horizontal="center"/>
    </xf>
    <xf numFmtId="10" fontId="39" fillId="0" borderId="76" xfId="45" applyNumberFormat="1" applyFont="1" applyFill="1" applyBorder="1" applyAlignment="1">
      <alignment horizontal="center"/>
    </xf>
    <xf numFmtId="167" fontId="39" fillId="0" borderId="76" xfId="45" applyNumberFormat="1" applyFont="1" applyFill="1" applyBorder="1" applyAlignment="1">
      <alignment horizontal="center"/>
    </xf>
    <xf numFmtId="0" fontId="39" fillId="0" borderId="78" xfId="45" applyFont="1" applyFill="1" applyBorder="1" applyAlignment="1">
      <alignment horizontal="center"/>
    </xf>
    <xf numFmtId="2" fontId="44" fillId="29" borderId="78" xfId="45" applyNumberFormat="1" applyFont="1" applyFill="1" applyBorder="1" applyAlignment="1" applyProtection="1">
      <alignment horizontal="center"/>
      <protection locked="0"/>
    </xf>
    <xf numFmtId="172" fontId="39" fillId="0" borderId="79" xfId="45" applyNumberFormat="1" applyFont="1" applyFill="1" applyBorder="1" applyAlignment="1">
      <alignment horizontal="center"/>
    </xf>
    <xf numFmtId="165" fontId="44" fillId="29" borderId="78" xfId="45" applyNumberFormat="1" applyFont="1" applyFill="1" applyBorder="1" applyAlignment="1" applyProtection="1">
      <alignment horizontal="center"/>
      <protection locked="0"/>
    </xf>
    <xf numFmtId="167" fontId="39" fillId="0" borderId="79" xfId="45" applyNumberFormat="1" applyFont="1" applyFill="1" applyBorder="1" applyAlignment="1">
      <alignment horizontal="center"/>
    </xf>
    <xf numFmtId="10" fontId="39" fillId="0" borderId="78" xfId="45" applyNumberFormat="1" applyFont="1" applyFill="1" applyBorder="1" applyAlignment="1">
      <alignment horizontal="center"/>
    </xf>
    <xf numFmtId="167" fontId="39" fillId="0" borderId="78" xfId="45" applyNumberFormat="1" applyFont="1" applyFill="1" applyBorder="1" applyAlignment="1">
      <alignment horizontal="center"/>
    </xf>
    <xf numFmtId="0" fontId="39" fillId="0" borderId="80" xfId="45" applyFont="1" applyFill="1" applyBorder="1" applyAlignment="1">
      <alignment horizontal="right"/>
    </xf>
    <xf numFmtId="167" fontId="43" fillId="30" borderId="74" xfId="45" applyNumberFormat="1" applyFont="1" applyFill="1" applyBorder="1" applyAlignment="1">
      <alignment horizontal="center"/>
    </xf>
    <xf numFmtId="10" fontId="43" fillId="30" borderId="81" xfId="45" applyNumberFormat="1" applyFont="1" applyFill="1" applyBorder="1" applyAlignment="1">
      <alignment horizontal="center"/>
    </xf>
    <xf numFmtId="172" fontId="43" fillId="30" borderId="82" xfId="45" applyNumberFormat="1" applyFont="1" applyFill="1" applyBorder="1" applyAlignment="1">
      <alignment horizontal="center"/>
    </xf>
    <xf numFmtId="2" fontId="39" fillId="0" borderId="83" xfId="45" applyNumberFormat="1" applyFont="1" applyFill="1" applyBorder="1"/>
    <xf numFmtId="167" fontId="39" fillId="31" borderId="83" xfId="45" applyNumberFormat="1" applyFont="1" applyFill="1" applyBorder="1"/>
    <xf numFmtId="0" fontId="39" fillId="0" borderId="84" xfId="45" applyFont="1" applyFill="1" applyBorder="1" applyAlignment="1">
      <alignment horizontal="right"/>
    </xf>
    <xf numFmtId="10" fontId="39" fillId="32" borderId="76" xfId="45" applyNumberFormat="1" applyFont="1" applyFill="1" applyBorder="1" applyAlignment="1">
      <alignment horizontal="center"/>
    </xf>
    <xf numFmtId="10" fontId="39" fillId="0" borderId="0" xfId="45" applyNumberFormat="1" applyFont="1" applyFill="1" applyAlignment="1">
      <alignment horizontal="center"/>
    </xf>
    <xf numFmtId="0" fontId="39" fillId="0" borderId="85" xfId="45" applyFont="1" applyFill="1" applyBorder="1" applyAlignment="1">
      <alignment horizontal="right"/>
    </xf>
    <xf numFmtId="0" fontId="39" fillId="30" borderId="78" xfId="45" applyFont="1" applyFill="1" applyBorder="1" applyAlignment="1">
      <alignment horizontal="center"/>
    </xf>
    <xf numFmtId="0" fontId="39" fillId="0" borderId="0" xfId="45" applyFont="1" applyFill="1" applyAlignment="1">
      <alignment horizontal="center"/>
    </xf>
    <xf numFmtId="2" fontId="39" fillId="0" borderId="86" xfId="45" applyNumberFormat="1" applyFont="1" applyFill="1" applyBorder="1"/>
    <xf numFmtId="2" fontId="39" fillId="31" borderId="83" xfId="45" applyNumberFormat="1" applyFont="1" applyFill="1" applyBorder="1"/>
    <xf numFmtId="2" fontId="39" fillId="0" borderId="87" xfId="45" applyNumberFormat="1" applyFont="1" applyFill="1" applyBorder="1"/>
    <xf numFmtId="0" fontId="42" fillId="0" borderId="0" xfId="45" applyFont="1" applyFill="1" applyAlignment="1">
      <alignment vertical="center"/>
    </xf>
    <xf numFmtId="0" fontId="39" fillId="0" borderId="0" xfId="45" applyFont="1" applyFill="1" applyAlignment="1">
      <alignment horizontal="left" vertical="center"/>
    </xf>
    <xf numFmtId="0" fontId="43" fillId="0" borderId="0" xfId="45" applyFont="1" applyFill="1" applyAlignment="1" applyProtection="1">
      <alignment horizontal="center" vertical="center"/>
      <protection locked="0"/>
    </xf>
    <xf numFmtId="0" fontId="39" fillId="0" borderId="0" xfId="45" applyFont="1" applyFill="1" applyAlignment="1">
      <alignment horizontal="center" vertical="center"/>
    </xf>
    <xf numFmtId="174" fontId="44" fillId="29" borderId="0" xfId="45" applyNumberFormat="1" applyFont="1" applyFill="1" applyAlignment="1" applyProtection="1">
      <alignment horizontal="center"/>
      <protection locked="0"/>
    </xf>
    <xf numFmtId="175" fontId="44" fillId="29" borderId="0" xfId="45" applyNumberFormat="1" applyFont="1" applyFill="1" applyAlignment="1" applyProtection="1">
      <alignment horizontal="center"/>
      <protection locked="0"/>
    </xf>
    <xf numFmtId="172" fontId="43" fillId="0" borderId="0" xfId="45" applyNumberFormat="1" applyFont="1" applyFill="1" applyAlignment="1" applyProtection="1">
      <alignment horizontal="center" vertical="center"/>
      <protection locked="0"/>
    </xf>
    <xf numFmtId="176" fontId="44" fillId="29" borderId="0" xfId="45" applyNumberFormat="1" applyFont="1" applyFill="1" applyAlignment="1" applyProtection="1">
      <alignment horizontal="center"/>
      <protection locked="0"/>
    </xf>
    <xf numFmtId="2" fontId="43" fillId="0" borderId="0" xfId="45" applyNumberFormat="1" applyFont="1" applyFill="1" applyAlignment="1">
      <alignment vertical="center"/>
    </xf>
    <xf numFmtId="2" fontId="43" fillId="0" borderId="82" xfId="45" applyNumberFormat="1" applyFont="1" applyFill="1" applyBorder="1" applyAlignment="1">
      <alignment horizontal="center" vertical="center"/>
    </xf>
    <xf numFmtId="2" fontId="43" fillId="0" borderId="88" xfId="45" applyNumberFormat="1" applyFont="1" applyFill="1" applyBorder="1" applyAlignment="1">
      <alignment horizontal="center" vertical="center"/>
    </xf>
    <xf numFmtId="2" fontId="43" fillId="0" borderId="82" xfId="45" applyNumberFormat="1" applyFont="1" applyFill="1" applyBorder="1" applyAlignment="1">
      <alignment vertical="center"/>
    </xf>
    <xf numFmtId="2" fontId="43" fillId="0" borderId="0" xfId="45" applyNumberFormat="1" applyFont="1" applyFill="1" applyAlignment="1">
      <alignment horizontal="center" vertical="center"/>
    </xf>
    <xf numFmtId="0" fontId="39" fillId="0" borderId="80" xfId="45" applyFont="1" applyFill="1" applyBorder="1" applyAlignment="1">
      <alignment horizontal="center"/>
    </xf>
    <xf numFmtId="2" fontId="44" fillId="29" borderId="80" xfId="45" applyNumberFormat="1" applyFont="1" applyFill="1" applyBorder="1" applyAlignment="1" applyProtection="1">
      <alignment horizontal="center"/>
      <protection locked="0"/>
    </xf>
    <xf numFmtId="170" fontId="44" fillId="29" borderId="89" xfId="45" applyNumberFormat="1" applyFont="1" applyFill="1" applyBorder="1" applyAlignment="1" applyProtection="1">
      <alignment horizontal="center"/>
      <protection locked="0"/>
    </xf>
    <xf numFmtId="2" fontId="44" fillId="29" borderId="90" xfId="45" applyNumberFormat="1" applyFont="1" applyFill="1" applyBorder="1" applyAlignment="1" applyProtection="1">
      <alignment horizontal="center"/>
      <protection locked="0"/>
    </xf>
    <xf numFmtId="165" fontId="39" fillId="0" borderId="75" xfId="45" applyNumberFormat="1" applyFont="1" applyFill="1" applyBorder="1" applyAlignment="1">
      <alignment horizontal="center" vertical="center"/>
    </xf>
    <xf numFmtId="172" fontId="39" fillId="0" borderId="74" xfId="45" applyNumberFormat="1" applyFont="1" applyFill="1" applyBorder="1" applyAlignment="1">
      <alignment horizontal="center" vertical="center"/>
    </xf>
    <xf numFmtId="2" fontId="39" fillId="0" borderId="91" xfId="45" applyNumberFormat="1" applyFont="1" applyFill="1" applyBorder="1" applyAlignment="1">
      <alignment horizontal="center"/>
    </xf>
    <xf numFmtId="2" fontId="39" fillId="0" borderId="75" xfId="45" applyNumberFormat="1" applyFont="1" applyFill="1" applyBorder="1" applyAlignment="1">
      <alignment horizontal="center"/>
    </xf>
    <xf numFmtId="2" fontId="39" fillId="0" borderId="0" xfId="45" applyNumberFormat="1" applyFont="1" applyFill="1" applyAlignment="1">
      <alignment horizontal="center"/>
    </xf>
    <xf numFmtId="0" fontId="39" fillId="0" borderId="84" xfId="45" applyFont="1" applyFill="1" applyBorder="1" applyAlignment="1">
      <alignment horizontal="center"/>
    </xf>
    <xf numFmtId="2" fontId="44" fillId="29" borderId="84" xfId="45" applyNumberFormat="1" applyFont="1" applyFill="1" applyBorder="1" applyAlignment="1" applyProtection="1">
      <alignment horizontal="center"/>
      <protection locked="0"/>
    </xf>
    <xf numFmtId="170" fontId="44" fillId="29" borderId="92" xfId="45" applyNumberFormat="1" applyFont="1" applyFill="1" applyBorder="1" applyAlignment="1" applyProtection="1">
      <alignment horizontal="center"/>
      <protection locked="0"/>
    </xf>
    <xf numFmtId="2" fontId="44" fillId="29" borderId="93" xfId="45" applyNumberFormat="1" applyFont="1" applyFill="1" applyBorder="1" applyAlignment="1" applyProtection="1">
      <alignment horizontal="center"/>
      <protection locked="0"/>
    </xf>
    <xf numFmtId="165" fontId="39" fillId="0" borderId="77" xfId="45" applyNumberFormat="1" applyFont="1" applyFill="1" applyBorder="1" applyAlignment="1">
      <alignment horizontal="center" vertical="center"/>
    </xf>
    <xf numFmtId="172" fontId="39" fillId="0" borderId="76" xfId="45" applyNumberFormat="1" applyFont="1" applyFill="1" applyBorder="1" applyAlignment="1">
      <alignment horizontal="center" vertical="center"/>
    </xf>
    <xf numFmtId="2" fontId="39" fillId="0" borderId="94" xfId="45" applyNumberFormat="1" applyFont="1" applyFill="1" applyBorder="1" applyAlignment="1">
      <alignment horizontal="center"/>
    </xf>
    <xf numFmtId="2" fontId="39" fillId="0" borderId="77" xfId="45" applyNumberFormat="1" applyFont="1" applyFill="1" applyBorder="1" applyAlignment="1">
      <alignment horizontal="center"/>
    </xf>
    <xf numFmtId="0" fontId="39" fillId="0" borderId="85" xfId="45" applyFont="1" applyFill="1" applyBorder="1" applyAlignment="1">
      <alignment horizontal="center"/>
    </xf>
    <xf numFmtId="2" fontId="44" fillId="29" borderId="85" xfId="45" applyNumberFormat="1" applyFont="1" applyFill="1" applyBorder="1" applyAlignment="1" applyProtection="1">
      <alignment horizontal="center"/>
      <protection locked="0"/>
    </xf>
    <xf numFmtId="170" fontId="44" fillId="29" borderId="95" xfId="45" applyNumberFormat="1" applyFont="1" applyFill="1" applyBorder="1" applyAlignment="1" applyProtection="1">
      <alignment horizontal="center"/>
      <protection locked="0"/>
    </xf>
    <xf numFmtId="2" fontId="44" fillId="29" borderId="96" xfId="45" applyNumberFormat="1" applyFont="1" applyFill="1" applyBorder="1" applyAlignment="1" applyProtection="1">
      <alignment horizontal="center"/>
      <protection locked="0"/>
    </xf>
    <xf numFmtId="0" fontId="39" fillId="0" borderId="79" xfId="45" applyFont="1" applyFill="1" applyBorder="1" applyAlignment="1">
      <alignment horizontal="center" vertical="center"/>
    </xf>
    <xf numFmtId="172" fontId="39" fillId="0" borderId="78" xfId="45" applyNumberFormat="1" applyFont="1" applyFill="1" applyBorder="1" applyAlignment="1">
      <alignment horizontal="center" vertical="center"/>
    </xf>
    <xf numFmtId="2" fontId="39" fillId="0" borderId="97" xfId="45" applyNumberFormat="1" applyFont="1" applyFill="1" applyBorder="1" applyAlignment="1">
      <alignment horizontal="center"/>
    </xf>
    <xf numFmtId="2" fontId="39" fillId="0" borderId="79" xfId="45" applyNumberFormat="1" applyFont="1" applyFill="1" applyBorder="1" applyAlignment="1">
      <alignment horizontal="center"/>
    </xf>
    <xf numFmtId="0" fontId="39" fillId="0" borderId="98" xfId="45" applyFont="1" applyFill="1" applyBorder="1" applyAlignment="1">
      <alignment horizontal="right"/>
    </xf>
    <xf numFmtId="172" fontId="43" fillId="30" borderId="99" xfId="45" applyNumberFormat="1" applyFont="1" applyFill="1" applyBorder="1" applyAlignment="1">
      <alignment horizontal="center"/>
    </xf>
    <xf numFmtId="2" fontId="44" fillId="30" borderId="99" xfId="45" applyNumberFormat="1" applyFont="1" applyFill="1" applyBorder="1" applyAlignment="1">
      <alignment horizontal="center"/>
    </xf>
    <xf numFmtId="2" fontId="44" fillId="30" borderId="98" xfId="45" applyNumberFormat="1" applyFont="1" applyFill="1" applyBorder="1" applyAlignment="1">
      <alignment horizontal="center"/>
    </xf>
    <xf numFmtId="10" fontId="44" fillId="30" borderId="99" xfId="45" applyNumberFormat="1" applyFont="1" applyFill="1" applyBorder="1" applyAlignment="1">
      <alignment horizontal="center"/>
    </xf>
    <xf numFmtId="2" fontId="44" fillId="0" borderId="0" xfId="45" applyNumberFormat="1" applyFont="1" applyFill="1" applyAlignment="1">
      <alignment horizontal="center"/>
    </xf>
    <xf numFmtId="10" fontId="45" fillId="0" borderId="76" xfId="45" applyNumberFormat="1" applyFont="1" applyFill="1" applyBorder="1" applyAlignment="1">
      <alignment horizontal="center"/>
    </xf>
    <xf numFmtId="10" fontId="45" fillId="32" borderId="84" xfId="45" applyNumberFormat="1" applyFont="1" applyFill="1" applyBorder="1" applyAlignment="1">
      <alignment horizontal="center"/>
    </xf>
    <xf numFmtId="10" fontId="45" fillId="32" borderId="76" xfId="45" applyNumberFormat="1" applyFont="1" applyFill="1" applyBorder="1" applyAlignment="1">
      <alignment horizontal="center"/>
    </xf>
    <xf numFmtId="10" fontId="45" fillId="0" borderId="0" xfId="45" applyNumberFormat="1" applyFont="1" applyFill="1" applyAlignment="1">
      <alignment horizontal="center"/>
    </xf>
    <xf numFmtId="0" fontId="45" fillId="30" borderId="78" xfId="45" applyFont="1" applyFill="1" applyBorder="1" applyAlignment="1">
      <alignment horizontal="center"/>
    </xf>
    <xf numFmtId="0" fontId="45" fillId="30" borderId="85" xfId="45" applyFont="1" applyFill="1" applyBorder="1" applyAlignment="1">
      <alignment horizontal="center"/>
    </xf>
    <xf numFmtId="0" fontId="45" fillId="0" borderId="0" xfId="45" applyFont="1" applyFill="1" applyAlignment="1">
      <alignment horizontal="center"/>
    </xf>
    <xf numFmtId="0" fontId="41" fillId="0" borderId="100" xfId="45" applyFont="1" applyFill="1" applyBorder="1" applyAlignment="1">
      <alignment horizontal="left" vertical="center" wrapText="1"/>
    </xf>
    <xf numFmtId="0" fontId="39" fillId="0" borderId="100" xfId="45" applyFont="1" applyFill="1" applyBorder="1" applyAlignment="1">
      <alignment vertical="center"/>
    </xf>
    <xf numFmtId="0" fontId="43" fillId="0" borderId="70" xfId="45" applyFont="1" applyFill="1" applyBorder="1" applyAlignment="1">
      <alignment horizontal="center" vertical="center"/>
    </xf>
    <xf numFmtId="0" fontId="39" fillId="0" borderId="70" xfId="45" applyFont="1" applyFill="1" applyBorder="1" applyAlignment="1">
      <alignment horizontal="center" vertical="center"/>
    </xf>
    <xf numFmtId="0" fontId="43" fillId="0" borderId="0" xfId="45" applyFont="1" applyFill="1" applyAlignment="1">
      <alignment horizontal="right" vertical="center"/>
    </xf>
    <xf numFmtId="0" fontId="39" fillId="0" borderId="101" xfId="45" applyFont="1" applyFill="1" applyBorder="1" applyAlignment="1" applyProtection="1">
      <alignment horizontal="center" vertical="center"/>
      <protection locked="0"/>
    </xf>
    <xf numFmtId="0" fontId="39" fillId="0" borderId="101" xfId="45" applyFont="1" applyFill="1" applyBorder="1" applyAlignment="1" applyProtection="1">
      <alignment vertical="center"/>
      <protection locked="0"/>
    </xf>
    <xf numFmtId="15" fontId="39" fillId="0" borderId="101" xfId="45" applyNumberFormat="1" applyFont="1" applyFill="1" applyBorder="1" applyAlignment="1">
      <alignment vertical="center"/>
    </xf>
    <xf numFmtId="0" fontId="39" fillId="0" borderId="101" xfId="45" applyFont="1" applyFill="1" applyBorder="1" applyAlignment="1">
      <alignment vertical="center"/>
    </xf>
    <xf numFmtId="0" fontId="43" fillId="0" borderId="77" xfId="45" applyFont="1" applyFill="1" applyBorder="1" applyAlignment="1" applyProtection="1">
      <alignment horizontal="center" vertical="center"/>
      <protection locked="0"/>
    </xf>
    <xf numFmtId="0" fontId="43" fillId="0" borderId="77" xfId="45" applyFont="1" applyFill="1" applyBorder="1" applyAlignment="1" applyProtection="1">
      <alignment vertical="center"/>
      <protection locked="0"/>
    </xf>
    <xf numFmtId="0" fontId="43" fillId="0" borderId="77" xfId="45" applyFont="1" applyFill="1" applyBorder="1" applyAlignment="1">
      <alignment vertical="center"/>
    </xf>
    <xf numFmtId="0" fontId="39" fillId="0" borderId="77" xfId="45" applyFont="1" applyFill="1" applyBorder="1" applyAlignment="1">
      <alignment vertical="center"/>
    </xf>
    <xf numFmtId="2" fontId="39" fillId="0" borderId="0" xfId="45" applyNumberFormat="1" applyFont="1" applyFill="1" applyAlignment="1">
      <alignment horizontal="center" vertical="center"/>
    </xf>
    <xf numFmtId="0" fontId="23" fillId="0" borderId="20" xfId="42" applyFont="1" applyBorder="1" applyAlignment="1">
      <alignment horizontal="center"/>
    </xf>
    <xf numFmtId="0" fontId="23" fillId="0" borderId="22" xfId="42" applyFont="1" applyBorder="1" applyAlignment="1">
      <alignment horizontal="center"/>
    </xf>
    <xf numFmtId="0" fontId="23" fillId="0" borderId="21" xfId="42" applyFont="1" applyBorder="1" applyAlignment="1">
      <alignment horizontal="center"/>
    </xf>
    <xf numFmtId="0" fontId="3" fillId="0" borderId="0" xfId="42" quotePrefix="1" applyFont="1" applyAlignment="1">
      <alignment horizontal="center"/>
    </xf>
    <xf numFmtId="0" fontId="23" fillId="0" borderId="13" xfId="42" applyFont="1" applyFill="1" applyBorder="1" applyAlignment="1">
      <alignment horizontal="left" vertical="center" wrapText="1"/>
    </xf>
    <xf numFmtId="0" fontId="23" fillId="0" borderId="14" xfId="42" applyFont="1" applyFill="1" applyBorder="1" applyAlignment="1">
      <alignment horizontal="left" vertical="center" wrapText="1"/>
    </xf>
    <xf numFmtId="0" fontId="23" fillId="0" borderId="17" xfId="42" applyFont="1" applyFill="1" applyBorder="1" applyAlignment="1">
      <alignment horizontal="left" vertical="center" wrapText="1"/>
    </xf>
    <xf numFmtId="0" fontId="23" fillId="0" borderId="18" xfId="42" applyFont="1" applyFill="1" applyBorder="1" applyAlignment="1">
      <alignment horizontal="left" vertical="center" wrapText="1"/>
    </xf>
    <xf numFmtId="0" fontId="30" fillId="26" borderId="0" xfId="42" applyFont="1" applyFill="1" applyAlignment="1" applyProtection="1">
      <alignment horizontal="left"/>
      <protection locked="0"/>
    </xf>
    <xf numFmtId="0" fontId="31" fillId="26" borderId="0" xfId="42" applyFont="1" applyFill="1" applyAlignment="1" applyProtection="1">
      <alignment horizontal="left"/>
      <protection locked="0"/>
    </xf>
    <xf numFmtId="0" fontId="23" fillId="0" borderId="20" xfId="42" applyFont="1" applyFill="1" applyBorder="1" applyAlignment="1">
      <alignment horizontal="justify" vertical="center" wrapText="1"/>
    </xf>
    <xf numFmtId="0" fontId="23" fillId="0" borderId="22" xfId="42" applyFont="1" applyFill="1" applyBorder="1" applyAlignment="1">
      <alignment horizontal="justify" vertical="center" wrapText="1"/>
    </xf>
    <xf numFmtId="0" fontId="23" fillId="0" borderId="21" xfId="42" applyFont="1" applyFill="1" applyBorder="1" applyAlignment="1">
      <alignment horizontal="justify" vertical="center" wrapText="1"/>
    </xf>
    <xf numFmtId="0" fontId="23" fillId="0" borderId="20" xfId="42" applyFont="1" applyFill="1" applyBorder="1" applyAlignment="1">
      <alignment horizontal="left" vertical="center" wrapText="1"/>
    </xf>
    <xf numFmtId="0" fontId="23" fillId="0" borderId="22" xfId="42" applyFont="1" applyFill="1" applyBorder="1" applyAlignment="1">
      <alignment horizontal="left" vertical="center" wrapText="1"/>
    </xf>
    <xf numFmtId="0" fontId="23" fillId="0" borderId="21" xfId="42" applyFont="1" applyFill="1" applyBorder="1" applyAlignment="1">
      <alignment horizontal="left" vertical="center" wrapText="1"/>
    </xf>
    <xf numFmtId="0" fontId="22" fillId="0" borderId="23" xfId="42" applyFont="1" applyBorder="1" applyAlignment="1">
      <alignment horizontal="center"/>
    </xf>
    <xf numFmtId="0" fontId="22" fillId="0" borderId="40" xfId="42" applyFont="1" applyBorder="1" applyAlignment="1">
      <alignment horizontal="center"/>
    </xf>
    <xf numFmtId="0" fontId="22" fillId="0" borderId="24" xfId="42" applyFont="1" applyBorder="1" applyAlignment="1">
      <alignment horizontal="center"/>
    </xf>
    <xf numFmtId="0" fontId="23" fillId="0" borderId="19" xfId="42" applyFont="1" applyFill="1" applyBorder="1" applyAlignment="1">
      <alignment horizontal="left" vertical="center" wrapText="1"/>
    </xf>
    <xf numFmtId="0" fontId="23" fillId="0" borderId="12" xfId="42" applyFont="1" applyFill="1" applyBorder="1" applyAlignment="1">
      <alignment horizontal="left" vertical="center" wrapText="1"/>
    </xf>
    <xf numFmtId="0" fontId="22" fillId="0" borderId="0" xfId="42" quotePrefix="1" applyFont="1" applyBorder="1" applyAlignment="1">
      <alignment horizontal="center"/>
    </xf>
    <xf numFmtId="0" fontId="22" fillId="0" borderId="43" xfId="42" applyFont="1" applyBorder="1" applyAlignment="1">
      <alignment horizontal="center"/>
    </xf>
    <xf numFmtId="0" fontId="22" fillId="0" borderId="41" xfId="42" applyFont="1" applyBorder="1" applyAlignment="1">
      <alignment horizontal="center"/>
    </xf>
    <xf numFmtId="0" fontId="22" fillId="0" borderId="19" xfId="42" applyFont="1" applyBorder="1" applyAlignment="1">
      <alignment horizontal="center"/>
    </xf>
    <xf numFmtId="0" fontId="43" fillId="0" borderId="70" xfId="45" applyFont="1" applyFill="1" applyBorder="1" applyAlignment="1">
      <alignment horizontal="center" vertical="center"/>
    </xf>
    <xf numFmtId="0" fontId="38" fillId="0" borderId="0" xfId="45" applyFont="1" applyFill="1" applyAlignment="1">
      <alignment horizontal="center" vertical="center"/>
    </xf>
    <xf numFmtId="0" fontId="40" fillId="0" borderId="0" xfId="45" applyFont="1" applyFill="1" applyAlignment="1">
      <alignment horizontal="center" vertical="center"/>
    </xf>
    <xf numFmtId="0" fontId="41" fillId="0" borderId="67" xfId="45" applyFont="1" applyFill="1" applyBorder="1" applyAlignment="1">
      <alignment horizontal="center" vertical="center"/>
    </xf>
    <xf numFmtId="0" fontId="41" fillId="0" borderId="68" xfId="45" applyFont="1" applyFill="1" applyBorder="1" applyAlignment="1">
      <alignment horizontal="center" vertical="center"/>
    </xf>
    <xf numFmtId="0" fontId="41" fillId="0" borderId="69" xfId="45" applyFont="1" applyFill="1" applyBorder="1" applyAlignment="1">
      <alignment horizontal="center" vertical="center"/>
    </xf>
    <xf numFmtId="0" fontId="42" fillId="0" borderId="70" xfId="45" applyFont="1" applyFill="1" applyBorder="1" applyAlignment="1">
      <alignment horizontal="center" vertical="center"/>
    </xf>
    <xf numFmtId="2" fontId="43" fillId="0" borderId="67" xfId="45" applyNumberFormat="1" applyFont="1" applyFill="1" applyBorder="1" applyAlignment="1">
      <alignment horizontal="center" vertical="center"/>
    </xf>
    <xf numFmtId="2" fontId="43" fillId="0" borderId="69" xfId="45" applyNumberFormat="1" applyFont="1" applyFill="1" applyBorder="1" applyAlignment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4"/>
    <cellStyle name="Normal 4" xfId="45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10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1828800</xdr:colOff>
      <xdr:row>13</xdr:row>
      <xdr:rowOff>95249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087350" cy="23240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2632363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21834764" cy="3482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G47"/>
  <sheetViews>
    <sheetView view="pageBreakPreview" topLeftCell="A7" zoomScaleSheetLayoutView="100" workbookViewId="0">
      <selection activeCell="B26" sqref="B26"/>
    </sheetView>
  </sheetViews>
  <sheetFormatPr defaultRowHeight="13.5" x14ac:dyDescent="0.25"/>
  <cols>
    <col min="1" max="1" width="32.85546875" style="11" bestFit="1" customWidth="1"/>
    <col min="2" max="2" width="20.42578125" style="11" customWidth="1"/>
    <col min="3" max="3" width="31.85546875" style="11" customWidth="1"/>
    <col min="4" max="5" width="30.28515625" style="11" bestFit="1" customWidth="1"/>
    <col min="6" max="6" width="23.140625" style="11" customWidth="1"/>
    <col min="7" max="7" width="28.42578125" style="11" customWidth="1"/>
    <col min="8" max="8" width="21.5703125" style="11" customWidth="1"/>
    <col min="9" max="16384" width="9.140625" style="11"/>
  </cols>
  <sheetData>
    <row r="14" spans="1:7" ht="15.75" thickBot="1" x14ac:dyDescent="0.35">
      <c r="A14" s="8"/>
      <c r="B14" s="9"/>
      <c r="C14" s="10"/>
      <c r="D14" s="9"/>
      <c r="F14" s="12"/>
    </row>
    <row r="15" spans="1:7" ht="19.5" thickBot="1" x14ac:dyDescent="0.35">
      <c r="A15" s="384" t="s">
        <v>72</v>
      </c>
      <c r="B15" s="385"/>
      <c r="C15" s="385"/>
      <c r="D15" s="385"/>
      <c r="E15" s="385"/>
      <c r="F15" s="385"/>
      <c r="G15" s="386"/>
    </row>
    <row r="16" spans="1:7" ht="20.100000000000001" customHeight="1" x14ac:dyDescent="0.3">
      <c r="A16" s="387" t="s">
        <v>54</v>
      </c>
      <c r="B16" s="387"/>
      <c r="C16" s="387"/>
      <c r="D16" s="387"/>
      <c r="E16" s="387"/>
    </row>
    <row r="17" spans="1:5" ht="20.100000000000001" customHeight="1" x14ac:dyDescent="0.3">
      <c r="A17" s="1" t="s">
        <v>1</v>
      </c>
      <c r="B17" s="59" t="e">
        <f>#REF!</f>
        <v>#REF!</v>
      </c>
      <c r="C17" s="52"/>
      <c r="D17" s="52"/>
      <c r="E17" s="52"/>
    </row>
    <row r="18" spans="1:5" ht="20.100000000000001" customHeight="1" x14ac:dyDescent="0.3">
      <c r="A18" s="1" t="s">
        <v>2</v>
      </c>
      <c r="B18" s="59" t="e">
        <f>#REF!</f>
        <v>#REF!</v>
      </c>
      <c r="C18" s="52"/>
      <c r="D18" s="52"/>
      <c r="E18" s="52"/>
    </row>
    <row r="19" spans="1:5" ht="20.100000000000001" customHeight="1" x14ac:dyDescent="0.3">
      <c r="A19" s="1" t="s">
        <v>3</v>
      </c>
      <c r="B19" s="59" t="e">
        <f>#REF!</f>
        <v>#REF!</v>
      </c>
      <c r="C19" s="52"/>
      <c r="D19" s="52"/>
      <c r="E19" s="52"/>
    </row>
    <row r="20" spans="1:5" ht="20.100000000000001" customHeight="1" x14ac:dyDescent="0.3">
      <c r="A20" s="1" t="s">
        <v>4</v>
      </c>
      <c r="B20" s="59" t="e">
        <f>#REF!</f>
        <v>#REF!</v>
      </c>
      <c r="C20" s="52"/>
      <c r="D20" s="52"/>
      <c r="E20" s="52"/>
    </row>
    <row r="21" spans="1:5" ht="20.100000000000001" customHeight="1" x14ac:dyDescent="0.3">
      <c r="A21" s="1" t="s">
        <v>15</v>
      </c>
      <c r="B21" s="68" t="e">
        <f>#REF!</f>
        <v>#REF!</v>
      </c>
      <c r="C21" s="52"/>
      <c r="D21" s="52"/>
      <c r="E21" s="52"/>
    </row>
    <row r="22" spans="1:5" ht="20.100000000000001" customHeight="1" x14ac:dyDescent="0.3">
      <c r="A22" s="1" t="s">
        <v>5</v>
      </c>
      <c r="B22" s="68" t="e">
        <f>#REF!</f>
        <v>#REF!</v>
      </c>
      <c r="C22" s="52"/>
      <c r="D22" s="52"/>
      <c r="E22" s="52"/>
    </row>
    <row r="23" spans="1:5" ht="20.100000000000001" customHeight="1" x14ac:dyDescent="0.3">
      <c r="A23" s="1"/>
      <c r="B23" s="52"/>
      <c r="C23" s="52"/>
      <c r="D23" s="52"/>
      <c r="E23" s="52"/>
    </row>
    <row r="24" spans="1:5" ht="18.75" x14ac:dyDescent="0.3">
      <c r="A24" s="16" t="s">
        <v>7</v>
      </c>
      <c r="B24" s="17" t="s">
        <v>55</v>
      </c>
      <c r="C24" s="15"/>
      <c r="D24" s="15"/>
      <c r="E24" s="15"/>
    </row>
    <row r="25" spans="1:5" ht="18.75" x14ac:dyDescent="0.3">
      <c r="A25" s="13" t="s">
        <v>9</v>
      </c>
      <c r="B25" s="19" t="e">
        <f>#REF!</f>
        <v>#REF!</v>
      </c>
      <c r="C25" s="15"/>
      <c r="D25" s="15"/>
      <c r="E25" s="15"/>
    </row>
    <row r="26" spans="1:5" ht="18.75" x14ac:dyDescent="0.3">
      <c r="A26" s="13" t="s">
        <v>10</v>
      </c>
      <c r="B26" s="20" t="e">
        <f>#REF!</f>
        <v>#REF!</v>
      </c>
      <c r="C26" s="15"/>
      <c r="D26" s="15"/>
      <c r="E26" s="15"/>
    </row>
    <row r="27" spans="1:5" ht="18.75" x14ac:dyDescent="0.3">
      <c r="A27" s="18" t="s">
        <v>79</v>
      </c>
      <c r="B27" s="20" t="e">
        <f>#REF!</f>
        <v>#REF!</v>
      </c>
      <c r="C27" s="15"/>
      <c r="D27" s="15"/>
      <c r="E27" s="15"/>
    </row>
    <row r="28" spans="1:5" ht="18.75" x14ac:dyDescent="0.3">
      <c r="A28" s="18" t="s">
        <v>80</v>
      </c>
      <c r="B28" s="21" t="e">
        <f>B27/#REF!</f>
        <v>#REF!</v>
      </c>
      <c r="C28" s="15"/>
      <c r="D28" s="15"/>
      <c r="E28" s="15"/>
    </row>
    <row r="29" spans="1:5" ht="18.75" x14ac:dyDescent="0.3">
      <c r="A29" s="15"/>
      <c r="B29" s="15"/>
      <c r="C29" s="15"/>
      <c r="D29" s="15"/>
      <c r="E29" s="15"/>
    </row>
    <row r="30" spans="1:5" ht="18.75" x14ac:dyDescent="0.3">
      <c r="A30" s="22" t="s">
        <v>56</v>
      </c>
      <c r="B30" s="23" t="s">
        <v>57</v>
      </c>
      <c r="C30" s="22" t="s">
        <v>58</v>
      </c>
      <c r="D30" s="22" t="s">
        <v>59</v>
      </c>
      <c r="E30" s="24" t="s">
        <v>60</v>
      </c>
    </row>
    <row r="31" spans="1:5" ht="18.75" x14ac:dyDescent="0.3">
      <c r="A31" s="25">
        <v>1</v>
      </c>
      <c r="B31" s="26">
        <v>4109604</v>
      </c>
      <c r="C31" s="26">
        <v>8935.9</v>
      </c>
      <c r="D31" s="27">
        <v>1</v>
      </c>
      <c r="E31" s="69">
        <v>7.2</v>
      </c>
    </row>
    <row r="32" spans="1:5" ht="18.75" x14ac:dyDescent="0.3">
      <c r="A32" s="25">
        <v>2</v>
      </c>
      <c r="B32" s="26">
        <v>4113110</v>
      </c>
      <c r="C32" s="26">
        <v>8898.1</v>
      </c>
      <c r="D32" s="27">
        <v>1</v>
      </c>
      <c r="E32" s="70">
        <v>7.2</v>
      </c>
    </row>
    <row r="33" spans="1:7" ht="18.75" x14ac:dyDescent="0.3">
      <c r="A33" s="25">
        <v>3</v>
      </c>
      <c r="B33" s="26">
        <v>4124102</v>
      </c>
      <c r="C33" s="26">
        <v>8910.1</v>
      </c>
      <c r="D33" s="27">
        <v>1</v>
      </c>
      <c r="E33" s="70">
        <v>7.2</v>
      </c>
    </row>
    <row r="34" spans="1:7" ht="18.75" x14ac:dyDescent="0.3">
      <c r="A34" s="25">
        <v>4</v>
      </c>
      <c r="B34" s="26">
        <v>4128853</v>
      </c>
      <c r="C34" s="26">
        <v>8907.7000000000007</v>
      </c>
      <c r="D34" s="27">
        <v>1</v>
      </c>
      <c r="E34" s="70">
        <v>7.2</v>
      </c>
    </row>
    <row r="35" spans="1:7" ht="18.75" x14ac:dyDescent="0.3">
      <c r="A35" s="25">
        <v>5</v>
      </c>
      <c r="B35" s="26">
        <v>4109422</v>
      </c>
      <c r="C35" s="26">
        <v>8898.9</v>
      </c>
      <c r="D35" s="27">
        <v>1</v>
      </c>
      <c r="E35" s="70">
        <v>7.2</v>
      </c>
    </row>
    <row r="36" spans="1:7" ht="18.75" x14ac:dyDescent="0.3">
      <c r="A36" s="25">
        <v>6</v>
      </c>
      <c r="B36" s="28">
        <v>4092775</v>
      </c>
      <c r="C36" s="28">
        <v>8831.2999999999993</v>
      </c>
      <c r="D36" s="29">
        <v>1</v>
      </c>
      <c r="E36" s="71">
        <v>7.2</v>
      </c>
    </row>
    <row r="37" spans="1:7" ht="18.75" x14ac:dyDescent="0.3">
      <c r="A37" s="30" t="s">
        <v>61</v>
      </c>
      <c r="B37" s="31">
        <f>AVERAGE(B31:B36)</f>
        <v>4112977.6666666665</v>
      </c>
      <c r="C37" s="32">
        <f>AVERAGE(C31:C36)</f>
        <v>8897</v>
      </c>
      <c r="D37" s="33">
        <f>AVERAGE(D31:D36)</f>
        <v>1</v>
      </c>
      <c r="E37" s="33">
        <f>AVERAGE(E31:E36)</f>
        <v>7.2</v>
      </c>
    </row>
    <row r="38" spans="1:7" ht="18.75" x14ac:dyDescent="0.3">
      <c r="A38" s="34" t="s">
        <v>62</v>
      </c>
      <c r="B38" s="35">
        <f>(STDEV(B31:B36)/B37)</f>
        <v>3.0906894007304525E-3</v>
      </c>
      <c r="C38" s="36"/>
      <c r="D38" s="36"/>
      <c r="E38" s="37"/>
      <c r="F38" s="9"/>
    </row>
    <row r="39" spans="1:7" s="9" customFormat="1" ht="18.75" x14ac:dyDescent="0.3">
      <c r="A39" s="38" t="s">
        <v>6</v>
      </c>
      <c r="B39" s="39">
        <f>COUNT(B31:B36)</f>
        <v>6</v>
      </c>
      <c r="C39" s="40"/>
      <c r="D39" s="41"/>
      <c r="E39" s="42"/>
    </row>
    <row r="40" spans="1:7" s="9" customFormat="1" ht="18.75" x14ac:dyDescent="0.3">
      <c r="A40" s="15"/>
      <c r="B40" s="15"/>
      <c r="C40" s="15"/>
      <c r="D40" s="15"/>
      <c r="E40" s="14"/>
    </row>
    <row r="41" spans="1:7" s="9" customFormat="1" ht="18.75" x14ac:dyDescent="0.3">
      <c r="A41" s="13" t="s">
        <v>63</v>
      </c>
      <c r="B41" s="43" t="s">
        <v>64</v>
      </c>
      <c r="C41" s="44"/>
      <c r="D41" s="44"/>
      <c r="E41" s="45"/>
    </row>
    <row r="42" spans="1:7" ht="18.75" x14ac:dyDescent="0.3">
      <c r="A42" s="13"/>
      <c r="B42" s="43" t="s">
        <v>65</v>
      </c>
      <c r="C42" s="44"/>
      <c r="D42" s="44"/>
      <c r="E42" s="45"/>
      <c r="F42" s="9"/>
    </row>
    <row r="43" spans="1:7" ht="18.75" x14ac:dyDescent="0.3">
      <c r="A43" s="13"/>
      <c r="B43" s="46" t="s">
        <v>66</v>
      </c>
      <c r="C43" s="44"/>
      <c r="D43" s="44"/>
      <c r="E43" s="44"/>
    </row>
    <row r="44" spans="1:7" ht="19.5" thickBot="1" x14ac:dyDescent="0.35">
      <c r="A44" s="53"/>
      <c r="B44" s="3"/>
      <c r="C44" s="60"/>
      <c r="D44" s="60"/>
      <c r="E44" s="3"/>
      <c r="F44" s="3"/>
      <c r="G44" s="3"/>
    </row>
    <row r="45" spans="1:7" ht="18.75" x14ac:dyDescent="0.3">
      <c r="A45" s="4"/>
      <c r="B45" s="5" t="s">
        <v>45</v>
      </c>
      <c r="C45" s="4"/>
      <c r="D45" s="4"/>
      <c r="E45" s="6" t="s">
        <v>47</v>
      </c>
      <c r="F45" s="6"/>
      <c r="G45" s="6" t="s">
        <v>46</v>
      </c>
    </row>
    <row r="46" spans="1:7" ht="34.5" customHeight="1" x14ac:dyDescent="0.3">
      <c r="A46" s="7" t="s">
        <v>11</v>
      </c>
      <c r="B46" s="61"/>
      <c r="C46" s="61"/>
      <c r="D46" s="62"/>
      <c r="E46" s="63"/>
      <c r="F46" s="64"/>
      <c r="G46" s="65"/>
    </row>
    <row r="47" spans="1:7" ht="34.5" customHeight="1" x14ac:dyDescent="0.3">
      <c r="A47" s="7" t="s">
        <v>48</v>
      </c>
      <c r="B47" s="66"/>
      <c r="C47" s="66"/>
      <c r="D47" s="6"/>
      <c r="E47" s="67"/>
      <c r="F47" s="64"/>
      <c r="G47" s="66"/>
    </row>
  </sheetData>
  <sheetProtection password="AD9C" sheet="1" objects="1" scenarios="1" formatCells="0" formatColumns="0" formatRows="0"/>
  <mergeCells count="2">
    <mergeCell ref="A15:G15"/>
    <mergeCell ref="A16:E16"/>
  </mergeCells>
  <printOptions horizontalCentered="1"/>
  <pageMargins left="0.75" right="0.75" top="0.49" bottom="1" header="0.5" footer="0.5"/>
  <pageSetup scale="61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42"/>
  <sheetViews>
    <sheetView view="pageBreakPreview" topLeftCell="A122" zoomScale="55" zoomScaleNormal="75" zoomScaleSheetLayoutView="55" zoomScalePageLayoutView="55" workbookViewId="0">
      <selection activeCell="D19" sqref="D19"/>
    </sheetView>
  </sheetViews>
  <sheetFormatPr defaultRowHeight="18.75" x14ac:dyDescent="0.3"/>
  <cols>
    <col min="1" max="1" width="55.42578125" style="15" customWidth="1"/>
    <col min="2" max="2" width="33.7109375" style="15" customWidth="1"/>
    <col min="3" max="3" width="42.28515625" style="15" bestFit="1" customWidth="1"/>
    <col min="4" max="4" width="30.5703125" style="15" customWidth="1"/>
    <col min="5" max="5" width="39.85546875" style="15" customWidth="1"/>
    <col min="6" max="6" width="46.85546875" style="15" bestFit="1" customWidth="1"/>
    <col min="7" max="7" width="39.85546875" style="15" customWidth="1"/>
    <col min="8" max="8" width="41.140625" style="15" bestFit="1" customWidth="1"/>
    <col min="9" max="9" width="30.28515625" style="15" bestFit="1" customWidth="1"/>
    <col min="10" max="10" width="30.42578125" style="15" customWidth="1"/>
    <col min="11" max="11" width="21.28515625" style="15" customWidth="1"/>
    <col min="12" max="16384" width="9.140625" style="15"/>
  </cols>
  <sheetData>
    <row r="15" spans="1:8" ht="19.5" thickBot="1" x14ac:dyDescent="0.35"/>
    <row r="16" spans="1:8" ht="19.5" thickBot="1" x14ac:dyDescent="0.35">
      <c r="A16" s="384" t="s">
        <v>72</v>
      </c>
      <c r="B16" s="385"/>
      <c r="C16" s="385"/>
      <c r="D16" s="385"/>
      <c r="E16" s="385"/>
      <c r="F16" s="385"/>
      <c r="G16" s="385"/>
      <c r="H16" s="386"/>
    </row>
    <row r="17" spans="1:14" x14ac:dyDescent="0.3">
      <c r="A17" s="16" t="s">
        <v>0</v>
      </c>
      <c r="B17" s="16"/>
    </row>
    <row r="18" spans="1:14" ht="26.25" x14ac:dyDescent="0.4">
      <c r="A18" s="13" t="s">
        <v>1</v>
      </c>
      <c r="B18" s="392" t="s">
        <v>113</v>
      </c>
      <c r="C18" s="392"/>
      <c r="D18" s="77"/>
      <c r="E18" s="77"/>
    </row>
    <row r="19" spans="1:14" ht="26.25" x14ac:dyDescent="0.4">
      <c r="A19" s="13" t="s">
        <v>2</v>
      </c>
      <c r="B19" s="393" t="s">
        <v>114</v>
      </c>
      <c r="C19" s="393"/>
      <c r="D19" s="15">
        <v>8</v>
      </c>
    </row>
    <row r="20" spans="1:14" ht="26.25" x14ac:dyDescent="0.4">
      <c r="A20" s="13" t="s">
        <v>3</v>
      </c>
      <c r="B20" s="393" t="s">
        <v>82</v>
      </c>
      <c r="C20" s="393"/>
    </row>
    <row r="21" spans="1:14" ht="26.25" x14ac:dyDescent="0.4">
      <c r="A21" s="13" t="s">
        <v>4</v>
      </c>
      <c r="B21" s="78" t="s">
        <v>110</v>
      </c>
      <c r="C21" s="78"/>
      <c r="D21" s="79"/>
      <c r="E21" s="79"/>
      <c r="F21" s="79"/>
      <c r="G21" s="79"/>
      <c r="H21" s="79"/>
      <c r="I21" s="79"/>
    </row>
    <row r="22" spans="1:14" ht="26.25" x14ac:dyDescent="0.4">
      <c r="A22" s="13" t="s">
        <v>15</v>
      </c>
      <c r="B22" s="80">
        <v>42339</v>
      </c>
      <c r="C22" s="81"/>
    </row>
    <row r="23" spans="1:14" ht="26.25" x14ac:dyDescent="0.4">
      <c r="A23" s="13" t="s">
        <v>5</v>
      </c>
      <c r="B23" s="80">
        <v>42374</v>
      </c>
      <c r="C23" s="81"/>
    </row>
    <row r="24" spans="1:14" x14ac:dyDescent="0.3">
      <c r="A24" s="13"/>
      <c r="B24" s="82"/>
    </row>
    <row r="25" spans="1:14" x14ac:dyDescent="0.3">
      <c r="A25" s="17" t="s">
        <v>7</v>
      </c>
      <c r="B25" s="82"/>
    </row>
    <row r="26" spans="1:14" ht="26.25" x14ac:dyDescent="0.4">
      <c r="A26" s="49" t="s">
        <v>9</v>
      </c>
      <c r="B26" s="392" t="s">
        <v>82</v>
      </c>
      <c r="C26" s="392"/>
    </row>
    <row r="27" spans="1:14" ht="26.25" x14ac:dyDescent="0.4">
      <c r="A27" s="83" t="s">
        <v>18</v>
      </c>
      <c r="B27" s="393" t="s">
        <v>111</v>
      </c>
      <c r="C27" s="393"/>
    </row>
    <row r="28" spans="1:14" ht="27" thickBot="1" x14ac:dyDescent="0.45">
      <c r="A28" s="83" t="s">
        <v>10</v>
      </c>
      <c r="B28" s="54">
        <v>99.65</v>
      </c>
    </row>
    <row r="29" spans="1:14" s="234" customFormat="1" ht="27" thickBot="1" x14ac:dyDescent="0.45">
      <c r="A29" s="83" t="s">
        <v>20</v>
      </c>
      <c r="B29" s="55">
        <v>0</v>
      </c>
      <c r="C29" s="397" t="s">
        <v>69</v>
      </c>
      <c r="D29" s="398"/>
      <c r="E29" s="398"/>
      <c r="F29" s="398"/>
      <c r="G29" s="399"/>
      <c r="I29" s="235"/>
      <c r="J29" s="235"/>
      <c r="K29" s="235"/>
      <c r="L29" s="235"/>
    </row>
    <row r="30" spans="1:14" s="234" customFormat="1" ht="19.5" thickBot="1" x14ac:dyDescent="0.35">
      <c r="A30" s="83" t="s">
        <v>19</v>
      </c>
      <c r="B30" s="84">
        <f>B28-B29</f>
        <v>99.65</v>
      </c>
      <c r="C30" s="85"/>
      <c r="D30" s="85"/>
      <c r="E30" s="85"/>
      <c r="F30" s="85"/>
      <c r="G30" s="85"/>
      <c r="I30" s="235"/>
      <c r="J30" s="235"/>
      <c r="K30" s="235"/>
      <c r="L30" s="235"/>
    </row>
    <row r="31" spans="1:14" s="234" customFormat="1" ht="27" thickBot="1" x14ac:dyDescent="0.45">
      <c r="A31" s="83" t="s">
        <v>25</v>
      </c>
      <c r="B31" s="56">
        <v>1</v>
      </c>
      <c r="C31" s="397" t="s">
        <v>70</v>
      </c>
      <c r="D31" s="398"/>
      <c r="E31" s="398"/>
      <c r="F31" s="398"/>
      <c r="G31" s="399"/>
      <c r="H31" s="236"/>
      <c r="I31" s="235"/>
      <c r="J31" s="235"/>
      <c r="K31" s="235"/>
      <c r="L31" s="235"/>
    </row>
    <row r="32" spans="1:14" s="234" customFormat="1" ht="27" thickBot="1" x14ac:dyDescent="0.45">
      <c r="A32" s="83" t="s">
        <v>26</v>
      </c>
      <c r="B32" s="56">
        <v>1</v>
      </c>
      <c r="C32" s="397" t="s">
        <v>71</v>
      </c>
      <c r="D32" s="398"/>
      <c r="E32" s="398"/>
      <c r="F32" s="398"/>
      <c r="G32" s="399"/>
      <c r="H32" s="236"/>
      <c r="I32" s="235"/>
      <c r="J32" s="235"/>
      <c r="K32" s="235"/>
      <c r="L32" s="237"/>
      <c r="M32" s="237"/>
      <c r="N32" s="238"/>
    </row>
    <row r="33" spans="1:14" s="234" customFormat="1" ht="17.25" customHeight="1" x14ac:dyDescent="0.3">
      <c r="A33" s="83"/>
      <c r="B33" s="20"/>
      <c r="C33" s="86"/>
      <c r="D33" s="86"/>
      <c r="E33" s="86"/>
      <c r="F33" s="86"/>
      <c r="G33" s="86"/>
      <c r="H33" s="86"/>
      <c r="I33" s="235"/>
      <c r="J33" s="235"/>
      <c r="K33" s="235"/>
      <c r="L33" s="237"/>
      <c r="M33" s="237"/>
      <c r="N33" s="238"/>
    </row>
    <row r="34" spans="1:14" s="234" customFormat="1" x14ac:dyDescent="0.3">
      <c r="A34" s="83" t="s">
        <v>21</v>
      </c>
      <c r="B34" s="87">
        <f>B31/B32</f>
        <v>1</v>
      </c>
      <c r="C34" s="15" t="s">
        <v>22</v>
      </c>
      <c r="D34" s="15"/>
      <c r="E34" s="15"/>
      <c r="F34" s="15"/>
      <c r="G34" s="15"/>
      <c r="I34" s="235"/>
      <c r="J34" s="235"/>
      <c r="K34" s="235"/>
      <c r="L34" s="237"/>
      <c r="M34" s="237"/>
      <c r="N34" s="238"/>
    </row>
    <row r="35" spans="1:14" s="234" customFormat="1" ht="19.5" thickBot="1" x14ac:dyDescent="0.35">
      <c r="A35" s="83"/>
      <c r="B35" s="84"/>
      <c r="G35" s="15"/>
      <c r="I35" s="235"/>
      <c r="J35" s="235"/>
      <c r="K35" s="235"/>
      <c r="L35" s="237"/>
      <c r="M35" s="237"/>
      <c r="N35" s="238"/>
    </row>
    <row r="36" spans="1:14" s="234" customFormat="1" ht="27" thickBot="1" x14ac:dyDescent="0.45">
      <c r="A36" s="88" t="s">
        <v>73</v>
      </c>
      <c r="B36" s="89">
        <v>10</v>
      </c>
      <c r="C36" s="15"/>
      <c r="D36" s="400" t="s">
        <v>13</v>
      </c>
      <c r="E36" s="401"/>
      <c r="F36" s="400" t="s">
        <v>14</v>
      </c>
      <c r="G36" s="402"/>
      <c r="J36" s="235"/>
      <c r="K36" s="235"/>
      <c r="L36" s="237"/>
      <c r="M36" s="237"/>
      <c r="N36" s="238"/>
    </row>
    <row r="37" spans="1:14" s="234" customFormat="1" ht="26.25" x14ac:dyDescent="0.4">
      <c r="A37" s="90" t="s">
        <v>29</v>
      </c>
      <c r="B37" s="91">
        <v>1</v>
      </c>
      <c r="C37" s="92" t="s">
        <v>16</v>
      </c>
      <c r="D37" s="93" t="s">
        <v>28</v>
      </c>
      <c r="E37" s="94" t="s">
        <v>53</v>
      </c>
      <c r="F37" s="93" t="s">
        <v>28</v>
      </c>
      <c r="G37" s="95" t="s">
        <v>53</v>
      </c>
      <c r="J37" s="235"/>
      <c r="K37" s="235"/>
      <c r="L37" s="237"/>
      <c r="M37" s="237"/>
      <c r="N37" s="238"/>
    </row>
    <row r="38" spans="1:14" s="234" customFormat="1" ht="26.25" x14ac:dyDescent="0.4">
      <c r="A38" s="90" t="s">
        <v>30</v>
      </c>
      <c r="B38" s="91">
        <v>1</v>
      </c>
      <c r="C38" s="96">
        <v>1</v>
      </c>
      <c r="D38" s="72">
        <v>4102450</v>
      </c>
      <c r="E38" s="98">
        <f>IF(ISBLANK(D38),"-",$D$48/$D$45*D38)</f>
        <v>4264702.0095195062</v>
      </c>
      <c r="F38" s="74">
        <v>4345139</v>
      </c>
      <c r="G38" s="99">
        <f>IF(ISBLANK(F38),"-",$D$48/$F$45*F38)</f>
        <v>4245764.753071974</v>
      </c>
      <c r="J38" s="235"/>
      <c r="K38" s="235"/>
      <c r="L38" s="237"/>
      <c r="M38" s="237"/>
      <c r="N38" s="238"/>
    </row>
    <row r="39" spans="1:14" s="234" customFormat="1" ht="26.25" x14ac:dyDescent="0.4">
      <c r="A39" s="90" t="s">
        <v>31</v>
      </c>
      <c r="B39" s="91">
        <v>1</v>
      </c>
      <c r="C39" s="100">
        <v>2</v>
      </c>
      <c r="D39" s="58">
        <v>4141049</v>
      </c>
      <c r="E39" s="102">
        <f>IF(ISBLANK(D39),"-",$D$48/$D$45*D39)</f>
        <v>4304827.6010234719</v>
      </c>
      <c r="F39" s="57">
        <v>4324535</v>
      </c>
      <c r="G39" s="103">
        <f>IF(ISBLANK(F39),"-",$D$48/$F$45*F39)</f>
        <v>4225631.9709049826</v>
      </c>
      <c r="J39" s="235"/>
      <c r="K39" s="235"/>
      <c r="L39" s="237"/>
      <c r="M39" s="237"/>
      <c r="N39" s="238"/>
    </row>
    <row r="40" spans="1:14" ht="26.25" x14ac:dyDescent="0.4">
      <c r="A40" s="90" t="s">
        <v>32</v>
      </c>
      <c r="B40" s="91">
        <v>1</v>
      </c>
      <c r="C40" s="100">
        <v>3</v>
      </c>
      <c r="D40" s="58">
        <v>4138425</v>
      </c>
      <c r="E40" s="102">
        <f>IF(ISBLANK(D40),"-",$D$48/$D$45*D40)</f>
        <v>4302099.8217518218</v>
      </c>
      <c r="F40" s="57">
        <v>4354258</v>
      </c>
      <c r="G40" s="103">
        <f>IF(ISBLANK(F40),"-",$D$48/$F$45*F40)</f>
        <v>4254675.1996154012</v>
      </c>
      <c r="L40" s="237"/>
      <c r="M40" s="237"/>
      <c r="N40" s="114"/>
    </row>
    <row r="41" spans="1:14" ht="26.25" x14ac:dyDescent="0.4">
      <c r="A41" s="90" t="s">
        <v>33</v>
      </c>
      <c r="B41" s="91">
        <v>1</v>
      </c>
      <c r="C41" s="104">
        <v>4</v>
      </c>
      <c r="D41" s="73"/>
      <c r="E41" s="106" t="str">
        <f>IF(ISBLANK(D41),"-",$D$48/$D$45*D41)</f>
        <v>-</v>
      </c>
      <c r="F41" s="75"/>
      <c r="G41" s="107" t="str">
        <f>IF(ISBLANK(F41),"-",$D$48/$F$45*F41)</f>
        <v>-</v>
      </c>
      <c r="L41" s="237"/>
      <c r="M41" s="237"/>
      <c r="N41" s="114"/>
    </row>
    <row r="42" spans="1:14" ht="27" thickBot="1" x14ac:dyDescent="0.45">
      <c r="A42" s="90" t="s">
        <v>34</v>
      </c>
      <c r="B42" s="91">
        <v>1</v>
      </c>
      <c r="C42" s="108" t="s">
        <v>12</v>
      </c>
      <c r="D42" s="109">
        <f>AVERAGE(D38:D41)</f>
        <v>4127308</v>
      </c>
      <c r="E42" s="110">
        <f>AVERAGE(E38:E41)</f>
        <v>4290543.144098267</v>
      </c>
      <c r="F42" s="109">
        <f>AVERAGE(F38:F41)</f>
        <v>4341310.666666667</v>
      </c>
      <c r="G42" s="111">
        <f>AVERAGE(G38:G41)</f>
        <v>4242023.9745307863</v>
      </c>
      <c r="H42" s="239"/>
    </row>
    <row r="43" spans="1:14" ht="26.25" x14ac:dyDescent="0.4">
      <c r="A43" s="90" t="s">
        <v>35</v>
      </c>
      <c r="B43" s="91">
        <v>1</v>
      </c>
      <c r="C43" s="112" t="s">
        <v>49</v>
      </c>
      <c r="D43" s="113">
        <v>28.96</v>
      </c>
      <c r="E43" s="114"/>
      <c r="F43" s="113">
        <v>30.81</v>
      </c>
      <c r="H43" s="239"/>
    </row>
    <row r="44" spans="1:14" ht="26.25" x14ac:dyDescent="0.4">
      <c r="A44" s="90" t="s">
        <v>36</v>
      </c>
      <c r="B44" s="91">
        <v>1</v>
      </c>
      <c r="C44" s="115" t="s">
        <v>50</v>
      </c>
      <c r="D44" s="116">
        <f>D43*$B$34</f>
        <v>28.96</v>
      </c>
      <c r="E44" s="117"/>
      <c r="F44" s="116">
        <f>F43*$B$34</f>
        <v>30.81</v>
      </c>
      <c r="H44" s="239"/>
    </row>
    <row r="45" spans="1:14" ht="19.5" thickBot="1" x14ac:dyDescent="0.35">
      <c r="A45" s="90" t="s">
        <v>27</v>
      </c>
      <c r="B45" s="118">
        <f>(B44/B43)*(B42/B41)*(B40/B39)*(B38/B37)*B36</f>
        <v>10</v>
      </c>
      <c r="C45" s="115" t="s">
        <v>74</v>
      </c>
      <c r="D45" s="119">
        <f>D44*$B$30/100</f>
        <v>28.858640000000001</v>
      </c>
      <c r="E45" s="120"/>
      <c r="F45" s="119">
        <f>F44*$B$30/100</f>
        <v>30.702165000000001</v>
      </c>
      <c r="H45" s="239"/>
    </row>
    <row r="46" spans="1:14" ht="19.5" thickBot="1" x14ac:dyDescent="0.35">
      <c r="A46" s="388" t="s">
        <v>23</v>
      </c>
      <c r="B46" s="389"/>
      <c r="C46" s="115" t="s">
        <v>75</v>
      </c>
      <c r="D46" s="116">
        <f>D45/$B$45</f>
        <v>2.8858640000000002</v>
      </c>
      <c r="E46" s="120"/>
      <c r="F46" s="121">
        <f>F45/$B$45</f>
        <v>3.0702164999999999</v>
      </c>
      <c r="H46" s="239"/>
    </row>
    <row r="47" spans="1:14" ht="27" thickBot="1" x14ac:dyDescent="0.45">
      <c r="A47" s="390"/>
      <c r="B47" s="391"/>
      <c r="C47" s="122" t="s">
        <v>51</v>
      </c>
      <c r="D47" s="123">
        <v>3</v>
      </c>
      <c r="F47" s="124"/>
      <c r="H47" s="239"/>
    </row>
    <row r="48" spans="1:14" x14ac:dyDescent="0.3">
      <c r="C48" s="125" t="s">
        <v>67</v>
      </c>
      <c r="D48" s="119">
        <f>D47*$B$45</f>
        <v>30</v>
      </c>
      <c r="F48" s="124"/>
      <c r="H48" s="239"/>
    </row>
    <row r="49" spans="1:8" ht="19.5" thickBot="1" x14ac:dyDescent="0.35">
      <c r="C49" s="126" t="s">
        <v>68</v>
      </c>
      <c r="D49" s="127">
        <f>D48/B34</f>
        <v>30</v>
      </c>
      <c r="F49" s="124"/>
      <c r="H49" s="239"/>
    </row>
    <row r="50" spans="1:8" x14ac:dyDescent="0.3">
      <c r="C50" s="88" t="s">
        <v>52</v>
      </c>
      <c r="D50" s="128">
        <f>AVERAGE(E38:E41,G38:G41)</f>
        <v>4266283.5593145266</v>
      </c>
      <c r="F50" s="129"/>
      <c r="H50" s="239"/>
    </row>
    <row r="51" spans="1:8" x14ac:dyDescent="0.3">
      <c r="C51" s="90" t="s">
        <v>24</v>
      </c>
      <c r="D51" s="130">
        <f>STDEV(E38:E41,G38:G41)/D50</f>
        <v>7.3968768398157544E-3</v>
      </c>
      <c r="F51" s="129"/>
      <c r="H51" s="239"/>
    </row>
    <row r="52" spans="1:8" ht="19.5" thickBot="1" x14ac:dyDescent="0.35">
      <c r="C52" s="131" t="s">
        <v>6</v>
      </c>
      <c r="D52" s="132">
        <f>COUNT(E38:E41,G38:G41)</f>
        <v>6</v>
      </c>
      <c r="F52" s="129"/>
    </row>
    <row r="54" spans="1:8" x14ac:dyDescent="0.3">
      <c r="A54" s="16" t="s">
        <v>7</v>
      </c>
      <c r="B54" s="18" t="s">
        <v>83</v>
      </c>
    </row>
    <row r="55" spans="1:8" x14ac:dyDescent="0.3">
      <c r="A55" s="15" t="s">
        <v>8</v>
      </c>
      <c r="B55" s="59" t="str">
        <f>B21</f>
        <v>Each vial contains 60mg Artesunate</v>
      </c>
    </row>
    <row r="56" spans="1:8" ht="26.25" x14ac:dyDescent="0.4">
      <c r="A56" s="133" t="s">
        <v>84</v>
      </c>
      <c r="B56" s="134">
        <v>60</v>
      </c>
      <c r="C56" s="15" t="str">
        <f>B20</f>
        <v>Artesunate</v>
      </c>
      <c r="H56" s="240"/>
    </row>
    <row r="57" spans="1:8" s="136" customFormat="1" ht="17.25" thickBot="1" x14ac:dyDescent="0.35">
      <c r="A57" s="135"/>
      <c r="B57" s="135"/>
      <c r="C57" s="135"/>
    </row>
    <row r="58" spans="1:8" s="136" customFormat="1" ht="42" customHeight="1" x14ac:dyDescent="0.4">
      <c r="A58" s="88" t="s">
        <v>76</v>
      </c>
      <c r="B58" s="89">
        <v>20</v>
      </c>
      <c r="C58" s="137" t="s">
        <v>85</v>
      </c>
      <c r="D58" s="138" t="s">
        <v>86</v>
      </c>
      <c r="E58" s="139" t="s">
        <v>87</v>
      </c>
      <c r="F58" s="140" t="s">
        <v>88</v>
      </c>
      <c r="G58" s="141" t="s">
        <v>89</v>
      </c>
      <c r="H58" s="241"/>
    </row>
    <row r="59" spans="1:8" s="136" customFormat="1" ht="26.25" x14ac:dyDescent="0.4">
      <c r="A59" s="90" t="s">
        <v>29</v>
      </c>
      <c r="B59" s="91">
        <v>1</v>
      </c>
      <c r="C59" s="142">
        <v>1</v>
      </c>
      <c r="D59" s="143">
        <v>4155901</v>
      </c>
      <c r="E59" s="144">
        <f>IF(ISBLANK(D59),"-",D59/$D$50*$D$47*$B$67)</f>
        <v>58.447605868950788</v>
      </c>
      <c r="F59" s="145">
        <f>E59/$E$70*100</f>
        <v>99.793247046697246</v>
      </c>
      <c r="G59" s="146">
        <f t="shared" ref="G59:G68" si="0">IF(ISBLANK(D59),"-",E59/$B$56*100)</f>
        <v>97.412676448251318</v>
      </c>
      <c r="H59" s="241"/>
    </row>
    <row r="60" spans="1:8" s="136" customFormat="1" ht="26.25" x14ac:dyDescent="0.4">
      <c r="A60" s="90" t="s">
        <v>30</v>
      </c>
      <c r="B60" s="91">
        <v>1</v>
      </c>
      <c r="C60" s="147">
        <v>2</v>
      </c>
      <c r="D60" s="148">
        <v>4175511</v>
      </c>
      <c r="E60" s="149">
        <f t="shared" ref="E60:E68" si="1">IF(ISBLANK(D60),"-",D60/$D$50*$D$47*$B$67)</f>
        <v>58.72339625738644</v>
      </c>
      <c r="F60" s="150">
        <f t="shared" ref="F60:F62" si="2">E60/$E$70*100</f>
        <v>100.26413063477737</v>
      </c>
      <c r="G60" s="151">
        <f t="shared" si="0"/>
        <v>97.872327095644067</v>
      </c>
      <c r="H60" s="241"/>
    </row>
    <row r="61" spans="1:8" s="136" customFormat="1" ht="26.25" x14ac:dyDescent="0.4">
      <c r="A61" s="90" t="s">
        <v>31</v>
      </c>
      <c r="B61" s="91">
        <v>1</v>
      </c>
      <c r="C61" s="147">
        <v>3</v>
      </c>
      <c r="D61" s="148">
        <v>4172237</v>
      </c>
      <c r="E61" s="149">
        <f t="shared" si="1"/>
        <v>58.677351497991324</v>
      </c>
      <c r="F61" s="150">
        <f t="shared" si="2"/>
        <v>100.1855139663748</v>
      </c>
      <c r="G61" s="151">
        <f t="shared" si="0"/>
        <v>97.795585829985541</v>
      </c>
      <c r="H61" s="241"/>
    </row>
    <row r="62" spans="1:8" s="136" customFormat="1" ht="26.25" x14ac:dyDescent="0.4">
      <c r="A62" s="90" t="s">
        <v>32</v>
      </c>
      <c r="B62" s="91">
        <v>1</v>
      </c>
      <c r="C62" s="147">
        <v>4</v>
      </c>
      <c r="D62" s="148">
        <v>4154396</v>
      </c>
      <c r="E62" s="149">
        <f t="shared" si="1"/>
        <v>58.426439905942345</v>
      </c>
      <c r="F62" s="150">
        <f t="shared" si="2"/>
        <v>99.757108352150567</v>
      </c>
      <c r="G62" s="151">
        <f t="shared" si="0"/>
        <v>97.377399843237242</v>
      </c>
      <c r="H62" s="241"/>
    </row>
    <row r="63" spans="1:8" s="136" customFormat="1" ht="26.25" x14ac:dyDescent="0.4">
      <c r="A63" s="90" t="s">
        <v>33</v>
      </c>
      <c r="B63" s="91">
        <v>1</v>
      </c>
      <c r="C63" s="147">
        <v>5</v>
      </c>
      <c r="D63" s="148"/>
      <c r="E63" s="149" t="str">
        <f t="shared" si="1"/>
        <v>-</v>
      </c>
      <c r="F63" s="150" t="s">
        <v>112</v>
      </c>
      <c r="G63" s="151" t="str">
        <f t="shared" si="0"/>
        <v>-</v>
      </c>
      <c r="H63" s="241"/>
    </row>
    <row r="64" spans="1:8" s="136" customFormat="1" ht="26.25" x14ac:dyDescent="0.4">
      <c r="A64" s="90" t="s">
        <v>34</v>
      </c>
      <c r="B64" s="91">
        <v>1</v>
      </c>
      <c r="C64" s="147">
        <v>6</v>
      </c>
      <c r="D64" s="148"/>
      <c r="E64" s="149" t="str">
        <f t="shared" si="1"/>
        <v>-</v>
      </c>
      <c r="F64" s="150" t="s">
        <v>112</v>
      </c>
      <c r="G64" s="151" t="str">
        <f t="shared" si="0"/>
        <v>-</v>
      </c>
      <c r="H64" s="241"/>
    </row>
    <row r="65" spans="1:8" s="136" customFormat="1" ht="26.25" x14ac:dyDescent="0.4">
      <c r="A65" s="90" t="s">
        <v>35</v>
      </c>
      <c r="B65" s="91">
        <v>1</v>
      </c>
      <c r="C65" s="147">
        <v>7</v>
      </c>
      <c r="D65" s="148"/>
      <c r="E65" s="149" t="str">
        <f t="shared" si="1"/>
        <v>-</v>
      </c>
      <c r="F65" s="150" t="s">
        <v>112</v>
      </c>
      <c r="G65" s="151" t="str">
        <f t="shared" si="0"/>
        <v>-</v>
      </c>
      <c r="H65" s="241"/>
    </row>
    <row r="66" spans="1:8" s="136" customFormat="1" ht="26.25" x14ac:dyDescent="0.4">
      <c r="A66" s="90" t="s">
        <v>36</v>
      </c>
      <c r="B66" s="91">
        <v>1</v>
      </c>
      <c r="C66" s="147">
        <v>8</v>
      </c>
      <c r="D66" s="148"/>
      <c r="E66" s="149" t="str">
        <f t="shared" si="1"/>
        <v>-</v>
      </c>
      <c r="F66" s="150" t="s">
        <v>112</v>
      </c>
      <c r="G66" s="151" t="str">
        <f t="shared" si="0"/>
        <v>-</v>
      </c>
      <c r="H66" s="241"/>
    </row>
    <row r="67" spans="1:8" s="136" customFormat="1" ht="27" thickBot="1" x14ac:dyDescent="0.45">
      <c r="A67" s="90" t="s">
        <v>27</v>
      </c>
      <c r="B67" s="118">
        <f>(B66/B65)*(B64/B63)*(B62/B61)*(B60/B59)*B58</f>
        <v>20</v>
      </c>
      <c r="C67" s="147">
        <v>9</v>
      </c>
      <c r="D67" s="148"/>
      <c r="E67" s="149" t="str">
        <f t="shared" si="1"/>
        <v>-</v>
      </c>
      <c r="F67" s="150" t="s">
        <v>112</v>
      </c>
      <c r="G67" s="151" t="str">
        <f t="shared" si="0"/>
        <v>-</v>
      </c>
      <c r="H67" s="241"/>
    </row>
    <row r="68" spans="1:8" s="136" customFormat="1" ht="18.75" customHeight="1" thickBot="1" x14ac:dyDescent="0.45">
      <c r="A68" s="388" t="s">
        <v>23</v>
      </c>
      <c r="B68" s="403"/>
      <c r="C68" s="152">
        <v>10</v>
      </c>
      <c r="D68" s="153"/>
      <c r="E68" s="154" t="str">
        <f t="shared" si="1"/>
        <v>-</v>
      </c>
      <c r="F68" s="155" t="s">
        <v>112</v>
      </c>
      <c r="G68" s="156" t="str">
        <f t="shared" si="0"/>
        <v>-</v>
      </c>
      <c r="H68" s="241"/>
    </row>
    <row r="69" spans="1:8" s="136" customFormat="1" ht="19.5" thickBot="1" x14ac:dyDescent="0.35">
      <c r="A69" s="390"/>
      <c r="B69" s="404"/>
      <c r="C69" s="147"/>
      <c r="D69" s="120"/>
      <c r="E69" s="157"/>
      <c r="G69" s="158"/>
      <c r="H69" s="242"/>
    </row>
    <row r="70" spans="1:8" s="136" customFormat="1" ht="26.25" x14ac:dyDescent="0.4">
      <c r="C70" s="159" t="s">
        <v>90</v>
      </c>
      <c r="D70" s="160"/>
      <c r="E70" s="161">
        <f>AVERAGE(E59:E68)</f>
        <v>58.568698382567725</v>
      </c>
      <c r="F70" s="161">
        <f>AVERAGE(F59:F68)</f>
        <v>100</v>
      </c>
      <c r="G70" s="162">
        <f>AVERAGE(G59:G68)</f>
        <v>97.614497304279539</v>
      </c>
      <c r="H70" s="243"/>
    </row>
    <row r="71" spans="1:8" s="136" customFormat="1" ht="26.25" x14ac:dyDescent="0.4">
      <c r="C71" s="159"/>
      <c r="D71" s="160"/>
      <c r="E71" s="163">
        <f>STDEV(E59:E68)/E70</f>
        <v>2.6199463114246206E-3</v>
      </c>
      <c r="F71" s="163">
        <f>STDEV(F59:F68)/F70</f>
        <v>2.6199463114246705E-3</v>
      </c>
      <c r="G71" s="164">
        <f>STDEV(G59:G68)/G70</f>
        <v>2.6199463114246081E-3</v>
      </c>
      <c r="H71" s="243"/>
    </row>
    <row r="72" spans="1:8" s="136" customFormat="1" ht="27" thickBot="1" x14ac:dyDescent="0.45">
      <c r="C72" s="165"/>
      <c r="D72" s="166"/>
      <c r="E72" s="167">
        <f>COUNT(E59:E68)</f>
        <v>4</v>
      </c>
      <c r="F72" s="167">
        <f>COUNT(F59:F68)</f>
        <v>4</v>
      </c>
      <c r="G72" s="168">
        <f>COUNT(G59:G68)</f>
        <v>4</v>
      </c>
      <c r="H72" s="243"/>
    </row>
    <row r="73" spans="1:8" s="136" customFormat="1" x14ac:dyDescent="0.3">
      <c r="B73" s="14"/>
      <c r="C73" s="14"/>
      <c r="D73" s="117"/>
      <c r="E73" s="160"/>
      <c r="F73" s="114"/>
      <c r="G73" s="169"/>
      <c r="H73" s="243"/>
    </row>
    <row r="74" spans="1:8" x14ac:dyDescent="0.3">
      <c r="A74" s="49" t="s">
        <v>91</v>
      </c>
      <c r="B74" s="50" t="s">
        <v>77</v>
      </c>
      <c r="C74" s="405" t="str">
        <f>B20</f>
        <v>Artesunate</v>
      </c>
      <c r="D74" s="405"/>
      <c r="E74" s="51" t="s">
        <v>78</v>
      </c>
      <c r="F74" s="51"/>
      <c r="G74" s="170">
        <f>G70</f>
        <v>97.614497304279539</v>
      </c>
      <c r="H74" s="244"/>
    </row>
    <row r="75" spans="1:8" x14ac:dyDescent="0.3">
      <c r="A75" s="49"/>
      <c r="B75" s="50"/>
      <c r="C75" s="76"/>
      <c r="D75" s="76"/>
      <c r="E75" s="51"/>
      <c r="F75" s="51"/>
      <c r="G75" s="36"/>
      <c r="H75" s="244"/>
    </row>
    <row r="76" spans="1:8" s="136" customFormat="1" x14ac:dyDescent="0.3">
      <c r="A76" s="16" t="s">
        <v>7</v>
      </c>
      <c r="B76" s="171" t="s">
        <v>92</v>
      </c>
      <c r="C76" s="15"/>
      <c r="D76" s="15"/>
      <c r="E76" s="15"/>
      <c r="F76" s="15"/>
    </row>
    <row r="77" spans="1:8" s="136" customFormat="1" x14ac:dyDescent="0.3">
      <c r="A77" s="16"/>
      <c r="B77" s="18"/>
      <c r="C77" s="15"/>
      <c r="D77" s="15"/>
      <c r="E77" s="15"/>
      <c r="F77" s="15"/>
    </row>
    <row r="78" spans="1:8" s="136" customFormat="1" x14ac:dyDescent="0.3">
      <c r="B78" s="406" t="s">
        <v>93</v>
      </c>
      <c r="C78" s="407"/>
      <c r="D78" s="15"/>
    </row>
    <row r="79" spans="1:8" s="136" customFormat="1" x14ac:dyDescent="0.3">
      <c r="B79" s="172" t="s">
        <v>94</v>
      </c>
      <c r="C79" s="173">
        <f>G70</f>
        <v>97.614497304279539</v>
      </c>
      <c r="D79" s="15"/>
    </row>
    <row r="80" spans="1:8" s="136" customFormat="1" ht="26.25" x14ac:dyDescent="0.4">
      <c r="B80" s="172" t="s">
        <v>95</v>
      </c>
      <c r="C80" s="174">
        <v>2.4</v>
      </c>
      <c r="D80" s="15"/>
    </row>
    <row r="81" spans="1:12" s="136" customFormat="1" x14ac:dyDescent="0.3">
      <c r="B81" s="172" t="s">
        <v>96</v>
      </c>
      <c r="C81" s="173">
        <f>STDEV(G59:G68)</f>
        <v>0.25574474215391452</v>
      </c>
      <c r="D81" s="15"/>
    </row>
    <row r="82" spans="1:12" s="136" customFormat="1" x14ac:dyDescent="0.3">
      <c r="B82" s="172" t="s">
        <v>97</v>
      </c>
      <c r="C82" s="173">
        <f>IF(OR(G70&lt;98.5,G70&gt;101.5),(IF(98.5&gt;G70,98.5,101.5)),C79)</f>
        <v>98.5</v>
      </c>
      <c r="D82" s="15"/>
    </row>
    <row r="83" spans="1:12" s="136" customFormat="1" x14ac:dyDescent="0.3">
      <c r="B83" s="172" t="s">
        <v>98</v>
      </c>
      <c r="C83" s="175">
        <f>ABS(C82-C79)+(C80*C81)</f>
        <v>1.4992900768898563</v>
      </c>
      <c r="D83" s="15"/>
    </row>
    <row r="84" spans="1:12" x14ac:dyDescent="0.3">
      <c r="A84" s="133"/>
      <c r="B84" s="47"/>
      <c r="H84" s="240"/>
    </row>
    <row r="85" spans="1:12" x14ac:dyDescent="0.3">
      <c r="A85" s="17" t="s">
        <v>99</v>
      </c>
      <c r="B85" s="17" t="s">
        <v>100</v>
      </c>
    </row>
    <row r="86" spans="1:12" x14ac:dyDescent="0.3">
      <c r="A86" s="17"/>
      <c r="B86" s="17"/>
    </row>
    <row r="87" spans="1:12" ht="26.25" x14ac:dyDescent="0.4">
      <c r="A87" s="49" t="s">
        <v>9</v>
      </c>
      <c r="B87" s="392"/>
      <c r="C87" s="392"/>
    </row>
    <row r="88" spans="1:12" ht="26.25" x14ac:dyDescent="0.4">
      <c r="A88" s="83" t="s">
        <v>18</v>
      </c>
      <c r="B88" s="393"/>
      <c r="C88" s="393"/>
    </row>
    <row r="89" spans="1:12" ht="27" thickBot="1" x14ac:dyDescent="0.45">
      <c r="A89" s="83" t="s">
        <v>10</v>
      </c>
      <c r="B89" s="54"/>
    </row>
    <row r="90" spans="1:12" s="234" customFormat="1" ht="15.75" customHeight="1" thickBot="1" x14ac:dyDescent="0.45">
      <c r="A90" s="83" t="s">
        <v>20</v>
      </c>
      <c r="B90" s="54"/>
      <c r="C90" s="394" t="s">
        <v>101</v>
      </c>
      <c r="D90" s="395"/>
      <c r="E90" s="395"/>
      <c r="F90" s="395"/>
      <c r="G90" s="396"/>
      <c r="I90" s="235"/>
      <c r="J90" s="235"/>
      <c r="K90" s="235"/>
      <c r="L90" s="235"/>
    </row>
    <row r="91" spans="1:12" s="234" customFormat="1" x14ac:dyDescent="0.3">
      <c r="A91" s="83" t="s">
        <v>19</v>
      </c>
      <c r="B91" s="84"/>
      <c r="C91" s="48"/>
      <c r="D91" s="48"/>
      <c r="E91" s="48"/>
      <c r="F91" s="48"/>
      <c r="G91" s="176"/>
      <c r="I91" s="235"/>
      <c r="J91" s="235"/>
      <c r="K91" s="235"/>
      <c r="L91" s="235"/>
    </row>
    <row r="92" spans="1:12" s="234" customFormat="1" ht="19.5" thickBot="1" x14ac:dyDescent="0.35">
      <c r="A92" s="83"/>
      <c r="B92" s="84"/>
      <c r="C92" s="48"/>
      <c r="D92" s="48"/>
      <c r="E92" s="48"/>
      <c r="F92" s="48"/>
      <c r="G92" s="176"/>
      <c r="I92" s="235"/>
      <c r="J92" s="235"/>
      <c r="K92" s="235"/>
      <c r="L92" s="235"/>
    </row>
    <row r="93" spans="1:12" s="234" customFormat="1" ht="27" thickBot="1" x14ac:dyDescent="0.45">
      <c r="A93" s="83" t="s">
        <v>25</v>
      </c>
      <c r="B93" s="56"/>
      <c r="C93" s="397" t="s">
        <v>102</v>
      </c>
      <c r="D93" s="398"/>
      <c r="E93" s="398"/>
      <c r="F93" s="398"/>
      <c r="G93" s="398"/>
      <c r="H93" s="399"/>
      <c r="I93" s="235"/>
      <c r="J93" s="235"/>
      <c r="K93" s="235"/>
      <c r="L93" s="235"/>
    </row>
    <row r="94" spans="1:12" s="234" customFormat="1" ht="27" thickBot="1" x14ac:dyDescent="0.45">
      <c r="A94" s="83" t="s">
        <v>26</v>
      </c>
      <c r="B94" s="56"/>
      <c r="C94" s="397" t="s">
        <v>103</v>
      </c>
      <c r="D94" s="398"/>
      <c r="E94" s="398"/>
      <c r="F94" s="398"/>
      <c r="G94" s="398"/>
      <c r="H94" s="399"/>
      <c r="I94" s="235"/>
      <c r="J94" s="235"/>
      <c r="K94" s="235"/>
      <c r="L94" s="235"/>
    </row>
    <row r="95" spans="1:12" s="234" customFormat="1" x14ac:dyDescent="0.3">
      <c r="A95" s="83"/>
      <c r="B95" s="20"/>
      <c r="C95" s="86"/>
      <c r="D95" s="86"/>
      <c r="E95" s="86"/>
      <c r="F95" s="86"/>
      <c r="G95" s="86"/>
      <c r="H95" s="86"/>
      <c r="I95" s="235"/>
      <c r="J95" s="235"/>
      <c r="K95" s="235"/>
      <c r="L95" s="235"/>
    </row>
    <row r="96" spans="1:12" s="234" customFormat="1" x14ac:dyDescent="0.3">
      <c r="A96" s="83" t="s">
        <v>21</v>
      </c>
      <c r="B96" s="87" t="e">
        <f>B93/B94</f>
        <v>#DIV/0!</v>
      </c>
      <c r="C96" s="15" t="s">
        <v>22</v>
      </c>
      <c r="D96" s="15"/>
      <c r="E96" s="15"/>
      <c r="F96" s="15"/>
      <c r="G96" s="15"/>
      <c r="I96" s="235"/>
      <c r="J96" s="235"/>
      <c r="K96" s="235"/>
      <c r="L96" s="235"/>
    </row>
    <row r="97" spans="1:10" ht="19.5" thickBot="1" x14ac:dyDescent="0.35">
      <c r="A97" s="17"/>
      <c r="B97" s="17"/>
    </row>
    <row r="98" spans="1:10" ht="27" thickBot="1" x14ac:dyDescent="0.45">
      <c r="A98" s="88" t="s">
        <v>73</v>
      </c>
      <c r="B98" s="177"/>
      <c r="D98" s="178" t="s">
        <v>13</v>
      </c>
      <c r="E98" s="179"/>
      <c r="F98" s="400" t="s">
        <v>14</v>
      </c>
      <c r="G98" s="402"/>
    </row>
    <row r="99" spans="1:10" ht="26.25" x14ac:dyDescent="0.4">
      <c r="A99" s="90" t="s">
        <v>29</v>
      </c>
      <c r="B99" s="180"/>
      <c r="C99" s="92" t="s">
        <v>16</v>
      </c>
      <c r="D99" s="93" t="s">
        <v>28</v>
      </c>
      <c r="E99" s="94" t="s">
        <v>53</v>
      </c>
      <c r="F99" s="93" t="s">
        <v>28</v>
      </c>
      <c r="G99" s="95" t="s">
        <v>53</v>
      </c>
    </row>
    <row r="100" spans="1:10" ht="26.25" x14ac:dyDescent="0.4">
      <c r="A100" s="90" t="s">
        <v>30</v>
      </c>
      <c r="B100" s="180"/>
      <c r="C100" s="96">
        <v>1</v>
      </c>
      <c r="D100" s="97"/>
      <c r="E100" s="181" t="str">
        <f>IF(ISBLANK(D100),"-",$D$110/$D$107*D100)</f>
        <v>-</v>
      </c>
      <c r="F100" s="182"/>
      <c r="G100" s="99" t="str">
        <f>IF(ISBLANK(F100),"-",$D$110/$F$107*F100)</f>
        <v>-</v>
      </c>
    </row>
    <row r="101" spans="1:10" ht="26.25" x14ac:dyDescent="0.4">
      <c r="A101" s="90" t="s">
        <v>31</v>
      </c>
      <c r="B101" s="180"/>
      <c r="C101" s="100">
        <v>2</v>
      </c>
      <c r="D101" s="101"/>
      <c r="E101" s="183" t="str">
        <f t="shared" ref="E101:E102" si="3">IF(ISBLANK(D101),"-",$D$110/$D$107*D101)</f>
        <v>-</v>
      </c>
      <c r="F101" s="54"/>
      <c r="G101" s="103" t="str">
        <f t="shared" ref="G101:G103" si="4">IF(ISBLANK(F101),"-",$D$110/$F$107*F101)</f>
        <v>-</v>
      </c>
    </row>
    <row r="102" spans="1:10" ht="26.25" x14ac:dyDescent="0.4">
      <c r="A102" s="90" t="s">
        <v>32</v>
      </c>
      <c r="B102" s="180"/>
      <c r="C102" s="100">
        <v>3</v>
      </c>
      <c r="D102" s="101"/>
      <c r="E102" s="183" t="str">
        <f t="shared" si="3"/>
        <v>-</v>
      </c>
      <c r="F102" s="184"/>
      <c r="G102" s="103" t="str">
        <f t="shared" si="4"/>
        <v>-</v>
      </c>
    </row>
    <row r="103" spans="1:10" ht="26.25" x14ac:dyDescent="0.4">
      <c r="A103" s="90" t="s">
        <v>33</v>
      </c>
      <c r="B103" s="180"/>
      <c r="C103" s="104">
        <v>4</v>
      </c>
      <c r="D103" s="105"/>
      <c r="E103" s="185" t="str">
        <f>IF(ISBLANK(D103),"-",$D$110/$D$107*D103)</f>
        <v>-</v>
      </c>
      <c r="F103" s="186"/>
      <c r="G103" s="107" t="str">
        <f t="shared" si="4"/>
        <v>-</v>
      </c>
    </row>
    <row r="104" spans="1:10" ht="27" thickBot="1" x14ac:dyDescent="0.45">
      <c r="A104" s="90" t="s">
        <v>34</v>
      </c>
      <c r="B104" s="180"/>
      <c r="C104" s="108" t="s">
        <v>12</v>
      </c>
      <c r="D104" s="187" t="e">
        <f>AVERAGE(D100:D103)</f>
        <v>#DIV/0!</v>
      </c>
      <c r="E104" s="110" t="e">
        <f>AVERAGE(E100:E103)</f>
        <v>#DIV/0!</v>
      </c>
      <c r="F104" s="187" t="e">
        <f>AVERAGE(F100:F103)</f>
        <v>#DIV/0!</v>
      </c>
      <c r="G104" s="188" t="e">
        <f>AVERAGE(G100:G103)</f>
        <v>#DIV/0!</v>
      </c>
    </row>
    <row r="105" spans="1:10" ht="26.25" x14ac:dyDescent="0.4">
      <c r="A105" s="90" t="s">
        <v>35</v>
      </c>
      <c r="B105" s="54"/>
      <c r="C105" s="112" t="s">
        <v>49</v>
      </c>
      <c r="D105" s="189"/>
      <c r="E105" s="114"/>
      <c r="F105" s="113"/>
    </row>
    <row r="106" spans="1:10" ht="26.25" x14ac:dyDescent="0.4">
      <c r="A106" s="90" t="s">
        <v>36</v>
      </c>
      <c r="B106" s="54"/>
      <c r="C106" s="115" t="s">
        <v>50</v>
      </c>
      <c r="D106" s="190" t="e">
        <f>D105*$B$96</f>
        <v>#DIV/0!</v>
      </c>
      <c r="E106" s="117"/>
      <c r="F106" s="116" t="e">
        <f>F105*$B$96</f>
        <v>#DIV/0!</v>
      </c>
    </row>
    <row r="107" spans="1:10" ht="19.5" thickBot="1" x14ac:dyDescent="0.35">
      <c r="A107" s="90" t="s">
        <v>27</v>
      </c>
      <c r="B107" s="2" t="e">
        <f>(B106/B105)*(B104/B103)*(B102/B101)*(B100/B99)*B98</f>
        <v>#DIV/0!</v>
      </c>
      <c r="C107" s="115" t="s">
        <v>74</v>
      </c>
      <c r="D107" s="192" t="e">
        <f>D106*$B$91/100</f>
        <v>#DIV/0!</v>
      </c>
      <c r="E107" s="120"/>
      <c r="F107" s="119" t="e">
        <f>F106*$B$91/100</f>
        <v>#DIV/0!</v>
      </c>
    </row>
    <row r="108" spans="1:10" ht="19.5" thickBot="1" x14ac:dyDescent="0.35">
      <c r="A108" s="388" t="s">
        <v>23</v>
      </c>
      <c r="B108" s="403"/>
      <c r="C108" s="115" t="s">
        <v>75</v>
      </c>
      <c r="D108" s="190" t="e">
        <f>D107/$B$107</f>
        <v>#DIV/0!</v>
      </c>
      <c r="E108" s="120"/>
      <c r="F108" s="121" t="e">
        <f>F107/$B$107</f>
        <v>#DIV/0!</v>
      </c>
      <c r="G108" s="245"/>
      <c r="H108" s="239"/>
    </row>
    <row r="109" spans="1:10" ht="19.5" thickBot="1" x14ac:dyDescent="0.35">
      <c r="A109" s="390"/>
      <c r="B109" s="404"/>
      <c r="C109" s="194" t="s">
        <v>51</v>
      </c>
      <c r="D109" s="193" t="e">
        <f>$B$56/$B$125</f>
        <v>#DIV/0!</v>
      </c>
      <c r="F109" s="124"/>
      <c r="G109" s="246"/>
      <c r="H109" s="239"/>
    </row>
    <row r="110" spans="1:10" x14ac:dyDescent="0.3">
      <c r="C110" s="194" t="s">
        <v>67</v>
      </c>
      <c r="D110" s="190" t="e">
        <f>D109*$B$107</f>
        <v>#DIV/0!</v>
      </c>
      <c r="F110" s="124"/>
      <c r="G110" s="245"/>
      <c r="H110" s="239"/>
    </row>
    <row r="111" spans="1:10" ht="19.5" thickBot="1" x14ac:dyDescent="0.35">
      <c r="C111" s="195" t="s">
        <v>68</v>
      </c>
      <c r="D111" s="196" t="e">
        <f>D110/B96</f>
        <v>#DIV/0!</v>
      </c>
      <c r="F111" s="129"/>
      <c r="G111" s="245"/>
      <c r="H111" s="239"/>
      <c r="J111" s="247"/>
    </row>
    <row r="112" spans="1:10" x14ac:dyDescent="0.3">
      <c r="C112" s="197" t="s">
        <v>52</v>
      </c>
      <c r="D112" s="198" t="e">
        <f>AVERAGE(E100:E103,G100:G103)</f>
        <v>#DIV/0!</v>
      </c>
      <c r="F112" s="129"/>
      <c r="G112" s="248"/>
      <c r="H112" s="239"/>
      <c r="J112" s="249"/>
    </row>
    <row r="113" spans="1:10" x14ac:dyDescent="0.3">
      <c r="C113" s="199" t="s">
        <v>24</v>
      </c>
      <c r="D113" s="200" t="e">
        <f>STDEV(E100:E103,G100:G103)/D112</f>
        <v>#DIV/0!</v>
      </c>
      <c r="F113" s="129"/>
      <c r="G113" s="245"/>
      <c r="H113" s="239"/>
      <c r="J113" s="249"/>
    </row>
    <row r="114" spans="1:10" ht="19.5" thickBot="1" x14ac:dyDescent="0.35">
      <c r="C114" s="201" t="s">
        <v>6</v>
      </c>
      <c r="D114" s="202">
        <f>COUNT(E100:E103,G100:G103)</f>
        <v>0</v>
      </c>
      <c r="F114" s="129"/>
      <c r="G114" s="245"/>
      <c r="H114" s="239"/>
      <c r="J114" s="249"/>
    </row>
    <row r="115" spans="1:10" ht="19.5" thickBot="1" x14ac:dyDescent="0.35">
      <c r="A115" s="16"/>
      <c r="B115" s="16"/>
      <c r="C115" s="16"/>
      <c r="D115" s="16"/>
      <c r="E115" s="16"/>
    </row>
    <row r="116" spans="1:10" ht="17.25" customHeight="1" x14ac:dyDescent="0.4">
      <c r="A116" s="88" t="s">
        <v>104</v>
      </c>
      <c r="B116" s="177"/>
      <c r="C116" s="203" t="s">
        <v>105</v>
      </c>
      <c r="D116" s="204" t="s">
        <v>28</v>
      </c>
      <c r="E116" s="205" t="s">
        <v>106</v>
      </c>
      <c r="F116" s="206" t="s">
        <v>107</v>
      </c>
    </row>
    <row r="117" spans="1:10" ht="26.25" x14ac:dyDescent="0.4">
      <c r="A117" s="90" t="s">
        <v>37</v>
      </c>
      <c r="B117" s="180"/>
      <c r="C117" s="147">
        <v>1</v>
      </c>
      <c r="D117" s="207"/>
      <c r="E117" s="208" t="str">
        <f>IF(ISBLANK(D117),"-",D117/$D$112*$D$109*$B$125)</f>
        <v>-</v>
      </c>
      <c r="F117" s="209" t="str">
        <f>IF(ISBLANK(D117), "-", E117/$B$56)</f>
        <v>-</v>
      </c>
    </row>
    <row r="118" spans="1:10" ht="26.25" x14ac:dyDescent="0.4">
      <c r="A118" s="90" t="s">
        <v>38</v>
      </c>
      <c r="B118" s="180"/>
      <c r="C118" s="147">
        <v>2</v>
      </c>
      <c r="D118" s="207"/>
      <c r="E118" s="210" t="str">
        <f t="shared" ref="E118:E122" si="5">IF(ISBLANK(D118),"-",D118/$D$112*$D$109*$B$125)</f>
        <v>-</v>
      </c>
      <c r="F118" s="211" t="str">
        <f t="shared" ref="F118:F121" si="6">IF(ISBLANK(D118), "-", E118/$B$56)</f>
        <v>-</v>
      </c>
    </row>
    <row r="119" spans="1:10" ht="26.25" x14ac:dyDescent="0.4">
      <c r="A119" s="90" t="s">
        <v>39</v>
      </c>
      <c r="B119" s="180"/>
      <c r="C119" s="147">
        <v>3</v>
      </c>
      <c r="D119" s="207"/>
      <c r="E119" s="210" t="str">
        <f t="shared" si="5"/>
        <v>-</v>
      </c>
      <c r="F119" s="211" t="str">
        <f t="shared" si="6"/>
        <v>-</v>
      </c>
    </row>
    <row r="120" spans="1:10" ht="26.25" x14ac:dyDescent="0.4">
      <c r="A120" s="90" t="s">
        <v>40</v>
      </c>
      <c r="B120" s="180"/>
      <c r="C120" s="147">
        <v>4</v>
      </c>
      <c r="D120" s="207"/>
      <c r="E120" s="210" t="str">
        <f t="shared" si="5"/>
        <v>-</v>
      </c>
      <c r="F120" s="211" t="str">
        <f t="shared" si="6"/>
        <v>-</v>
      </c>
    </row>
    <row r="121" spans="1:10" ht="26.25" x14ac:dyDescent="0.4">
      <c r="A121" s="90" t="s">
        <v>41</v>
      </c>
      <c r="B121" s="180"/>
      <c r="C121" s="147">
        <v>5</v>
      </c>
      <c r="D121" s="207"/>
      <c r="E121" s="210" t="str">
        <f t="shared" si="5"/>
        <v>-</v>
      </c>
      <c r="F121" s="211" t="str">
        <f t="shared" si="6"/>
        <v>-</v>
      </c>
    </row>
    <row r="122" spans="1:10" ht="26.25" x14ac:dyDescent="0.4">
      <c r="A122" s="90" t="s">
        <v>42</v>
      </c>
      <c r="B122" s="180"/>
      <c r="C122" s="212">
        <v>6</v>
      </c>
      <c r="D122" s="213"/>
      <c r="E122" s="214" t="str">
        <f t="shared" si="5"/>
        <v>-</v>
      </c>
      <c r="F122" s="215" t="str">
        <f>IF(ISBLANK(D122), "-", E122/$B$56)</f>
        <v>-</v>
      </c>
    </row>
    <row r="123" spans="1:10" ht="26.25" x14ac:dyDescent="0.4">
      <c r="A123" s="90" t="s">
        <v>43</v>
      </c>
      <c r="B123" s="180"/>
      <c r="C123" s="147"/>
      <c r="D123" s="216"/>
      <c r="E123" s="14"/>
      <c r="F123" s="151"/>
    </row>
    <row r="124" spans="1:10" ht="26.25" x14ac:dyDescent="0.4">
      <c r="A124" s="90" t="s">
        <v>44</v>
      </c>
      <c r="B124" s="180"/>
      <c r="C124" s="147"/>
      <c r="D124" s="217"/>
      <c r="E124" s="218" t="s">
        <v>12</v>
      </c>
      <c r="F124" s="219" t="e">
        <f>AVERAGE(F117:F122)</f>
        <v>#DIV/0!</v>
      </c>
    </row>
    <row r="125" spans="1:10" ht="27" thickBot="1" x14ac:dyDescent="0.45">
      <c r="A125" s="90" t="s">
        <v>17</v>
      </c>
      <c r="B125" s="191" t="e">
        <f>(B124/B123)*(B122/B121)*(B120/B119)*(B118/B117)*B116</f>
        <v>#DIV/0!</v>
      </c>
      <c r="C125" s="220"/>
      <c r="D125" s="37"/>
      <c r="E125" s="126" t="s">
        <v>24</v>
      </c>
      <c r="F125" s="164" t="e">
        <f>STDEV(F117:F122)/F124</f>
        <v>#DIV/0!</v>
      </c>
      <c r="I125" s="14"/>
    </row>
    <row r="126" spans="1:10" ht="27" thickBot="1" x14ac:dyDescent="0.45">
      <c r="A126" s="388" t="s">
        <v>23</v>
      </c>
      <c r="B126" s="389"/>
      <c r="C126" s="221"/>
      <c r="D126" s="222"/>
      <c r="E126" s="223" t="s">
        <v>6</v>
      </c>
      <c r="F126" s="224">
        <f>COUNT(F117:F122)</f>
        <v>0</v>
      </c>
      <c r="I126" s="14"/>
      <c r="J126" s="249"/>
    </row>
    <row r="127" spans="1:10" ht="19.5" thickBot="1" x14ac:dyDescent="0.35">
      <c r="A127" s="390"/>
      <c r="B127" s="391"/>
      <c r="C127" s="14"/>
      <c r="D127" s="14"/>
      <c r="E127" s="14"/>
      <c r="F127" s="216"/>
      <c r="G127" s="14"/>
      <c r="H127" s="14"/>
      <c r="I127" s="14"/>
    </row>
    <row r="128" spans="1:10" x14ac:dyDescent="0.3">
      <c r="A128" s="86"/>
      <c r="B128" s="86"/>
      <c r="C128" s="14"/>
      <c r="D128" s="14"/>
      <c r="E128" s="14"/>
      <c r="F128" s="216"/>
      <c r="G128" s="14"/>
      <c r="H128" s="14"/>
      <c r="I128" s="14"/>
    </row>
    <row r="129" spans="1:9" x14ac:dyDescent="0.3">
      <c r="A129" s="49" t="s">
        <v>91</v>
      </c>
      <c r="B129" s="50" t="s">
        <v>108</v>
      </c>
      <c r="C129" s="405" t="str">
        <f>B20</f>
        <v>Artesunate</v>
      </c>
      <c r="D129" s="405"/>
      <c r="E129" s="51" t="s">
        <v>109</v>
      </c>
      <c r="F129" s="51"/>
      <c r="G129" s="36" t="e">
        <f>F124</f>
        <v>#DIV/0!</v>
      </c>
      <c r="H129" s="14"/>
      <c r="I129" s="14"/>
    </row>
    <row r="130" spans="1:9" ht="19.5" thickBot="1" x14ac:dyDescent="0.35">
      <c r="A130" s="225"/>
      <c r="B130" s="225"/>
      <c r="C130" s="226"/>
      <c r="D130" s="226"/>
      <c r="E130" s="226"/>
      <c r="F130" s="226"/>
      <c r="G130" s="226"/>
      <c r="H130" s="226"/>
    </row>
    <row r="131" spans="1:9" x14ac:dyDescent="0.3">
      <c r="B131" s="408" t="s">
        <v>45</v>
      </c>
      <c r="C131" s="408"/>
      <c r="E131" s="227" t="s">
        <v>47</v>
      </c>
      <c r="F131" s="228"/>
      <c r="G131" s="408" t="s">
        <v>46</v>
      </c>
      <c r="H131" s="408"/>
    </row>
    <row r="132" spans="1:9" ht="83.1" customHeight="1" x14ac:dyDescent="0.3">
      <c r="A132" s="229" t="s">
        <v>11</v>
      </c>
      <c r="B132" s="252" t="s">
        <v>81</v>
      </c>
      <c r="C132" s="230"/>
      <c r="E132" s="253">
        <v>42374</v>
      </c>
      <c r="F132" s="14"/>
      <c r="G132" s="231"/>
      <c r="H132" s="231"/>
    </row>
    <row r="133" spans="1:9" ht="83.1" customHeight="1" x14ac:dyDescent="0.3">
      <c r="A133" s="229" t="s">
        <v>48</v>
      </c>
      <c r="B133" s="232"/>
      <c r="C133" s="232"/>
      <c r="E133" s="232"/>
      <c r="F133" s="14"/>
      <c r="G133" s="233"/>
      <c r="H133" s="233"/>
    </row>
    <row r="134" spans="1:9" x14ac:dyDescent="0.3">
      <c r="A134" s="250"/>
      <c r="B134" s="250"/>
      <c r="C134" s="216"/>
      <c r="D134" s="216"/>
      <c r="E134" s="216"/>
      <c r="F134" s="251"/>
      <c r="G134" s="216"/>
      <c r="H134" s="216"/>
      <c r="I134" s="14"/>
    </row>
    <row r="135" spans="1:9" x14ac:dyDescent="0.3">
      <c r="A135" s="250"/>
      <c r="B135" s="250"/>
      <c r="C135" s="216"/>
      <c r="D135" s="216"/>
      <c r="E135" s="216"/>
      <c r="F135" s="251"/>
      <c r="G135" s="216"/>
      <c r="H135" s="216"/>
      <c r="I135" s="14"/>
    </row>
    <row r="136" spans="1:9" x14ac:dyDescent="0.3">
      <c r="A136" s="250"/>
      <c r="B136" s="250"/>
      <c r="C136" s="216"/>
      <c r="D136" s="216"/>
      <c r="E136" s="216"/>
      <c r="F136" s="251"/>
      <c r="G136" s="216"/>
      <c r="H136" s="216"/>
      <c r="I136" s="14"/>
    </row>
    <row r="137" spans="1:9" x14ac:dyDescent="0.3">
      <c r="A137" s="250"/>
      <c r="B137" s="250"/>
      <c r="C137" s="216"/>
      <c r="D137" s="216"/>
      <c r="E137" s="216"/>
      <c r="F137" s="251"/>
      <c r="G137" s="216"/>
      <c r="H137" s="216"/>
      <c r="I137" s="14"/>
    </row>
    <row r="138" spans="1:9" x14ac:dyDescent="0.3">
      <c r="A138" s="250"/>
      <c r="B138" s="250"/>
      <c r="C138" s="216"/>
      <c r="D138" s="216"/>
      <c r="E138" s="216"/>
      <c r="F138" s="251"/>
      <c r="G138" s="216"/>
      <c r="H138" s="216"/>
      <c r="I138" s="14"/>
    </row>
    <row r="139" spans="1:9" x14ac:dyDescent="0.3">
      <c r="A139" s="250"/>
      <c r="B139" s="250"/>
      <c r="C139" s="216"/>
      <c r="D139" s="216"/>
      <c r="E139" s="216"/>
      <c r="F139" s="251"/>
      <c r="G139" s="216"/>
      <c r="H139" s="216"/>
      <c r="I139" s="14"/>
    </row>
    <row r="140" spans="1:9" x14ac:dyDescent="0.3">
      <c r="A140" s="250"/>
      <c r="B140" s="250"/>
      <c r="C140" s="216"/>
      <c r="D140" s="216"/>
      <c r="E140" s="216"/>
      <c r="F140" s="251"/>
      <c r="G140" s="216"/>
      <c r="H140" s="216"/>
      <c r="I140" s="14"/>
    </row>
    <row r="141" spans="1:9" x14ac:dyDescent="0.3">
      <c r="A141" s="250"/>
      <c r="B141" s="250"/>
      <c r="C141" s="216"/>
      <c r="D141" s="216"/>
      <c r="E141" s="216"/>
      <c r="F141" s="251"/>
      <c r="G141" s="216"/>
      <c r="H141" s="216"/>
      <c r="I141" s="14"/>
    </row>
    <row r="142" spans="1:9" x14ac:dyDescent="0.3">
      <c r="A142" s="250"/>
      <c r="B142" s="250"/>
      <c r="C142" s="216"/>
      <c r="D142" s="216"/>
      <c r="E142" s="216"/>
      <c r="F142" s="251"/>
      <c r="G142" s="216"/>
      <c r="H142" s="216"/>
      <c r="I142" s="14"/>
    </row>
  </sheetData>
  <sheetProtection formatCells="0" formatColumns="0" formatRows="0"/>
  <mergeCells count="26">
    <mergeCell ref="B131:C131"/>
    <mergeCell ref="G131:H131"/>
    <mergeCell ref="C93:H93"/>
    <mergeCell ref="C94:H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H16"/>
    <mergeCell ref="B18:C18"/>
    <mergeCell ref="B19:C19"/>
    <mergeCell ref="B20:C20"/>
    <mergeCell ref="B26:C26"/>
    <mergeCell ref="B27:C27"/>
  </mergeCells>
  <conditionalFormatting sqref="D51">
    <cfRule type="cellIs" dxfId="9" priority="3" operator="greaterThan">
      <formula>0.02</formula>
    </cfRule>
  </conditionalFormatting>
  <conditionalFormatting sqref="C83">
    <cfRule type="cellIs" dxfId="8" priority="2" operator="greaterThan">
      <formula>15</formula>
    </cfRule>
  </conditionalFormatting>
  <conditionalFormatting sqref="D113">
    <cfRule type="cellIs" dxfId="7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landscape" r:id="rId1"/>
  <headerFooter alignWithMargins="0">
    <oddFooter>&amp;C&amp;P of &amp;N&amp;R&amp;D &amp;T</oddFooter>
  </headerFooter>
  <rowBreaks count="1" manualBreakCount="1">
    <brk id="75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3"/>
  <sheetViews>
    <sheetView tabSelected="1" view="pageLayout" topLeftCell="C32" zoomScale="50" zoomScaleNormal="75" zoomScalePageLayoutView="50" workbookViewId="0">
      <selection activeCell="B29" sqref="B29"/>
    </sheetView>
  </sheetViews>
  <sheetFormatPr defaultRowHeight="18.75" x14ac:dyDescent="0.3"/>
  <cols>
    <col min="1" max="1" width="66.28515625" style="256" customWidth="1"/>
    <col min="2" max="2" width="32.28515625" style="256" customWidth="1"/>
    <col min="3" max="3" width="33.28515625" style="256" customWidth="1"/>
    <col min="4" max="4" width="30.5703125" style="256" customWidth="1"/>
    <col min="5" max="5" width="33.5703125" style="256" customWidth="1"/>
    <col min="6" max="6" width="39.85546875" style="256" customWidth="1"/>
    <col min="7" max="7" width="31.7109375" style="256" customWidth="1"/>
    <col min="8" max="8" width="31.140625" style="256" customWidth="1"/>
    <col min="9" max="9" width="32.28515625" style="254" customWidth="1"/>
    <col min="10" max="10" width="22.28515625" style="254" customWidth="1"/>
    <col min="11" max="11" width="19.5703125" style="254" customWidth="1"/>
    <col min="12" max="12" width="21.140625" style="254" customWidth="1"/>
    <col min="13" max="13" width="9.140625" style="254" customWidth="1"/>
    <col min="14" max="16384" width="9.140625" style="255"/>
  </cols>
  <sheetData>
    <row r="1" spans="1:9" x14ac:dyDescent="0.3">
      <c r="A1" s="410" t="s">
        <v>115</v>
      </c>
      <c r="B1" s="410"/>
      <c r="C1" s="410"/>
      <c r="D1" s="410"/>
      <c r="E1" s="410"/>
      <c r="F1" s="410"/>
      <c r="G1" s="410"/>
      <c r="H1" s="410"/>
      <c r="I1" s="410"/>
    </row>
    <row r="2" spans="1:9" x14ac:dyDescent="0.3">
      <c r="A2" s="410"/>
      <c r="B2" s="410"/>
      <c r="C2" s="410"/>
      <c r="D2" s="410"/>
      <c r="E2" s="410"/>
      <c r="F2" s="410"/>
      <c r="G2" s="410"/>
      <c r="H2" s="410"/>
      <c r="I2" s="410"/>
    </row>
    <row r="3" spans="1:9" x14ac:dyDescent="0.3">
      <c r="A3" s="410"/>
      <c r="B3" s="410"/>
      <c r="C3" s="410"/>
      <c r="D3" s="410"/>
      <c r="E3" s="410"/>
      <c r="F3" s="410"/>
      <c r="G3" s="410"/>
      <c r="H3" s="410"/>
      <c r="I3" s="410"/>
    </row>
    <row r="4" spans="1:9" x14ac:dyDescent="0.3">
      <c r="A4" s="410"/>
      <c r="B4" s="410"/>
      <c r="C4" s="410"/>
      <c r="D4" s="410"/>
      <c r="E4" s="410"/>
      <c r="F4" s="410"/>
      <c r="G4" s="410"/>
      <c r="H4" s="410"/>
      <c r="I4" s="410"/>
    </row>
    <row r="5" spans="1:9" x14ac:dyDescent="0.3">
      <c r="A5" s="410"/>
      <c r="B5" s="410"/>
      <c r="C5" s="410"/>
      <c r="D5" s="410"/>
      <c r="E5" s="410"/>
      <c r="F5" s="410"/>
      <c r="G5" s="410"/>
      <c r="H5" s="410"/>
      <c r="I5" s="410"/>
    </row>
    <row r="6" spans="1:9" x14ac:dyDescent="0.3">
      <c r="A6" s="410"/>
      <c r="B6" s="410"/>
      <c r="C6" s="410"/>
      <c r="D6" s="410"/>
      <c r="E6" s="410"/>
      <c r="F6" s="410"/>
      <c r="G6" s="410"/>
      <c r="H6" s="410"/>
      <c r="I6" s="410"/>
    </row>
    <row r="7" spans="1:9" x14ac:dyDescent="0.3">
      <c r="A7" s="410"/>
      <c r="B7" s="410"/>
      <c r="C7" s="410"/>
      <c r="D7" s="410"/>
      <c r="E7" s="410"/>
      <c r="F7" s="410"/>
      <c r="G7" s="410"/>
      <c r="H7" s="410"/>
      <c r="I7" s="410"/>
    </row>
    <row r="8" spans="1:9" x14ac:dyDescent="0.3">
      <c r="A8" s="411" t="s">
        <v>116</v>
      </c>
      <c r="B8" s="411"/>
      <c r="C8" s="411"/>
      <c r="D8" s="411"/>
      <c r="E8" s="411"/>
      <c r="F8" s="411"/>
      <c r="G8" s="411"/>
      <c r="H8" s="411"/>
      <c r="I8" s="411"/>
    </row>
    <row r="9" spans="1:9" x14ac:dyDescent="0.3">
      <c r="A9" s="411"/>
      <c r="B9" s="411"/>
      <c r="C9" s="411"/>
      <c r="D9" s="411"/>
      <c r="E9" s="411"/>
      <c r="F9" s="411"/>
      <c r="G9" s="411"/>
      <c r="H9" s="411"/>
      <c r="I9" s="411"/>
    </row>
    <row r="10" spans="1:9" x14ac:dyDescent="0.3">
      <c r="A10" s="411"/>
      <c r="B10" s="411"/>
      <c r="C10" s="411"/>
      <c r="D10" s="411"/>
      <c r="E10" s="411"/>
      <c r="F10" s="411"/>
      <c r="G10" s="411"/>
      <c r="H10" s="411"/>
      <c r="I10" s="411"/>
    </row>
    <row r="11" spans="1:9" x14ac:dyDescent="0.3">
      <c r="A11" s="411"/>
      <c r="B11" s="411"/>
      <c r="C11" s="411"/>
      <c r="D11" s="411"/>
      <c r="E11" s="411"/>
      <c r="F11" s="411"/>
      <c r="G11" s="411"/>
      <c r="H11" s="411"/>
      <c r="I11" s="411"/>
    </row>
    <row r="12" spans="1:9" x14ac:dyDescent="0.3">
      <c r="A12" s="411"/>
      <c r="B12" s="411"/>
      <c r="C12" s="411"/>
      <c r="D12" s="411"/>
      <c r="E12" s="411"/>
      <c r="F12" s="411"/>
      <c r="G12" s="411"/>
      <c r="H12" s="411"/>
      <c r="I12" s="411"/>
    </row>
    <row r="13" spans="1:9" x14ac:dyDescent="0.3">
      <c r="A13" s="411"/>
      <c r="B13" s="411"/>
      <c r="C13" s="411"/>
      <c r="D13" s="411"/>
      <c r="E13" s="411"/>
      <c r="F13" s="411"/>
      <c r="G13" s="411"/>
      <c r="H13" s="411"/>
      <c r="I13" s="411"/>
    </row>
    <row r="14" spans="1:9" x14ac:dyDescent="0.3">
      <c r="A14" s="411"/>
      <c r="B14" s="411"/>
      <c r="C14" s="411"/>
      <c r="D14" s="411"/>
      <c r="E14" s="411"/>
      <c r="F14" s="411"/>
      <c r="G14" s="411"/>
      <c r="H14" s="411"/>
      <c r="I14" s="411"/>
    </row>
    <row r="15" spans="1:9" ht="19.5" customHeight="1" thickBot="1" x14ac:dyDescent="0.35"/>
    <row r="16" spans="1:9" ht="19.5" customHeight="1" thickBot="1" x14ac:dyDescent="0.35">
      <c r="A16" s="412" t="s">
        <v>72</v>
      </c>
      <c r="B16" s="413"/>
      <c r="C16" s="413"/>
      <c r="D16" s="413"/>
      <c r="E16" s="413"/>
      <c r="F16" s="413"/>
      <c r="G16" s="413"/>
      <c r="H16" s="414"/>
    </row>
    <row r="17" spans="1:13" x14ac:dyDescent="0.3">
      <c r="A17" s="415" t="s">
        <v>0</v>
      </c>
      <c r="B17" s="415"/>
      <c r="C17" s="415"/>
      <c r="D17" s="415"/>
      <c r="E17" s="415"/>
      <c r="F17" s="415"/>
      <c r="G17" s="415"/>
      <c r="H17" s="415"/>
    </row>
    <row r="18" spans="1:13" x14ac:dyDescent="0.3">
      <c r="A18" s="257" t="s">
        <v>1</v>
      </c>
      <c r="B18" s="258" t="s">
        <v>117</v>
      </c>
      <c r="C18" s="258"/>
      <c r="D18" s="258"/>
      <c r="E18" s="258"/>
    </row>
    <row r="19" spans="1:13" x14ac:dyDescent="0.3">
      <c r="A19" s="257" t="s">
        <v>2</v>
      </c>
      <c r="B19" s="259" t="s">
        <v>114</v>
      </c>
      <c r="C19" s="260">
        <v>22</v>
      </c>
    </row>
    <row r="20" spans="1:13" x14ac:dyDescent="0.3">
      <c r="A20" s="257" t="s">
        <v>3</v>
      </c>
      <c r="B20" s="259" t="s">
        <v>118</v>
      </c>
    </row>
    <row r="21" spans="1:13" x14ac:dyDescent="0.3">
      <c r="A21" s="257" t="s">
        <v>4</v>
      </c>
      <c r="B21" s="261" t="s">
        <v>119</v>
      </c>
      <c r="C21" s="261"/>
      <c r="D21" s="261"/>
      <c r="E21" s="261"/>
      <c r="F21" s="261"/>
      <c r="G21" s="261"/>
      <c r="H21" s="261"/>
      <c r="I21" s="262"/>
    </row>
    <row r="22" spans="1:13" x14ac:dyDescent="0.3">
      <c r="A22" s="257" t="s">
        <v>15</v>
      </c>
      <c r="B22" s="263">
        <v>42339</v>
      </c>
    </row>
    <row r="23" spans="1:13" x14ac:dyDescent="0.3">
      <c r="A23" s="257" t="s">
        <v>5</v>
      </c>
      <c r="B23" s="263">
        <v>42009</v>
      </c>
    </row>
    <row r="24" spans="1:13" x14ac:dyDescent="0.3">
      <c r="A24" s="257"/>
      <c r="B24" s="264"/>
    </row>
    <row r="25" spans="1:13" x14ac:dyDescent="0.3">
      <c r="A25" s="265" t="s">
        <v>7</v>
      </c>
      <c r="B25" s="266" t="s">
        <v>120</v>
      </c>
    </row>
    <row r="26" spans="1:13" s="254" customFormat="1" x14ac:dyDescent="0.3">
      <c r="A26" s="267"/>
      <c r="B26" s="268"/>
      <c r="C26" s="256"/>
      <c r="D26" s="256"/>
      <c r="E26" s="256"/>
      <c r="F26" s="256"/>
      <c r="G26" s="256"/>
      <c r="H26" s="256"/>
      <c r="I26" s="269"/>
      <c r="J26" s="269"/>
      <c r="K26" s="269"/>
      <c r="L26" s="269"/>
      <c r="M26" s="269"/>
    </row>
    <row r="27" spans="1:13" s="254" customFormat="1" ht="26.25" customHeight="1" x14ac:dyDescent="0.4">
      <c r="A27" s="270" t="s">
        <v>9</v>
      </c>
      <c r="B27" s="271" t="s">
        <v>121</v>
      </c>
      <c r="C27" s="272"/>
      <c r="H27" s="256"/>
      <c r="I27" s="269"/>
      <c r="J27" s="269"/>
      <c r="K27" s="269"/>
      <c r="L27" s="269"/>
      <c r="M27" s="269"/>
    </row>
    <row r="28" spans="1:13" s="254" customFormat="1" ht="26.25" customHeight="1" x14ac:dyDescent="0.4">
      <c r="A28" s="273" t="s">
        <v>122</v>
      </c>
      <c r="B28" s="272">
        <v>105.98</v>
      </c>
      <c r="C28" s="274"/>
      <c r="D28" s="275"/>
      <c r="E28" s="275"/>
      <c r="F28" s="275"/>
      <c r="G28" s="275"/>
      <c r="H28" s="256"/>
      <c r="I28" s="269"/>
      <c r="J28" s="269"/>
      <c r="K28" s="269"/>
      <c r="L28" s="269"/>
      <c r="M28" s="269"/>
    </row>
    <row r="29" spans="1:13" s="254" customFormat="1" ht="26.25" customHeight="1" x14ac:dyDescent="0.4">
      <c r="A29" s="267" t="s">
        <v>123</v>
      </c>
      <c r="B29" s="276">
        <v>0.5</v>
      </c>
      <c r="C29" s="274"/>
      <c r="D29" s="275"/>
      <c r="E29" s="275"/>
      <c r="F29" s="275"/>
      <c r="G29" s="275"/>
      <c r="H29" s="256"/>
      <c r="I29" s="269"/>
      <c r="J29" s="269"/>
      <c r="K29" s="269"/>
      <c r="L29" s="269"/>
      <c r="M29" s="269"/>
    </row>
    <row r="30" spans="1:13" s="254" customFormat="1" x14ac:dyDescent="0.3">
      <c r="A30" s="277" t="s">
        <v>124</v>
      </c>
      <c r="B30" s="278">
        <v>2</v>
      </c>
      <c r="C30" s="279" t="s">
        <v>125</v>
      </c>
      <c r="D30" s="278">
        <v>1</v>
      </c>
      <c r="F30" s="256"/>
      <c r="G30" s="256"/>
      <c r="H30" s="256"/>
      <c r="I30" s="269"/>
      <c r="J30" s="269"/>
      <c r="K30" s="269"/>
      <c r="L30" s="269"/>
      <c r="M30" s="269"/>
    </row>
    <row r="31" spans="1:13" s="254" customFormat="1" x14ac:dyDescent="0.3">
      <c r="A31" s="267"/>
      <c r="B31" s="268"/>
      <c r="C31" s="256"/>
      <c r="D31" s="256"/>
      <c r="E31" s="256"/>
      <c r="F31" s="256"/>
      <c r="G31" s="256"/>
      <c r="H31" s="256"/>
      <c r="I31" s="269"/>
      <c r="J31" s="269"/>
      <c r="K31" s="269"/>
      <c r="L31" s="269"/>
      <c r="M31" s="269"/>
    </row>
    <row r="32" spans="1:13" s="254" customFormat="1" ht="19.5" customHeight="1" thickBot="1" x14ac:dyDescent="0.35">
      <c r="A32" s="267"/>
      <c r="B32" s="268"/>
      <c r="C32" s="256"/>
      <c r="D32" s="256"/>
      <c r="E32" s="256"/>
      <c r="F32" s="256"/>
      <c r="G32" s="256"/>
      <c r="H32" s="256"/>
      <c r="I32" s="269"/>
      <c r="J32" s="269"/>
      <c r="K32" s="269"/>
      <c r="L32" s="269"/>
      <c r="M32" s="269"/>
    </row>
    <row r="33" spans="1:14" s="254" customFormat="1" ht="19.5" customHeight="1" thickBot="1" x14ac:dyDescent="0.35">
      <c r="A33" s="280" t="s">
        <v>126</v>
      </c>
      <c r="B33" s="280" t="s">
        <v>127</v>
      </c>
      <c r="C33" s="281" t="s">
        <v>128</v>
      </c>
      <c r="D33" s="280" t="s">
        <v>129</v>
      </c>
      <c r="E33" s="282" t="s">
        <v>130</v>
      </c>
      <c r="F33" s="282" t="s">
        <v>131</v>
      </c>
      <c r="G33" s="280" t="s">
        <v>132</v>
      </c>
      <c r="J33" s="269"/>
      <c r="K33" s="269"/>
      <c r="L33" s="269"/>
      <c r="M33" s="269"/>
    </row>
    <row r="34" spans="1:14" s="254" customFormat="1" ht="26.25" customHeight="1" x14ac:dyDescent="0.4">
      <c r="A34" s="283" t="s">
        <v>133</v>
      </c>
      <c r="B34" s="284">
        <v>98.45</v>
      </c>
      <c r="C34" s="285">
        <f>IF(ISBLANK(B34), "-",B34/$B$28*($B$30/$D$30))</f>
        <v>1.8578977165502926</v>
      </c>
      <c r="D34" s="286">
        <v>3.7</v>
      </c>
      <c r="E34" s="287">
        <f>IF(ISBLANK(B34), "-",C34/D34)</f>
        <v>0.5021345179865655</v>
      </c>
      <c r="F34" s="288">
        <f>IF(ISBLANK(B34), "-",(E34-$B$29)/$B$29)</f>
        <v>4.2690359731309968E-3</v>
      </c>
      <c r="G34" s="289">
        <f>IF(ISBLANK(B34),"-",E34/$B$29)</f>
        <v>1.004269035973131</v>
      </c>
      <c r="J34" s="269"/>
      <c r="K34" s="269"/>
      <c r="L34" s="269"/>
      <c r="M34" s="269"/>
    </row>
    <row r="35" spans="1:14" s="254" customFormat="1" ht="26.25" customHeight="1" x14ac:dyDescent="0.4">
      <c r="A35" s="290" t="s">
        <v>134</v>
      </c>
      <c r="B35" s="291">
        <v>100.89</v>
      </c>
      <c r="C35" s="292">
        <f>IF(ISBLANK(B35), "-",B35/$B$28*($B$30/$D$30))</f>
        <v>1.9039441404038497</v>
      </c>
      <c r="D35" s="293">
        <v>3.8</v>
      </c>
      <c r="E35" s="294">
        <f>IF(ISBLANK(B35), "-",C35/D35)</f>
        <v>0.50103793168522359</v>
      </c>
      <c r="F35" s="295">
        <f>IF(ISBLANK(B35), "-",(E35-$B$29)/$B$29)</f>
        <v>2.0758633704471841E-3</v>
      </c>
      <c r="G35" s="296">
        <f>IF(ISBLANK(B35),"-",E35/$B$29)</f>
        <v>1.0020758633704472</v>
      </c>
      <c r="J35" s="269"/>
      <c r="K35" s="269"/>
      <c r="L35" s="269"/>
      <c r="M35" s="269"/>
    </row>
    <row r="36" spans="1:14" s="254" customFormat="1" ht="26.25" customHeight="1" x14ac:dyDescent="0.4">
      <c r="A36" s="290" t="s">
        <v>135</v>
      </c>
      <c r="B36" s="291">
        <v>101</v>
      </c>
      <c r="C36" s="292">
        <f>IF(ISBLANK(B36), "-",B36/$B$28*($B$30/$D$30))</f>
        <v>1.9060200037742969</v>
      </c>
      <c r="D36" s="293">
        <v>3.8</v>
      </c>
      <c r="E36" s="294">
        <f>IF(ISBLANK(B36), "-",C36/D36)</f>
        <v>0.50158421151955179</v>
      </c>
      <c r="F36" s="295">
        <f>IF(ISBLANK(B36), "-",(E36-$B$29)/$B$29)</f>
        <v>3.168423039103585E-3</v>
      </c>
      <c r="G36" s="296">
        <f>IF(ISBLANK(B36),"-",E36/$B$29)</f>
        <v>1.0031684230391036</v>
      </c>
      <c r="J36" s="269"/>
      <c r="K36" s="269"/>
      <c r="L36" s="269"/>
      <c r="M36" s="269"/>
    </row>
    <row r="37" spans="1:14" s="254" customFormat="1" ht="27" customHeight="1" thickBot="1" x14ac:dyDescent="0.45">
      <c r="A37" s="297" t="s">
        <v>136</v>
      </c>
      <c r="B37" s="298"/>
      <c r="C37" s="299" t="str">
        <f>IF(ISBLANK(B37), "-",B37/$B$28*($B$30/$D$30))</f>
        <v>-</v>
      </c>
      <c r="D37" s="300"/>
      <c r="E37" s="301" t="str">
        <f>IF(ISBLANK(B37), "-",C37/D37)</f>
        <v>-</v>
      </c>
      <c r="F37" s="302" t="str">
        <f>IF(ISBLANK(B37), "-",(E37-$B$29)/$B$29)</f>
        <v>-</v>
      </c>
      <c r="G37" s="303" t="str">
        <f>IF(ISBLANK(B37),"-",E37/$B$29)</f>
        <v>-</v>
      </c>
      <c r="J37" s="269"/>
      <c r="K37" s="269"/>
      <c r="L37" s="269"/>
      <c r="M37" s="269"/>
    </row>
    <row r="38" spans="1:14" ht="19.5" customHeight="1" thickBot="1" x14ac:dyDescent="0.35">
      <c r="A38" s="254"/>
      <c r="B38" s="254"/>
      <c r="C38" s="254"/>
      <c r="D38" s="304" t="s">
        <v>137</v>
      </c>
      <c r="E38" s="305">
        <f>AVERAGE(E34:E37)</f>
        <v>0.50158555373044689</v>
      </c>
      <c r="F38" s="306">
        <f>AVERAGE(F34:F37)</f>
        <v>3.1711074608939218E-3</v>
      </c>
      <c r="G38" s="307">
        <f>AVERAGE(G34:G37)</f>
        <v>1.0031711074608938</v>
      </c>
      <c r="H38" s="254"/>
      <c r="L38" s="269"/>
      <c r="M38" s="269"/>
      <c r="N38" s="254"/>
    </row>
    <row r="39" spans="1:14" x14ac:dyDescent="0.3">
      <c r="A39" s="254"/>
      <c r="B39" s="308"/>
      <c r="C39" s="309"/>
      <c r="D39" s="310" t="s">
        <v>24</v>
      </c>
      <c r="E39" s="311">
        <f>STDEV(E34:E36)/E38</f>
        <v>1.093122357156179E-3</v>
      </c>
      <c r="F39" s="312"/>
      <c r="G39" s="254"/>
      <c r="H39" s="254"/>
    </row>
    <row r="40" spans="1:14" ht="19.5" customHeight="1" thickBot="1" x14ac:dyDescent="0.35">
      <c r="A40" s="254"/>
      <c r="B40" s="308"/>
      <c r="C40" s="309"/>
      <c r="D40" s="313" t="s">
        <v>6</v>
      </c>
      <c r="E40" s="314">
        <f>COUNT(E34:E37)</f>
        <v>3</v>
      </c>
      <c r="F40" s="315"/>
      <c r="G40" s="254"/>
      <c r="H40" s="254"/>
    </row>
    <row r="41" spans="1:14" x14ac:dyDescent="0.3">
      <c r="A41" s="316"/>
      <c r="B41" s="317"/>
      <c r="C41" s="308"/>
      <c r="D41" s="308"/>
      <c r="E41" s="308"/>
      <c r="F41" s="318"/>
      <c r="G41" s="254"/>
      <c r="H41" s="254"/>
    </row>
    <row r="43" spans="1:14" x14ac:dyDescent="0.3">
      <c r="A43" s="319" t="s">
        <v>7</v>
      </c>
      <c r="B43" s="266" t="s">
        <v>83</v>
      </c>
    </row>
    <row r="44" spans="1:14" x14ac:dyDescent="0.3">
      <c r="A44" s="267" t="s">
        <v>8</v>
      </c>
      <c r="B44" s="320" t="str">
        <f>B21</f>
        <v xml:space="preserve"> 5% Sodium Bicarbonate</v>
      </c>
    </row>
    <row r="45" spans="1:14" x14ac:dyDescent="0.3">
      <c r="A45" s="320"/>
      <c r="B45" s="321"/>
      <c r="H45" s="322"/>
    </row>
    <row r="46" spans="1:14" ht="26.25" customHeight="1" x14ac:dyDescent="0.4">
      <c r="A46" s="320" t="s">
        <v>138</v>
      </c>
      <c r="B46" s="323">
        <v>1</v>
      </c>
      <c r="C46" s="256" t="s">
        <v>139</v>
      </c>
      <c r="D46" s="324">
        <v>50</v>
      </c>
      <c r="E46" s="256" t="str">
        <f>B20</f>
        <v>Sodium Bicarbonate</v>
      </c>
      <c r="H46" s="322"/>
    </row>
    <row r="47" spans="1:14" x14ac:dyDescent="0.3">
      <c r="A47" s="320"/>
      <c r="B47" s="325"/>
      <c r="H47" s="322"/>
    </row>
    <row r="48" spans="1:14" ht="26.25" customHeight="1" x14ac:dyDescent="0.4">
      <c r="A48" s="267" t="s">
        <v>150</v>
      </c>
      <c r="B48" s="326">
        <f>42</f>
        <v>42</v>
      </c>
      <c r="C48" s="254" t="str">
        <f>B20</f>
        <v>Sodium Bicarbonate</v>
      </c>
      <c r="H48" s="322"/>
    </row>
    <row r="49" spans="1:10" ht="19.5" customHeight="1" thickBot="1" x14ac:dyDescent="0.35">
      <c r="A49" s="254"/>
      <c r="B49" s="254"/>
      <c r="C49" s="254"/>
      <c r="D49" s="254"/>
      <c r="H49" s="322"/>
    </row>
    <row r="50" spans="1:10" ht="19.5" customHeight="1" thickBot="1" x14ac:dyDescent="0.35">
      <c r="C50" s="254"/>
      <c r="D50" s="254"/>
      <c r="E50" s="254"/>
      <c r="F50" s="254"/>
      <c r="G50" s="416" t="s">
        <v>140</v>
      </c>
      <c r="H50" s="417"/>
      <c r="J50" s="327"/>
    </row>
    <row r="51" spans="1:10" ht="19.5" customHeight="1" thickBot="1" x14ac:dyDescent="0.35">
      <c r="A51" s="328" t="s">
        <v>141</v>
      </c>
      <c r="B51" s="280" t="s">
        <v>142</v>
      </c>
      <c r="C51" s="280" t="s">
        <v>143</v>
      </c>
      <c r="D51" s="280" t="s">
        <v>144</v>
      </c>
      <c r="E51" s="280" t="s">
        <v>145</v>
      </c>
      <c r="F51" s="329" t="s">
        <v>146</v>
      </c>
      <c r="G51" s="280" t="s">
        <v>147</v>
      </c>
      <c r="H51" s="280" t="s">
        <v>148</v>
      </c>
      <c r="I51" s="330" t="s">
        <v>149</v>
      </c>
      <c r="J51" s="331"/>
    </row>
    <row r="52" spans="1:10" ht="26.25" customHeight="1" x14ac:dyDescent="0.4">
      <c r="A52" s="332" t="s">
        <v>133</v>
      </c>
      <c r="B52" s="333">
        <v>2</v>
      </c>
      <c r="C52" s="334">
        <v>2.4</v>
      </c>
      <c r="D52" s="335">
        <v>0</v>
      </c>
      <c r="E52" s="336">
        <f>IF(ISBLANK(B52),"-",C52-$D$56)</f>
        <v>2.4</v>
      </c>
      <c r="F52" s="337">
        <f>IF(ISBLANK(B52), "-",E52*$G$38)</f>
        <v>2.4076106579061451</v>
      </c>
      <c r="G52" s="338">
        <f>IF(ISBLANK(B52),"-",F52*$B$48)</f>
        <v>101.11964763205809</v>
      </c>
      <c r="H52" s="339">
        <f>IF(ISBLANK(B52),"-",G52*$B$46/B52)</f>
        <v>50.559823816029045</v>
      </c>
      <c r="I52" s="288">
        <f>IF(ISBLANK(B52),"-",H52/$D$46)</f>
        <v>1.011196476320581</v>
      </c>
      <c r="J52" s="340"/>
    </row>
    <row r="53" spans="1:10" ht="26.25" customHeight="1" x14ac:dyDescent="0.4">
      <c r="A53" s="341" t="s">
        <v>134</v>
      </c>
      <c r="B53" s="342">
        <v>2</v>
      </c>
      <c r="C53" s="343">
        <v>2.4</v>
      </c>
      <c r="D53" s="344">
        <v>0</v>
      </c>
      <c r="E53" s="345">
        <f>IF(ISBLANK(B53),"-",C53-$D$56)</f>
        <v>2.4</v>
      </c>
      <c r="F53" s="346">
        <f>IF(ISBLANK(B53), "-",E53*$G$38)</f>
        <v>2.4076106579061451</v>
      </c>
      <c r="G53" s="347">
        <f>IF(ISBLANK(B53),"-",F53*$B$48)</f>
        <v>101.11964763205809</v>
      </c>
      <c r="H53" s="348">
        <f>IF(ISBLANK(B53),"-",G53*$B$46/B53)</f>
        <v>50.559823816029045</v>
      </c>
      <c r="I53" s="295">
        <f>IF(ISBLANK(B53),"-",H53/$D$46)</f>
        <v>1.011196476320581</v>
      </c>
      <c r="J53" s="340"/>
    </row>
    <row r="54" spans="1:10" ht="26.25" customHeight="1" x14ac:dyDescent="0.4">
      <c r="A54" s="341" t="s">
        <v>135</v>
      </c>
      <c r="B54" s="342">
        <v>2</v>
      </c>
      <c r="C54" s="343">
        <v>2.4</v>
      </c>
      <c r="D54" s="344">
        <v>0</v>
      </c>
      <c r="E54" s="345">
        <f>IF(ISBLANK(B54),"-",C54-$D$56)</f>
        <v>2.4</v>
      </c>
      <c r="F54" s="346">
        <f>IF(ISBLANK(B54), "-",E54*$G$38)</f>
        <v>2.4076106579061451</v>
      </c>
      <c r="G54" s="347">
        <f>IF(ISBLANK(B54),"-",F54*$B$48)</f>
        <v>101.11964763205809</v>
      </c>
      <c r="H54" s="348">
        <f>IF(ISBLANK(B54),"-",G54*$B$46/B54)</f>
        <v>50.559823816029045</v>
      </c>
      <c r="I54" s="295">
        <f>IF(ISBLANK(B54),"-",H54/$D$46)</f>
        <v>1.011196476320581</v>
      </c>
      <c r="J54" s="340"/>
    </row>
    <row r="55" spans="1:10" ht="27" customHeight="1" thickBot="1" x14ac:dyDescent="0.45">
      <c r="A55" s="349" t="s">
        <v>136</v>
      </c>
      <c r="B55" s="350"/>
      <c r="C55" s="351"/>
      <c r="D55" s="352"/>
      <c r="E55" s="353" t="str">
        <f>IF(ISBLANK(B55),"-",C55-$D$56)</f>
        <v>-</v>
      </c>
      <c r="F55" s="354" t="str">
        <f>IF(ISBLANK(B55), "-",E55*$G$38)</f>
        <v>-</v>
      </c>
      <c r="G55" s="355" t="str">
        <f>IF(ISBLANK(B55),"-",F55*$B$48)</f>
        <v>-</v>
      </c>
      <c r="H55" s="356" t="str">
        <f>IF(ISBLANK(B55),"-",G55*$B$46/B55)</f>
        <v>-</v>
      </c>
      <c r="I55" s="295" t="str">
        <f>IF(ISBLANK(B55),"-",H55/$D$46)</f>
        <v>-</v>
      </c>
      <c r="J55" s="315"/>
    </row>
    <row r="56" spans="1:10" ht="26.25" customHeight="1" x14ac:dyDescent="0.4">
      <c r="C56" s="357" t="s">
        <v>137</v>
      </c>
      <c r="D56" s="358">
        <f>AVERAGE(D52:D55)</f>
        <v>0</v>
      </c>
      <c r="F56" s="357" t="s">
        <v>137</v>
      </c>
      <c r="G56" s="359">
        <f>AVERAGE(G52:G55)</f>
        <v>101.11964763205809</v>
      </c>
      <c r="H56" s="360">
        <f>AVERAGE(H52:H55)</f>
        <v>50.559823816029045</v>
      </c>
      <c r="I56" s="361">
        <f>AVERAGE(I52:I55)</f>
        <v>1.011196476320581</v>
      </c>
      <c r="J56" s="362"/>
    </row>
    <row r="57" spans="1:10" ht="26.25" customHeight="1" x14ac:dyDescent="0.4">
      <c r="C57" s="310" t="s">
        <v>24</v>
      </c>
      <c r="D57" s="311" t="str">
        <f>IF(D56=0,"-",STDEV(D52:D55)/D56)</f>
        <v>-</v>
      </c>
      <c r="F57" s="310" t="s">
        <v>24</v>
      </c>
      <c r="G57" s="363"/>
      <c r="H57" s="364">
        <f>STDEV(H52:H55)/H56</f>
        <v>0</v>
      </c>
      <c r="I57" s="365">
        <f>STDEV(I52:I55)/I56</f>
        <v>0</v>
      </c>
      <c r="J57" s="366"/>
    </row>
    <row r="58" spans="1:10" ht="27" customHeight="1" thickBot="1" x14ac:dyDescent="0.45">
      <c r="C58" s="313" t="s">
        <v>6</v>
      </c>
      <c r="D58" s="314">
        <f>COUNT(D52:D55)</f>
        <v>3</v>
      </c>
      <c r="F58" s="313" t="s">
        <v>6</v>
      </c>
      <c r="G58" s="367">
        <f>COUNT(G52:G55)</f>
        <v>3</v>
      </c>
      <c r="H58" s="368">
        <f>COUNT(H52:H55)</f>
        <v>3</v>
      </c>
      <c r="I58" s="367">
        <f>COUNT(I52:I55)</f>
        <v>3</v>
      </c>
      <c r="J58" s="369"/>
    </row>
    <row r="59" spans="1:10" x14ac:dyDescent="0.3">
      <c r="H59" s="322"/>
    </row>
    <row r="60" spans="1:10" x14ac:dyDescent="0.3">
      <c r="H60" s="322"/>
    </row>
    <row r="61" spans="1:10" ht="19.5" customHeight="1" thickBot="1" x14ac:dyDescent="0.35">
      <c r="A61" s="370"/>
      <c r="B61" s="370"/>
      <c r="C61" s="371"/>
      <c r="D61" s="371"/>
      <c r="E61" s="371"/>
      <c r="F61" s="371"/>
      <c r="G61" s="371"/>
      <c r="H61" s="371"/>
    </row>
    <row r="62" spans="1:10" x14ac:dyDescent="0.3">
      <c r="B62" s="409" t="s">
        <v>45</v>
      </c>
      <c r="C62" s="409"/>
      <c r="E62" s="372" t="s">
        <v>47</v>
      </c>
      <c r="F62" s="373"/>
      <c r="G62" s="409" t="s">
        <v>46</v>
      </c>
      <c r="H62" s="409"/>
    </row>
    <row r="63" spans="1:10" ht="83.25" customHeight="1" x14ac:dyDescent="0.3">
      <c r="A63" s="374" t="s">
        <v>11</v>
      </c>
      <c r="B63" s="375" t="s">
        <v>81</v>
      </c>
      <c r="C63" s="376"/>
      <c r="E63" s="377">
        <v>42377</v>
      </c>
      <c r="G63" s="378"/>
      <c r="H63" s="378"/>
    </row>
    <row r="64" spans="1:10" ht="84" customHeight="1" x14ac:dyDescent="0.3">
      <c r="A64" s="374" t="s">
        <v>48</v>
      </c>
      <c r="B64" s="379"/>
      <c r="C64" s="380"/>
      <c r="E64" s="381"/>
      <c r="G64" s="382"/>
      <c r="H64" s="382"/>
    </row>
    <row r="65" spans="1:8" x14ac:dyDescent="0.3">
      <c r="A65" s="322"/>
      <c r="B65" s="322"/>
      <c r="C65" s="322"/>
      <c r="D65" s="322"/>
      <c r="E65" s="322"/>
      <c r="F65" s="383"/>
      <c r="G65" s="322"/>
      <c r="H65" s="322"/>
    </row>
    <row r="66" spans="1:8" x14ac:dyDescent="0.3">
      <c r="A66" s="322"/>
      <c r="B66" s="322"/>
      <c r="C66" s="322"/>
      <c r="D66" s="322"/>
      <c r="E66" s="322"/>
      <c r="F66" s="383"/>
      <c r="G66" s="322"/>
      <c r="H66" s="322"/>
    </row>
    <row r="67" spans="1:8" x14ac:dyDescent="0.3">
      <c r="A67" s="322"/>
      <c r="B67" s="322"/>
      <c r="C67" s="322"/>
      <c r="D67" s="322"/>
      <c r="E67" s="322"/>
      <c r="F67" s="383"/>
      <c r="G67" s="322"/>
      <c r="H67" s="322"/>
    </row>
    <row r="68" spans="1:8" x14ac:dyDescent="0.3">
      <c r="A68" s="322"/>
      <c r="B68" s="322"/>
      <c r="C68" s="322"/>
      <c r="D68" s="322"/>
      <c r="E68" s="322"/>
      <c r="F68" s="383"/>
      <c r="G68" s="322"/>
      <c r="H68" s="322"/>
    </row>
    <row r="69" spans="1:8" x14ac:dyDescent="0.3">
      <c r="A69" s="322"/>
      <c r="B69" s="322"/>
      <c r="C69" s="322"/>
      <c r="D69" s="322"/>
      <c r="E69" s="322"/>
      <c r="F69" s="383"/>
      <c r="G69" s="322"/>
      <c r="H69" s="322"/>
    </row>
    <row r="70" spans="1:8" x14ac:dyDescent="0.3">
      <c r="A70" s="322"/>
      <c r="B70" s="322"/>
      <c r="C70" s="322"/>
      <c r="D70" s="322"/>
      <c r="E70" s="322"/>
      <c r="F70" s="383"/>
      <c r="G70" s="322"/>
      <c r="H70" s="322"/>
    </row>
    <row r="71" spans="1:8" x14ac:dyDescent="0.3">
      <c r="A71" s="322"/>
      <c r="B71" s="322"/>
      <c r="C71" s="322"/>
      <c r="D71" s="322"/>
      <c r="E71" s="322"/>
      <c r="F71" s="383"/>
      <c r="G71" s="322"/>
      <c r="H71" s="322"/>
    </row>
    <row r="72" spans="1:8" x14ac:dyDescent="0.3">
      <c r="A72" s="322"/>
      <c r="B72" s="322"/>
      <c r="C72" s="322"/>
      <c r="D72" s="322"/>
      <c r="E72" s="322"/>
      <c r="F72" s="383"/>
      <c r="G72" s="322"/>
      <c r="H72" s="322"/>
    </row>
    <row r="73" spans="1:8" x14ac:dyDescent="0.3">
      <c r="A73" s="322"/>
      <c r="B73" s="322"/>
      <c r="C73" s="322"/>
      <c r="D73" s="322"/>
      <c r="E73" s="322"/>
      <c r="F73" s="383"/>
      <c r="G73" s="322"/>
      <c r="H73" s="322"/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34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199</vt:lpstr>
      <vt:lpstr>Carb</vt:lpstr>
      <vt:lpstr>'199'!Print_Area</vt:lpstr>
      <vt:lpstr>Carb!Print_Area</vt:lpstr>
      <vt:lpstr>SST!Print_Area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Mbae</dc:creator>
  <cp:lastModifiedBy>hp3500</cp:lastModifiedBy>
  <cp:lastPrinted>2016-01-07T06:47:42Z</cp:lastPrinted>
  <dcterms:created xsi:type="dcterms:W3CDTF">2005-07-05T10:19:27Z</dcterms:created>
  <dcterms:modified xsi:type="dcterms:W3CDTF">2016-07-20T14:49:09Z</dcterms:modified>
</cp:coreProperties>
</file>