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2" i="4" l="1"/>
  <c r="H74" i="3"/>
  <c r="H72" i="3"/>
  <c r="H73" i="3"/>
  <c r="H72" i="5"/>
  <c r="H74" i="5"/>
  <c r="H73" i="5"/>
  <c r="B42" i="1"/>
  <c r="B21" i="1"/>
  <c r="B20" i="1"/>
  <c r="B21" i="4"/>
  <c r="B20" i="4"/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G76" i="5" l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F116" i="5" l="1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G76" i="3"/>
  <c r="F116" i="3" l="1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<sst xmlns="http://schemas.openxmlformats.org/spreadsheetml/2006/main" count="435" uniqueCount="132">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</sst>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11" fillId="8" borderId="14" xfId="0" applyNumberFormat="1" applyFont="1" applyFill="1" applyBorder="1" applyAlignment="1">
      <alignment horizontal="center" vertical="center"/>
    </xf>
    <xf numFmtId="10" fontId="11" fillId="8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80" zoomScaleNormal="100" zoomScaleSheetLayoutView="80" workbookViewId="0">
      <selection activeCell="B43" sqref="B43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f>'Amodiaquine HCl'!D43</f>
        <v>12.2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B20/'Amodiaquine HCl'!B45</f>
        <v>0.19519999999999998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29203065</v>
      </c>
      <c r="C24" s="18">
        <v>2850.7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29476354</v>
      </c>
      <c r="C25" s="18">
        <v>2840.5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29358341</v>
      </c>
      <c r="C26" s="18">
        <v>2905.9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29400085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29225054</v>
      </c>
      <c r="C28" s="18">
        <v>2872.1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29533270</v>
      </c>
      <c r="C29" s="21">
        <v>2855.9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29366028.166666668</v>
      </c>
      <c r="C30" s="25">
        <f>AVERAGE(C24:C29)</f>
        <v>2863.4</v>
      </c>
      <c r="D30" s="26">
        <f>AVERAGE(D24:D29)</f>
        <v>1.8833333333333335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4.5122744031776208E-3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12.2</v>
      </c>
      <c r="C41" s="71"/>
      <c r="D41" s="71"/>
      <c r="E41" s="71"/>
    </row>
    <row r="42" spans="1:5" ht="16.5" customHeight="1" x14ac:dyDescent="0.3">
      <c r="A42" s="8" t="s">
        <v>7</v>
      </c>
      <c r="B42" s="13">
        <f>B41/'Amodiaquine HCl'!B98</f>
        <v>5.8559999999999994E-2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29203065</v>
      </c>
      <c r="C45" s="18">
        <v>2850.7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29476354</v>
      </c>
      <c r="C46" s="18">
        <v>2840.5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29358341</v>
      </c>
      <c r="C47" s="18">
        <v>2905.9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29400085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29225054</v>
      </c>
      <c r="C49" s="18">
        <v>2872.1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29533270</v>
      </c>
      <c r="C50" s="21">
        <v>2855.9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29366028.166666668</v>
      </c>
      <c r="C51" s="25">
        <f>AVERAGE(C45:C50)</f>
        <v>2863.4</v>
      </c>
      <c r="D51" s="26">
        <f>AVERAGE(D45:D50)</f>
        <v>1.8833333333333335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4.5122744031776208E-3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90" zoomScaleNormal="100" zoomScaleSheetLayoutView="90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f>Artesunate!D43</f>
        <v>22.9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B20/Artesunate!B45</f>
        <v>4.58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3363557</v>
      </c>
      <c r="C24" s="18">
        <v>8390.2999999999993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3364730</v>
      </c>
      <c r="C25" s="18">
        <v>8341.1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3368981</v>
      </c>
      <c r="C26" s="18">
        <v>8353.7999999999993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3372122</v>
      </c>
      <c r="C27" s="18">
        <v>8373.4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3373427</v>
      </c>
      <c r="C28" s="18">
        <v>8397.2000000000007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3376361</v>
      </c>
      <c r="C29" s="21">
        <v>8390.5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3369863</v>
      </c>
      <c r="C30" s="25">
        <f>AVERAGE(C24:C29)</f>
        <v>8374.3833333333332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1.4950940736765974E-3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22.9</v>
      </c>
      <c r="C41" s="10"/>
      <c r="D41" s="10"/>
      <c r="E41" s="10"/>
    </row>
    <row r="42" spans="1:6" ht="16.5" customHeight="1" x14ac:dyDescent="0.3">
      <c r="A42" s="7" t="s">
        <v>7</v>
      </c>
      <c r="B42" s="13">
        <f>B41/Artesunate!B98</f>
        <v>4.58E-2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174.51</v>
      </c>
      <c r="D24" s="86">
        <f t="shared" ref="D24:D43" si="0">(C24-$C$46)/$C$46</f>
        <v>-5.65802293977894E-3</v>
      </c>
      <c r="E24" s="53"/>
    </row>
    <row r="25" spans="1:5" ht="15.75" customHeight="1" x14ac:dyDescent="0.3">
      <c r="C25" s="94">
        <v>176.18</v>
      </c>
      <c r="D25" s="87">
        <f t="shared" si="0"/>
        <v>3.8574839176537864E-3</v>
      </c>
      <c r="E25" s="53"/>
    </row>
    <row r="26" spans="1:5" ht="15.75" customHeight="1" x14ac:dyDescent="0.3">
      <c r="C26" s="94">
        <v>172.52</v>
      </c>
      <c r="D26" s="87">
        <f t="shared" si="0"/>
        <v>-1.69968604525279E-2</v>
      </c>
      <c r="E26" s="53"/>
    </row>
    <row r="27" spans="1:5" ht="15.75" customHeight="1" x14ac:dyDescent="0.3">
      <c r="C27" s="94">
        <v>173.08</v>
      </c>
      <c r="D27" s="87">
        <f t="shared" si="0"/>
        <v>-1.3806031805724128E-2</v>
      </c>
      <c r="E27" s="53"/>
    </row>
    <row r="28" spans="1:5" ht="15.75" customHeight="1" x14ac:dyDescent="0.3">
      <c r="C28" s="94">
        <v>172.46</v>
      </c>
      <c r="D28" s="87">
        <f t="shared" si="0"/>
        <v>-1.7338734950399743E-2</v>
      </c>
      <c r="E28" s="53"/>
    </row>
    <row r="29" spans="1:5" ht="15.75" customHeight="1" x14ac:dyDescent="0.3">
      <c r="C29" s="94">
        <v>174.05</v>
      </c>
      <c r="D29" s="87">
        <f t="shared" si="0"/>
        <v>-8.2790607567961964E-3</v>
      </c>
      <c r="E29" s="53"/>
    </row>
    <row r="30" spans="1:5" ht="15.75" customHeight="1" x14ac:dyDescent="0.3">
      <c r="C30" s="94">
        <v>169.98</v>
      </c>
      <c r="D30" s="87">
        <f t="shared" si="0"/>
        <v>-3.1469547529102207E-2</v>
      </c>
      <c r="E30" s="53"/>
    </row>
    <row r="31" spans="1:5" ht="15.75" customHeight="1" x14ac:dyDescent="0.3">
      <c r="C31" s="94">
        <v>175.83</v>
      </c>
      <c r="D31" s="87">
        <f t="shared" si="0"/>
        <v>1.8632160134014698E-3</v>
      </c>
      <c r="E31" s="53"/>
    </row>
    <row r="32" spans="1:5" ht="15.75" customHeight="1" x14ac:dyDescent="0.3">
      <c r="C32" s="94">
        <v>175.73</v>
      </c>
      <c r="D32" s="87">
        <f t="shared" si="0"/>
        <v>1.2934251836149548E-3</v>
      </c>
      <c r="E32" s="53"/>
    </row>
    <row r="33" spans="1:7" ht="15.75" customHeight="1" x14ac:dyDescent="0.3">
      <c r="C33" s="94">
        <v>179.16</v>
      </c>
      <c r="D33" s="87">
        <f t="shared" si="0"/>
        <v>2.0837250645288012E-2</v>
      </c>
      <c r="E33" s="53"/>
    </row>
    <row r="34" spans="1:7" ht="15.75" customHeight="1" x14ac:dyDescent="0.3">
      <c r="C34" s="94">
        <v>173.1</v>
      </c>
      <c r="D34" s="87">
        <f t="shared" si="0"/>
        <v>-1.3692073639766954E-2</v>
      </c>
      <c r="E34" s="53"/>
    </row>
    <row r="35" spans="1:7" ht="15.75" customHeight="1" x14ac:dyDescent="0.3">
      <c r="C35" s="94">
        <v>175.66</v>
      </c>
      <c r="D35" s="87">
        <f t="shared" si="0"/>
        <v>8.9457160276452399E-4</v>
      </c>
      <c r="E35" s="53"/>
    </row>
    <row r="36" spans="1:7" ht="15.75" customHeight="1" x14ac:dyDescent="0.3">
      <c r="C36" s="94">
        <v>178.35</v>
      </c>
      <c r="D36" s="87">
        <f t="shared" si="0"/>
        <v>1.6221944924018277E-2</v>
      </c>
      <c r="E36" s="53"/>
    </row>
    <row r="37" spans="1:7" ht="15.75" customHeight="1" x14ac:dyDescent="0.3">
      <c r="C37" s="94">
        <v>176.78</v>
      </c>
      <c r="D37" s="87">
        <f t="shared" si="0"/>
        <v>7.276228896372066E-3</v>
      </c>
      <c r="E37" s="53"/>
    </row>
    <row r="38" spans="1:7" ht="15.75" customHeight="1" x14ac:dyDescent="0.3">
      <c r="C38" s="94">
        <v>174.83</v>
      </c>
      <c r="D38" s="87">
        <f t="shared" si="0"/>
        <v>-3.834692284462384E-3</v>
      </c>
      <c r="E38" s="53"/>
    </row>
    <row r="39" spans="1:7" ht="15.75" customHeight="1" x14ac:dyDescent="0.3">
      <c r="C39" s="94">
        <v>177.92</v>
      </c>
      <c r="D39" s="87">
        <f t="shared" si="0"/>
        <v>1.3771844355936782E-2</v>
      </c>
      <c r="E39" s="53"/>
    </row>
    <row r="40" spans="1:7" ht="15.75" customHeight="1" x14ac:dyDescent="0.3">
      <c r="C40" s="94">
        <v>173.43</v>
      </c>
      <c r="D40" s="87">
        <f t="shared" si="0"/>
        <v>-1.1811763901471812E-2</v>
      </c>
      <c r="E40" s="53"/>
    </row>
    <row r="41" spans="1:7" ht="15.75" customHeight="1" x14ac:dyDescent="0.3">
      <c r="C41" s="94">
        <v>180.57</v>
      </c>
      <c r="D41" s="87">
        <f t="shared" si="0"/>
        <v>2.8871301345276025E-2</v>
      </c>
      <c r="E41" s="53"/>
    </row>
    <row r="42" spans="1:7" ht="15.75" customHeight="1" x14ac:dyDescent="0.3">
      <c r="C42" s="94">
        <v>179.62</v>
      </c>
      <c r="D42" s="87">
        <f t="shared" si="0"/>
        <v>2.3458288462305431E-2</v>
      </c>
      <c r="E42" s="53"/>
    </row>
    <row r="43" spans="1:7" ht="16.5" customHeight="1" x14ac:dyDescent="0.3">
      <c r="C43" s="95">
        <v>176.3</v>
      </c>
      <c r="D43" s="88">
        <f t="shared" si="0"/>
        <v>4.5412329133974749E-3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3510.0600000000004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175.50300000000001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175.50300000000001</v>
      </c>
      <c r="C49" s="92">
        <f>-IF(C46&lt;=80,10%,IF(C46&lt;250,7.5%,5%))</f>
        <v>-7.4999999999999997E-2</v>
      </c>
      <c r="D49" s="80">
        <f>IF(C46&lt;=80,C46*0.9,IF(C46&lt;250,C46*0.925,C46*0.95))</f>
        <v>162.34027500000002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188.66572500000001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60" zoomScaleNormal="40" zoomScalePageLayoutView="50" workbookViewId="0">
      <selection activeCell="H75" sqref="H7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29814137</v>
      </c>
      <c r="E38" s="132">
        <f>IF(ISBLANK(D38),"-",$D$48/$D$45*D38)</f>
        <v>36851727.2254529</v>
      </c>
      <c r="F38" s="131">
        <v>27428250</v>
      </c>
      <c r="G38" s="133">
        <f>IF(ISBLANK(F38),"-",$D$48/$F$45*F38)</f>
        <v>36123352.441075988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30041651</v>
      </c>
      <c r="E39" s="137">
        <f>IF(ISBLANK(D39),"-",$D$48/$D$45*D39)</f>
        <v>37132945.624227002</v>
      </c>
      <c r="F39" s="136">
        <v>27902280</v>
      </c>
      <c r="G39" s="138">
        <f>IF(ISBLANK(F39),"-",$D$48/$F$45*F39)</f>
        <v>36747655.951421827</v>
      </c>
      <c r="I39" s="324">
        <f>ABS((F43/D43*D42)-F42)/D42</f>
        <v>8.4586564608907979E-3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30142039</v>
      </c>
      <c r="E40" s="137">
        <f>IF(ISBLANK(D40),"-",$D$48/$D$45*D40)</f>
        <v>37257030.0876716</v>
      </c>
      <c r="F40" s="136">
        <v>28373383</v>
      </c>
      <c r="G40" s="138">
        <f>IF(ISBLANK(F40),"-",$D$48/$F$45*F40)</f>
        <v>37368104.565717243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29999275.666666668</v>
      </c>
      <c r="E42" s="147">
        <f>AVERAGE(E38:E41)</f>
        <v>37080567.645783834</v>
      </c>
      <c r="F42" s="146">
        <f>AVERAGE(F38:F41)</f>
        <v>27901304.333333332</v>
      </c>
      <c r="G42" s="148">
        <f>AVERAGE(G38:G41)</f>
        <v>36746370.986071683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12.2</v>
      </c>
      <c r="E43" s="139"/>
      <c r="F43" s="151">
        <v>11.45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10.12299260710371</v>
      </c>
      <c r="E44" s="154"/>
      <c r="F44" s="153">
        <f>F43*$B$34</f>
        <v>9.5006774878145475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10.112869614496606</v>
      </c>
      <c r="E45" s="157"/>
      <c r="F45" s="156">
        <f>F44*$B$30/100</f>
        <v>9.4911768103267331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0.1618059138319457</v>
      </c>
      <c r="E46" s="159"/>
      <c r="F46" s="160">
        <f>F45/$B$45</f>
        <v>0.15185882896522773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36913469.315927759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1.228654360601741E-2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175.50300000000001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174.04</v>
      </c>
      <c r="E60" s="181">
        <v>1</v>
      </c>
      <c r="F60" s="182">
        <v>41771184</v>
      </c>
      <c r="G60" s="271">
        <f>IF(ISBLANK(F60),"-",(F60/$D$50*$D$47*$B$68)*($B$57/$D$60))</f>
        <v>71.319355264970525</v>
      </c>
      <c r="H60" s="347">
        <f>IF(ISBLANK(F60),"-",G60/$B$56)</f>
        <v>1.0565830409625263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41414578</v>
      </c>
      <c r="G61" s="272">
        <f>IF(ISBLANK(F61),"-",(F61/$D$50*$D$47*$B$68)*($B$57/$D$60))</f>
        <v>70.710492705469704</v>
      </c>
      <c r="H61" s="346">
        <f t="shared" ref="H61:H71" si="0">IF(ISBLANK(F61),"-",G61/$B$56)</f>
        <v>1.0475628548958476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42125309</v>
      </c>
      <c r="G62" s="272">
        <f>IF(ISBLANK(F62),"-",(F62/$D$50*$D$47*$B$68)*($B$57/$D$60))</f>
        <v>71.923981810466771</v>
      </c>
      <c r="H62" s="346">
        <f t="shared" si="0"/>
        <v>1.0655404712661745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172.35</v>
      </c>
      <c r="E64" s="181">
        <v>1</v>
      </c>
      <c r="F64" s="182">
        <v>38720648</v>
      </c>
      <c r="G64" s="273">
        <f>IF(ISBLANK(F64),"-",(F64/$D$50*$D$47*$B$68)*($B$57/$D$64))</f>
        <v>66.759185066609163</v>
      </c>
      <c r="H64" s="189">
        <f>IF(ISBLANK(F64),"-",G64/$B$56)</f>
        <v>0.98902496394976536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38592980</v>
      </c>
      <c r="G65" s="274">
        <f>IF(ISBLANK(F65),"-",(F65/$D$50*$D$47*$B$68)*($B$57/$D$64))</f>
        <v>66.539069648109859</v>
      </c>
      <c r="H65" s="190">
        <f t="shared" si="0"/>
        <v>0.98576399478681276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39088502</v>
      </c>
      <c r="G66" s="274">
        <f>IF(ISBLANK(F66),"-",(F66/$D$50*$D$47*$B$68)*($B$57/$D$64))</f>
        <v>67.393410848767886</v>
      </c>
      <c r="H66" s="190">
        <f t="shared" si="0"/>
        <v>0.99842090146322793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174.42</v>
      </c>
      <c r="E68" s="181">
        <v>1</v>
      </c>
      <c r="F68" s="182">
        <v>39674033</v>
      </c>
      <c r="G68" s="273">
        <f>IF(ISBLANK(F68),"-",(F68/$D$50*$D$47*$B$68)*($B$57/$D$68))</f>
        <v>67.591139113247266</v>
      </c>
      <c r="H68" s="185">
        <f>IF(ISBLANK(F68),"-",G68/$B$56)</f>
        <v>1.0013502090851447</v>
      </c>
    </row>
    <row r="69" spans="1:8" ht="27" customHeight="1" x14ac:dyDescent="0.4">
      <c r="A69" s="171" t="s">
        <v>100</v>
      </c>
      <c r="B69" s="193">
        <f>(D47*B68)/B56*B57</f>
        <v>162.50277777777779</v>
      </c>
      <c r="C69" s="330"/>
      <c r="D69" s="333"/>
      <c r="E69" s="184">
        <v>2</v>
      </c>
      <c r="F69" s="136">
        <v>40651555</v>
      </c>
      <c r="G69" s="274">
        <f>IF(ISBLANK(F69),"-",(F69/$D$50*$D$47*$B$68)*($B$57/$D$68))</f>
        <v>69.256506117611579</v>
      </c>
      <c r="H69" s="185">
        <f t="shared" si="0"/>
        <v>1.0260223128535049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39700209</v>
      </c>
      <c r="G70" s="274">
        <f>IF(ISBLANK(F70),"-",(F70/$D$50*$D$47*$B$68)*($B$57/$D$68))</f>
        <v>67.635734167584914</v>
      </c>
      <c r="H70" s="185">
        <f t="shared" si="0"/>
        <v>1.0020108765568136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AVERAGE(H64:H71)</f>
        <v>1.0004322097825449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STDEV(H64:H71)/H72</f>
        <v>1.4189045667267175E-2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COUNT(H64:H71)</f>
        <v>6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1.0004322097825449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18042489</v>
      </c>
      <c r="E91" s="132">
        <f>IF(ISBLANK(D91),"-",$D$101/$D$98*D91)</f>
        <v>27876745.31281228</v>
      </c>
      <c r="F91" s="281">
        <v>17014697</v>
      </c>
      <c r="G91" s="133">
        <f>IF(ISBLANK(F91),"-",$D$101/$F$98*F91)</f>
        <v>28010714.15461788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18126127</v>
      </c>
      <c r="E92" s="137">
        <f>IF(ISBLANK(D92),"-",$D$101/$D$98*D92)</f>
        <v>28005971.121095881</v>
      </c>
      <c r="F92" s="282">
        <v>17104638</v>
      </c>
      <c r="G92" s="138">
        <f>IF(ISBLANK(F92),"-",$D$101/$F$98*F92)</f>
        <v>28158780.948976927</v>
      </c>
      <c r="I92" s="324">
        <f>ABS((F96/D96*D95)-F95)/D95</f>
        <v>5.173129929717077E-3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18032777</v>
      </c>
      <c r="E93" s="137">
        <f>IF(ISBLANK(D93),"-",$D$101/$D$98*D93)</f>
        <v>27861739.680802304</v>
      </c>
      <c r="F93" s="282">
        <v>17030396</v>
      </c>
      <c r="G93" s="138">
        <f>IF(ISBLANK(F93),"-",$D$101/$F$98*F93)</f>
        <v>28036558.881768376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18067131</v>
      </c>
      <c r="E95" s="147">
        <f>AVERAGE(E91:E94)</f>
        <v>27914818.704903487</v>
      </c>
      <c r="F95" s="216">
        <f>AVERAGE(F91:F94)</f>
        <v>17049910.333333332</v>
      </c>
      <c r="G95" s="217">
        <f>AVERAGE(G91:G94)</f>
        <v>28068684.66178773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12.2</v>
      </c>
      <c r="E96" s="139"/>
      <c r="F96" s="151">
        <v>11.45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10.12299260710371</v>
      </c>
      <c r="E97" s="154"/>
      <c r="F97" s="153">
        <f>F96*$B$87</f>
        <v>9.5006774878145475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10.112869614496606</v>
      </c>
      <c r="E98" s="157"/>
      <c r="F98" s="156">
        <f>F97*$B$83/100</f>
        <v>9.4911768103267331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4.8541774149583709E-2</v>
      </c>
      <c r="E99" s="157"/>
      <c r="F99" s="160">
        <f>F98/$B$98</f>
        <v>4.5557648689568318E-2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27991751.683345605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3.9329045040628549E-3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23404393</v>
      </c>
      <c r="E108" s="277">
        <f t="shared" ref="E108:E113" si="1">IF(ISBLANK(D108),"-",D108/$D$103*$D$100*$B$116)</f>
        <v>56.43793019355553</v>
      </c>
      <c r="F108" s="243">
        <f>IF(ISBLANK(D108), "-", E108/$B$56)</f>
        <v>0.83611748434897082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23543576</v>
      </c>
      <c r="E109" s="278">
        <f t="shared" si="1"/>
        <v>56.773559510587162</v>
      </c>
      <c r="F109" s="244">
        <f t="shared" ref="F109:F113" si="2">IF(ISBLANK(D109), "-", E109/$B$56)</f>
        <v>0.84108977052721723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23489602</v>
      </c>
      <c r="E110" s="278">
        <f t="shared" si="1"/>
        <v>56.643405276539433</v>
      </c>
      <c r="F110" s="244">
        <f>IF(ISBLANK(D110), "-", E110/$B$56)</f>
        <v>0.839161559652436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23383537</v>
      </c>
      <c r="E111" s="278">
        <f t="shared" si="1"/>
        <v>56.387637521059531</v>
      </c>
      <c r="F111" s="244">
        <f t="shared" si="2"/>
        <v>0.83537240771940047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23768908</v>
      </c>
      <c r="E112" s="278">
        <f t="shared" si="1"/>
        <v>57.316930649773475</v>
      </c>
      <c r="F112" s="244">
        <f>IF(ISBLANK(D112), "-", E112/$B$56)</f>
        <v>0.8491397133299774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23533788</v>
      </c>
      <c r="E113" s="279">
        <f t="shared" si="1"/>
        <v>56.749956486115018</v>
      </c>
      <c r="F113" s="247">
        <f t="shared" si="2"/>
        <v>0.84074009609059286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0.84027017194476583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5.8791883122389496E-3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0.84027017194476583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60" zoomScaleNormal="40" zoomScalePageLayoutView="50" workbookViewId="0">
      <selection activeCell="H73" sqref="H73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3376016</v>
      </c>
      <c r="E38" s="132">
        <f>IF(ISBLANK(D38),"-",$D$48/$D$45*D38)</f>
        <v>2969270.4828999504</v>
      </c>
      <c r="F38" s="131">
        <v>3669490</v>
      </c>
      <c r="G38" s="133">
        <f>IF(ISBLANK(F38),"-",$D$48/$F$45*F38)</f>
        <v>2953922.8637231202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3387181</v>
      </c>
      <c r="E39" s="137">
        <f>IF(ISBLANK(D39),"-",$D$48/$D$45*D39)</f>
        <v>2979090.313416624</v>
      </c>
      <c r="F39" s="136">
        <v>3650784</v>
      </c>
      <c r="G39" s="138">
        <f>IF(ISBLANK(F39),"-",$D$48/$F$45*F39)</f>
        <v>2938864.6182751684</v>
      </c>
      <c r="I39" s="324">
        <f>ABS((F43/D43*D42)-F42)/D42</f>
        <v>1.2246157367562821E-2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3388021</v>
      </c>
      <c r="E40" s="137">
        <f>IF(ISBLANK(D40),"-",$D$48/$D$45*D40)</f>
        <v>2979829.1094429567</v>
      </c>
      <c r="F40" s="136">
        <v>3646394</v>
      </c>
      <c r="G40" s="138">
        <f>IF(ISBLANK(F40),"-",$D$48/$F$45*F40)</f>
        <v>2935330.6881181863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3383739.3333333335</v>
      </c>
      <c r="E42" s="147">
        <f>AVERAGE(E38:E41)</f>
        <v>2976063.301919844</v>
      </c>
      <c r="F42" s="146">
        <f>AVERAGE(F38:F41)</f>
        <v>3655556</v>
      </c>
      <c r="G42" s="148">
        <f>AVERAGE(G38:G41)</f>
        <v>2942706.0567054916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</v>
      </c>
      <c r="E43" s="204"/>
      <c r="F43" s="151">
        <v>25.02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</v>
      </c>
      <c r="E44" s="222"/>
      <c r="F44" s="153">
        <f>F43*$B$34</f>
        <v>25.02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22.739699999999999</v>
      </c>
      <c r="E45" s="200"/>
      <c r="F45" s="156">
        <f>F44*$B$30/100</f>
        <v>24.844859999999997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4.5479399999999996</v>
      </c>
      <c r="E46" s="159"/>
      <c r="F46" s="160">
        <f>F45/$B$45</f>
        <v>4.9689719999999991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2959384.6793126673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6.6448826156867875E-3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175.50300000000001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178.24</v>
      </c>
      <c r="E60" s="181">
        <v>1</v>
      </c>
      <c r="F60" s="182">
        <v>3914036</v>
      </c>
      <c r="G60" s="271">
        <f>IF(ISBLANK(F60),"-",(F60/$D$50*$D$47*$B$68)*($B$57/$D$60))</f>
        <v>26.045503740238306</v>
      </c>
      <c r="H60" s="183">
        <f>IF(ISBLANK(F60),"-",G60/$B$56)</f>
        <v>1.0418201496095323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3914457</v>
      </c>
      <c r="G61" s="272">
        <f>IF(ISBLANK(F61),"-",(F61/$D$50*$D$47*$B$68)*($B$57/$D$60))</f>
        <v>26.048305236462319</v>
      </c>
      <c r="H61" s="346">
        <f t="shared" ref="H61:H71" si="0">IF(ISBLANK(F61),"-",G61/$B$56)</f>
        <v>1.0419322094584929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3929448</v>
      </c>
      <c r="G62" s="272">
        <f>IF(ISBLANK(F62),"-",(F62/$D$50*$D$47*$B$68)*($B$57/$D$60))</f>
        <v>26.148061126947205</v>
      </c>
      <c r="H62" s="346">
        <f t="shared" si="0"/>
        <v>1.0459224450778881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175.87</v>
      </c>
      <c r="E64" s="181">
        <v>1</v>
      </c>
      <c r="F64" s="182">
        <v>3640826</v>
      </c>
      <c r="G64" s="273">
        <f>IF(ISBLANK(F64),"-",(F64/$D$50*$D$47*$B$68)*($B$57/$D$64))</f>
        <v>24.553945040616885</v>
      </c>
      <c r="H64" s="189">
        <f>IF(ISBLANK(F64),"-",G64/$B$56)</f>
        <v>0.98215780162467536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3663429</v>
      </c>
      <c r="G65" s="274">
        <f>IF(ISBLANK(F65),"-",(F65/$D$50*$D$47*$B$68)*($B$57/$D$64))</f>
        <v>24.706381004256198</v>
      </c>
      <c r="H65" s="190">
        <f t="shared" si="0"/>
        <v>0.98825524017024791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3683988</v>
      </c>
      <c r="G66" s="274">
        <f>IF(ISBLANK(F66),"-",(F66/$D$50*$D$47*$B$68)*($B$57/$D$64))</f>
        <v>24.845032111474737</v>
      </c>
      <c r="H66" s="190">
        <f t="shared" si="0"/>
        <v>0.99380128445898952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175.79</v>
      </c>
      <c r="E68" s="181">
        <v>1</v>
      </c>
      <c r="F68" s="182">
        <v>3729887</v>
      </c>
      <c r="G68" s="273">
        <f>IF(ISBLANK(F68),"-",(F68/$D$50*$D$47*$B$68)*($B$57/$D$68))</f>
        <v>25.166025229540594</v>
      </c>
      <c r="H68" s="185">
        <f>IF(ISBLANK(F68),"-",G68/$B$56)</f>
        <v>1.0066410091816238</v>
      </c>
    </row>
    <row r="69" spans="1:8" ht="27" customHeight="1" thickBot="1" x14ac:dyDescent="0.45">
      <c r="A69" s="171" t="s">
        <v>100</v>
      </c>
      <c r="B69" s="193">
        <f>(D47*B68)/B56*B57</f>
        <v>140.40240000000003</v>
      </c>
      <c r="C69" s="330"/>
      <c r="D69" s="333"/>
      <c r="E69" s="184">
        <v>2</v>
      </c>
      <c r="F69" s="136">
        <v>3741135</v>
      </c>
      <c r="G69" s="274">
        <f>IF(ISBLANK(F69),"-",(F69/$D$50*$D$47*$B$68)*($B$57/$D$68))</f>
        <v>25.241916925932973</v>
      </c>
      <c r="H69" s="185">
        <f t="shared" si="0"/>
        <v>1.0096766770373189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3750607</v>
      </c>
      <c r="G70" s="274">
        <f>IF(ISBLANK(F70),"-",(F70/$D$50*$D$47*$B$68)*($B$57/$D$68))</f>
        <v>25.305825722894976</v>
      </c>
      <c r="H70" s="185">
        <f t="shared" si="0"/>
        <v>1.012233028915799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AVERAGE(H60,H64:H71)</f>
        <v>1.0049407415711695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STDEV(H60,H64:H71)/H72</f>
        <v>1.9735728962784863E-2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COUNT(H60,H64:H71)</f>
        <v>7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1.0049407415711695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1039155</v>
      </c>
      <c r="E91" s="132">
        <f>IF(ISBLANK(D91),"-",$D$101/$D$98*D91)</f>
        <v>1142445.8106307471</v>
      </c>
      <c r="F91" s="281">
        <v>1102951</v>
      </c>
      <c r="G91" s="133">
        <f>IF(ISBLANK(F91),"-",$D$101/$F$98*F91)</f>
        <v>1109838.2120084397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1040823</v>
      </c>
      <c r="E92" s="137">
        <f>IF(ISBLANK(D92),"-",$D$101/$D$98*D92)</f>
        <v>1144279.6079103947</v>
      </c>
      <c r="F92" s="282">
        <v>1119345</v>
      </c>
      <c r="G92" s="138">
        <f>IF(ISBLANK(F92),"-",$D$101/$F$98*F92)</f>
        <v>1126334.5818813229</v>
      </c>
      <c r="I92" s="324">
        <f>ABS((F96/D96*D95)-F95)/D95</f>
        <v>2.5142645046347563E-2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1048484</v>
      </c>
      <c r="E93" s="137">
        <f>IF(ISBLANK(D93),"-",$D$101/$D$98*D93)</f>
        <v>1152702.1024903583</v>
      </c>
      <c r="F93" s="282">
        <v>1117130</v>
      </c>
      <c r="G93" s="138">
        <f>IF(ISBLANK(F93),"-",$D$101/$F$98*F93)</f>
        <v>1124105.7506462103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1042820.6666666666</v>
      </c>
      <c r="E95" s="147">
        <f>AVERAGE(E91:E94)</f>
        <v>1146475.8403438332</v>
      </c>
      <c r="F95" s="216">
        <f>AVERAGE(F91:F94)</f>
        <v>1113142</v>
      </c>
      <c r="G95" s="217">
        <f>AVERAGE(G91:G94)</f>
        <v>1120092.8481786577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</v>
      </c>
      <c r="E96" s="204"/>
      <c r="F96" s="151">
        <v>25.02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</v>
      </c>
      <c r="E97" s="222"/>
      <c r="F97" s="153">
        <f>F96*$B$87</f>
        <v>25.02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22.739699999999999</v>
      </c>
      <c r="E98" s="200"/>
      <c r="F98" s="156">
        <f>F97*$B$83/100</f>
        <v>24.844859999999997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4.5479399999999996E-2</v>
      </c>
      <c r="E99" s="200"/>
      <c r="F99" s="160">
        <f>F98/$B$98</f>
        <v>4.9689719999999993E-2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1133284.3442612456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1.4030542756463241E-2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1201469</v>
      </c>
      <c r="E108" s="277">
        <f t="shared" ref="E108:E113" si="1">IF(ISBLANK(D108),"-",D108/$D$103*$D$100*$B$116)</f>
        <v>26.504138305713603</v>
      </c>
      <c r="F108" s="243">
        <f>IF(ISBLANK(D108), "-", E108/$B$56)</f>
        <v>1.0601655322285441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1175523</v>
      </c>
      <c r="E109" s="278">
        <f t="shared" si="1"/>
        <v>25.931775329656755</v>
      </c>
      <c r="F109" s="244">
        <f t="shared" ref="F109:F113" si="2">IF(ISBLANK(D109), "-", E109/$B$56)</f>
        <v>1.0372710131862701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1169485</v>
      </c>
      <c r="E110" s="278">
        <f t="shared" si="1"/>
        <v>25.79857839566187</v>
      </c>
      <c r="F110" s="244">
        <f>IF(ISBLANK(D110), "-", E110/$B$56)</f>
        <v>1.0319431358264748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1179741</v>
      </c>
      <c r="E111" s="278">
        <f t="shared" si="1"/>
        <v>26.024823469370308</v>
      </c>
      <c r="F111" s="244">
        <f t="shared" si="2"/>
        <v>1.0409929387748122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1202099</v>
      </c>
      <c r="E112" s="278">
        <f t="shared" si="1"/>
        <v>26.518035965272524</v>
      </c>
      <c r="F112" s="244">
        <f>IF(ISBLANK(D112), "-", E112/$B$56)</f>
        <v>1.060721438610901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1174175</v>
      </c>
      <c r="E113" s="279">
        <f t="shared" si="1"/>
        <v>25.902038750156077</v>
      </c>
      <c r="F113" s="247">
        <f t="shared" si="2"/>
        <v>1.036081550006243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1.0445292681055409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1.212228621698829E-2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1.0445292681055409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2015-12-28T12:21:10Z</cp:lastPrinted>
  <dcterms:created xsi:type="dcterms:W3CDTF">2005-07-05T10:19:27Z</dcterms:created>
  <dcterms:modified xsi:type="dcterms:W3CDTF">2015-12-28T12:26:25Z</dcterms:modified>
</cp:coreProperties>
</file>