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G40" i="5"/>
  <c r="E39" i="5"/>
  <c r="D49" i="5"/>
  <c r="E40" i="5"/>
  <c r="G38" i="5"/>
  <c r="E38" i="5"/>
  <c r="C76" i="5"/>
  <c r="D97" i="5"/>
  <c r="D98" i="5" s="1"/>
  <c r="D99" i="5" s="1"/>
  <c r="C56" i="5"/>
  <c r="B21" i="1"/>
  <c r="G91" i="5" l="1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<sst xmlns="http://schemas.openxmlformats.org/spreadsheetml/2006/main" count="435" uniqueCount="132">
  <si>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</si>
  <si>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</si>
  <si>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</si>
  <si>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</si>
  <si>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</si>
  <si>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</si>
  <si>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</si>
  <si>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</si>
  <si>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</si>
  <si>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</si>
  <si>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</si>
  <si>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</si>
  <si>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</si>
  <si>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</si>
  <si>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</si>
  <si>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</si>
  <si>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</si>
  <si>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</si>
  <si>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</si>
  <si>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</si>
  <si>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</si>
  <si>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</si>
  <si>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</si>
  <si>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</si>
  <si>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</si>
  <si>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</si>
  <si>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</si>
  <si>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</si>
  <si>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</si>
  <si>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</si>
  <si>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</si>
  <si>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</si>
  <si>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</si>
  <si>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</si>
  <si>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</si>
  <si>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</si>
  <si>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</si>
  <si>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</si>
  <si>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</si>
  <si>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</si>
  <si>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</si>
  <si>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</si>
  <si>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</si>
  <si>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</si>
  <si>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</si>
  <si>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</si>
  <si>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</si>
  <si>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</si>
  <si>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</si>
  <si>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</si>
  <si>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</si>
  <si>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</si>
  <si>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</si>
  <si>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</si>
  <si>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</si>
  <si>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</si>
  <si>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</si>
  <si>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</si>
  <si>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</si>
  <si>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</si>
  <si>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</si>
  <si>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</si>
  <si>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</si>
  <si>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</si>
  <si>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</si>
  <si>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</si>
  <si>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</si>
  <si>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</si>
  <si>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</si>
  <si>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</si>
  <si>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</si>
  <si>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</si>
  <si>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</si>
  <si>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</si>
  <si>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</si>
  <si>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</si>
  <si>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</si>
  <si>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</si>
  <si>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</si>
  <si>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</si>
  <si>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</si>
  <si>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</si>
  <si>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</si>
  <si>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</si>
  <si>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</si>
  <si>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</si>
  <si>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</si>
  <si>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</si>
  <si>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</si>
  <si>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</si>
  <si>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</si>
  <si>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</si>
  <si>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</si>
  <si>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</si>
  <si>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</si>
  <si>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</si>
  <si>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</si>
  <si>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</si>
  <si>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</si>
  <si>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</si>
  <si>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</si>
  <si>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</si>
  <si>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</si>
  <si>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</si>
  <si>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</si>
  <si>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</si>
  <si>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</si>
  <si>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</si>
  <si>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</si>
  <si>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</si>
  <si>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</si>
  <si>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</si>
  <si>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</si>
  <si>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</si>
  <si>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</si>
  <si>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</si>
  <si>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</si>
  <si>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</si>
  <si>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</si>
  <si>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</si>
  <si>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</si>
  <si>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</si>
  <si>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</si>
  <si>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</si>
  <si>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</si>
  <si>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</si>
  <si>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</si>
  <si>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</si>
  <si>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</si>
  <si>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</si>
  <si>
    <t xml:space="preserve"> </t>
  </si>
  <si>
    <t>NDQD201508227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</si>
</sst>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7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28538614</v>
      </c>
      <c r="C24" s="18">
        <v>2781.5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28467114</v>
      </c>
      <c r="C25" s="18">
        <v>2778.4</v>
      </c>
      <c r="D25" s="19">
        <v>1.8</v>
      </c>
      <c r="E25" s="19">
        <v>2</v>
      </c>
    </row>
    <row r="26" spans="1:5" ht="16.5" customHeight="1" x14ac:dyDescent="0.3">
      <c r="A26" s="17">
        <v>3</v>
      </c>
      <c r="B26" s="18">
        <v>28341520</v>
      </c>
      <c r="C26" s="18">
        <v>2868.8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28600874</v>
      </c>
      <c r="C27" s="18">
        <v>2855.3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28809169</v>
      </c>
      <c r="C28" s="18">
        <v>2876.3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28512796</v>
      </c>
      <c r="C29" s="21">
        <v>2883.1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28545014.5</v>
      </c>
      <c r="C30" s="25">
        <f>AVERAGE(C24:C29)</f>
        <v>2840.5666666666662</v>
      </c>
      <c r="D30" s="26">
        <f>AVERAGE(D24:D29)</f>
        <v>1.8166666666666671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5.460005881894354E-3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28538614</v>
      </c>
      <c r="C45" s="18">
        <v>2781.5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28467114</v>
      </c>
      <c r="C46" s="18">
        <v>2778.4</v>
      </c>
      <c r="D46" s="19">
        <v>1.8</v>
      </c>
      <c r="E46" s="19">
        <v>2</v>
      </c>
    </row>
    <row r="47" spans="1:5" ht="16.5" customHeight="1" x14ac:dyDescent="0.3">
      <c r="A47" s="17">
        <v>3</v>
      </c>
      <c r="B47" s="18">
        <v>28341520</v>
      </c>
      <c r="C47" s="18">
        <v>2868.8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28600874</v>
      </c>
      <c r="C48" s="18">
        <v>2855.3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28809169</v>
      </c>
      <c r="C49" s="18">
        <v>2876.3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28512796</v>
      </c>
      <c r="C50" s="21">
        <v>2883.1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28545014.5</v>
      </c>
      <c r="C51" s="25">
        <f>AVERAGE(C45:C50)</f>
        <v>2840.5666666666662</v>
      </c>
      <c r="D51" s="26">
        <f>AVERAGE(D45:D50)</f>
        <v>1.8166666666666671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5.460005881894354E-3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3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3343174</v>
      </c>
      <c r="C24" s="18">
        <v>8183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3347139</v>
      </c>
      <c r="C25" s="18">
        <v>8177.6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3354260</v>
      </c>
      <c r="C26" s="18">
        <v>8219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3352541</v>
      </c>
      <c r="C27" s="18">
        <v>8244.6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3353202</v>
      </c>
      <c r="C28" s="18">
        <v>8234.4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3351001</v>
      </c>
      <c r="C29" s="21">
        <v>8229.4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3350219.5</v>
      </c>
      <c r="C30" s="25">
        <f>AVERAGE(C24:C29)</f>
        <v>8214.6666666666661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1.2688341426081477E-3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3343174</v>
      </c>
      <c r="C45" s="18">
        <v>8183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3347139</v>
      </c>
      <c r="C46" s="18">
        <v>8177.6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3354260</v>
      </c>
      <c r="C47" s="18">
        <v>8219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3352541</v>
      </c>
      <c r="C48" s="18">
        <v>8244.6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3353202</v>
      </c>
      <c r="C49" s="18">
        <v>8234.4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3351001</v>
      </c>
      <c r="C50" s="21">
        <v>8229.4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3350219.5</v>
      </c>
      <c r="C51" s="25">
        <f>AVERAGE(C45:C50)</f>
        <v>8214.6666666666661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1.2688341426081477E-3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G3" sqref="G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131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129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178.99</v>
      </c>
      <c r="D24" s="86">
        <f t="shared" ref="D24:D43" si="0">(C24-$C$46)/$C$46</f>
        <v>6.6278052881844759E-3</v>
      </c>
      <c r="E24" s="53"/>
    </row>
    <row r="25" spans="1:5" ht="15.75" customHeight="1" x14ac:dyDescent="0.3">
      <c r="C25" s="94">
        <v>174.7</v>
      </c>
      <c r="D25" s="87">
        <f t="shared" si="0"/>
        <v>-1.7498868183441492E-2</v>
      </c>
      <c r="E25" s="53"/>
    </row>
    <row r="26" spans="1:5" ht="15.75" customHeight="1" x14ac:dyDescent="0.3">
      <c r="C26" s="94">
        <v>177.79</v>
      </c>
      <c r="D26" s="87">
        <f t="shared" si="0"/>
        <v>-1.2091456401865562E-4</v>
      </c>
      <c r="E26" s="53"/>
    </row>
    <row r="27" spans="1:5" ht="15.75" customHeight="1" x14ac:dyDescent="0.3">
      <c r="C27" s="94">
        <v>175.09</v>
      </c>
      <c r="D27" s="87">
        <f t="shared" si="0"/>
        <v>-1.5305534231475421E-2</v>
      </c>
      <c r="E27" s="53"/>
    </row>
    <row r="28" spans="1:5" ht="15.75" customHeight="1" x14ac:dyDescent="0.3">
      <c r="C28" s="94">
        <v>178.3</v>
      </c>
      <c r="D28" s="87">
        <f t="shared" si="0"/>
        <v>2.747291373167743E-3</v>
      </c>
      <c r="E28" s="53"/>
    </row>
    <row r="29" spans="1:5" ht="15.75" customHeight="1" x14ac:dyDescent="0.3">
      <c r="C29" s="94">
        <v>177.55</v>
      </c>
      <c r="D29" s="87">
        <f t="shared" si="0"/>
        <v>-1.4706585344591539E-3</v>
      </c>
      <c r="E29" s="53"/>
    </row>
    <row r="30" spans="1:5" ht="15.75" customHeight="1" x14ac:dyDescent="0.3">
      <c r="C30" s="94">
        <v>180.66</v>
      </c>
      <c r="D30" s="87">
        <f t="shared" si="0"/>
        <v>1.6019773749166962E-2</v>
      </c>
      <c r="E30" s="53"/>
    </row>
    <row r="31" spans="1:5" ht="15.75" customHeight="1" x14ac:dyDescent="0.3">
      <c r="C31" s="94">
        <v>176.57</v>
      </c>
      <c r="D31" s="87">
        <f t="shared" si="0"/>
        <v>-6.9821130804250684E-3</v>
      </c>
      <c r="E31" s="53"/>
    </row>
    <row r="32" spans="1:5" ht="15.75" customHeight="1" x14ac:dyDescent="0.3">
      <c r="C32" s="94">
        <v>179.37</v>
      </c>
      <c r="D32" s="87">
        <f t="shared" si="0"/>
        <v>8.7648999080487452E-3</v>
      </c>
      <c r="E32" s="53"/>
    </row>
    <row r="33" spans="1:7" ht="15.75" customHeight="1" x14ac:dyDescent="0.3">
      <c r="C33" s="94">
        <v>177.63</v>
      </c>
      <c r="D33" s="87">
        <f t="shared" si="0"/>
        <v>-1.0207438776457078E-3</v>
      </c>
      <c r="E33" s="53"/>
    </row>
    <row r="34" spans="1:7" ht="15.75" customHeight="1" x14ac:dyDescent="0.3">
      <c r="C34" s="94">
        <v>178.29</v>
      </c>
      <c r="D34" s="87">
        <f t="shared" si="0"/>
        <v>2.6910520410659425E-3</v>
      </c>
      <c r="E34" s="53"/>
    </row>
    <row r="35" spans="1:7" ht="15.75" customHeight="1" x14ac:dyDescent="0.3">
      <c r="C35" s="94">
        <v>176.38</v>
      </c>
      <c r="D35" s="87">
        <f t="shared" si="0"/>
        <v>-8.0506603903572026E-3</v>
      </c>
      <c r="E35" s="53"/>
    </row>
    <row r="36" spans="1:7" ht="15.75" customHeight="1" x14ac:dyDescent="0.3">
      <c r="C36" s="94">
        <v>179.58</v>
      </c>
      <c r="D36" s="87">
        <f t="shared" si="0"/>
        <v>9.9459258821843199E-3</v>
      </c>
      <c r="E36" s="53"/>
    </row>
    <row r="37" spans="1:7" ht="15.75" customHeight="1" x14ac:dyDescent="0.3">
      <c r="C37" s="94">
        <v>177.9</v>
      </c>
      <c r="D37" s="87">
        <f t="shared" si="0"/>
        <v>4.9771808910003266E-4</v>
      </c>
      <c r="E37" s="53"/>
    </row>
    <row r="38" spans="1:7" ht="15.75" customHeight="1" x14ac:dyDescent="0.3">
      <c r="C38" s="94">
        <v>177.23</v>
      </c>
      <c r="D38" s="87">
        <f t="shared" si="0"/>
        <v>-3.2703171617134183E-3</v>
      </c>
      <c r="E38" s="53"/>
    </row>
    <row r="39" spans="1:7" ht="15.75" customHeight="1" x14ac:dyDescent="0.3">
      <c r="C39" s="94">
        <v>177.68</v>
      </c>
      <c r="D39" s="87">
        <f t="shared" si="0"/>
        <v>-7.3954721713718411E-4</v>
      </c>
      <c r="E39" s="53"/>
    </row>
    <row r="40" spans="1:7" ht="15.75" customHeight="1" x14ac:dyDescent="0.3">
      <c r="C40" s="94">
        <v>179.96</v>
      </c>
      <c r="D40" s="87">
        <f t="shared" si="0"/>
        <v>1.208302050204859E-2</v>
      </c>
      <c r="E40" s="53"/>
    </row>
    <row r="41" spans="1:7" ht="15.75" customHeight="1" x14ac:dyDescent="0.3">
      <c r="C41" s="94">
        <v>178.56</v>
      </c>
      <c r="D41" s="87">
        <f t="shared" si="0"/>
        <v>4.2095140078116829E-3</v>
      </c>
      <c r="E41" s="53"/>
    </row>
    <row r="42" spans="1:7" ht="15.75" customHeight="1" x14ac:dyDescent="0.3">
      <c r="C42" s="94">
        <v>178.6</v>
      </c>
      <c r="D42" s="87">
        <f t="shared" si="0"/>
        <v>4.4344713362184061E-3</v>
      </c>
      <c r="E42" s="53"/>
    </row>
    <row r="43" spans="1:7" ht="16.5" customHeight="1" x14ac:dyDescent="0.3">
      <c r="C43" s="95">
        <v>175.4</v>
      </c>
      <c r="D43" s="88">
        <f t="shared" si="0"/>
        <v>-1.3562114936322959E-2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3556.23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177.8115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177.8115</v>
      </c>
      <c r="C49" s="92">
        <f>-IF(C46&lt;=80,10%,IF(C46&lt;250,7.5%,5%))</f>
        <v>-7.4999999999999997E-2</v>
      </c>
      <c r="D49" s="80">
        <f>IF(C46&lt;=80,C46*0.9,IF(C46&lt;250,C46*0.925,C46*0.95))</f>
        <v>164.4756375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191.14736249999999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x14ac:dyDescent="0.3">
      <c r="A15" s="97"/>
    </row>
    <row r="16" spans="1:9" ht="19.5" customHeight="1" x14ac:dyDescent="0.3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NDQD201508227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128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08" t="s">
        <v>125</v>
      </c>
      <c r="C26" s="308"/>
    </row>
    <row r="27" spans="1:14" ht="26.25" customHeight="1" x14ac:dyDescent="0.4">
      <c r="A27" s="108" t="s">
        <v>43</v>
      </c>
      <c r="B27" s="314" t="s">
        <v>126</v>
      </c>
      <c r="C27" s="314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28349806</v>
      </c>
      <c r="E38" s="132">
        <f>IF(ISBLANK(D38),"-",$D$48/$D$45*D38)</f>
        <v>35331343.880351976</v>
      </c>
      <c r="F38" s="131">
        <v>29930796</v>
      </c>
      <c r="G38" s="133">
        <f>IF(ISBLANK(F38),"-",$D$48/$F$45*F38)</f>
        <v>35206729.013100721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28417794</v>
      </c>
      <c r="E39" s="137">
        <f>IF(ISBLANK(D39),"-",$D$48/$D$45*D39)</f>
        <v>35416074.880195051</v>
      </c>
      <c r="F39" s="136">
        <v>29871488</v>
      </c>
      <c r="G39" s="138">
        <f>IF(ISBLANK(F39),"-",$D$48/$F$45*F39)</f>
        <v>35136966.729320869</v>
      </c>
      <c r="I39" s="324">
        <f>ABS((F43/D43*D42)-F42)/D42</f>
        <v>3.6259774856324668E-3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28465100</v>
      </c>
      <c r="E40" s="137">
        <f>IF(ISBLANK(D40),"-",$D$48/$D$45*D40)</f>
        <v>35475030.647074163</v>
      </c>
      <c r="F40" s="136">
        <v>30193062</v>
      </c>
      <c r="G40" s="138">
        <f>IF(ISBLANK(F40),"-",$D$48/$F$45*F40)</f>
        <v>35515224.917832084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28410900</v>
      </c>
      <c r="E42" s="147">
        <f>AVERAGE(E38:E41)</f>
        <v>35407483.135873728</v>
      </c>
      <c r="F42" s="146">
        <f>AVERAGE(F38:F41)</f>
        <v>29998448.666666668</v>
      </c>
      <c r="G42" s="148">
        <f>AVERAGE(G38:G41)</f>
        <v>35286306.886751227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12.1</v>
      </c>
      <c r="E43" s="139"/>
      <c r="F43" s="151">
        <v>12.82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10.040017257865156</v>
      </c>
      <c r="E44" s="154"/>
      <c r="F44" s="153">
        <f>F43*$B$34</f>
        <v>10.637439772382752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10.029977240607291</v>
      </c>
      <c r="E45" s="157"/>
      <c r="F45" s="156">
        <f>F44*$B$30/100</f>
        <v>10.626802332610371</v>
      </c>
      <c r="H45" s="149"/>
    </row>
    <row r="46" spans="1:14" ht="19.5" customHeight="1" x14ac:dyDescent="0.3">
      <c r="A46" s="325" t="s">
        <v>73</v>
      </c>
      <c r="B46" s="326"/>
      <c r="C46" s="152" t="s">
        <v>74</v>
      </c>
      <c r="D46" s="158">
        <f>D45/$B$45</f>
        <v>0.16047963584971667</v>
      </c>
      <c r="E46" s="159"/>
      <c r="F46" s="160">
        <f>F45/$B$45</f>
        <v>0.17002883732176594</v>
      </c>
      <c r="H46" s="149"/>
    </row>
    <row r="47" spans="1:14" ht="27" customHeight="1" x14ac:dyDescent="0.4">
      <c r="A47" s="327"/>
      <c r="B47" s="328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35346895.011312477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4.2624315084597271E-3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177.8115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9" t="s">
        <v>89</v>
      </c>
      <c r="D60" s="332">
        <v>174.81</v>
      </c>
      <c r="E60" s="181">
        <v>1</v>
      </c>
      <c r="F60" s="182">
        <v>40198753</v>
      </c>
      <c r="G60" s="271">
        <f>IF(ISBLANK(F60),"-",(F60/$D$50*$D$47*$B$68)*($B$57/$D$60))</f>
        <v>72.299434654007101</v>
      </c>
      <c r="H60" s="183">
        <f>IF(ISBLANK(F60),"-",G60/$B$56)</f>
        <v>1.0711027356149201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30"/>
      <c r="D61" s="333"/>
      <c r="E61" s="184">
        <v>2</v>
      </c>
      <c r="F61" s="136">
        <v>40133580</v>
      </c>
      <c r="G61" s="272">
        <f>IF(ISBLANK(F61),"-",(F61/$D$50*$D$47*$B$68)*($B$57/$D$60))</f>
        <v>72.182217807636135</v>
      </c>
      <c r="H61" s="185">
        <f t="shared" ref="H61:H71" si="0">IF(ISBLANK(F61),"-",G61/$B$56)</f>
        <v>1.0693661897427575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39713497</v>
      </c>
      <c r="G62" s="272">
        <f>IF(ISBLANK(F62),"-",(F62/$D$50*$D$47*$B$68)*($B$57/$D$60))</f>
        <v>71.426677868181812</v>
      </c>
      <c r="H62" s="185">
        <f t="shared" si="0"/>
        <v>1.0581730054545453</v>
      </c>
      <c r="L62" s="111"/>
    </row>
    <row r="63" spans="1:12" ht="27" customHeight="1" x14ac:dyDescent="0.4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179.56</v>
      </c>
      <c r="E64" s="181">
        <v>1</v>
      </c>
      <c r="F64" s="182">
        <v>41031530</v>
      </c>
      <c r="G64" s="273">
        <f>IF(ISBLANK(F64),"-",(F64/$D$50*$D$47*$B$68)*($B$57/$D$64))</f>
        <v>71.845026239174189</v>
      </c>
      <c r="H64" s="189">
        <f>IF(ISBLANK(F64),"-",G64/$B$56)</f>
        <v>1.0643707590988769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41090548</v>
      </c>
      <c r="G65" s="274">
        <f>IF(ISBLANK(F65),"-",(F65/$D$50*$D$47*$B$68)*($B$57/$D$64))</f>
        <v>71.948365055898392</v>
      </c>
      <c r="H65" s="190">
        <f t="shared" si="0"/>
        <v>1.065901704531828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41874158</v>
      </c>
      <c r="G66" s="274">
        <f>IF(ISBLANK(F66),"-",(F66/$D$50*$D$47*$B$68)*($B$57/$D$64))</f>
        <v>73.320443577252064</v>
      </c>
      <c r="H66" s="190">
        <f t="shared" si="0"/>
        <v>1.0862287937370676</v>
      </c>
    </row>
    <row r="67" spans="1:8" ht="27" customHeight="1" x14ac:dyDescent="0.4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9" t="s">
        <v>99</v>
      </c>
      <c r="D68" s="332">
        <v>177.58</v>
      </c>
      <c r="E68" s="181">
        <v>1</v>
      </c>
      <c r="F68" s="182"/>
      <c r="G68" s="273" t="str">
        <f>IF(ISBLANK(F68),"-",(F68/$D$50*$D$47*$B$68)*($B$57/$D$68))</f>
        <v>-</v>
      </c>
      <c r="H68" s="185" t="str">
        <f>IF(ISBLANK(F68),"-",G68/$B$56)</f>
        <v>-</v>
      </c>
    </row>
    <row r="69" spans="1:8" ht="27" customHeight="1" x14ac:dyDescent="0.4">
      <c r="A69" s="171" t="s">
        <v>100</v>
      </c>
      <c r="B69" s="193">
        <f>(D47*B68)/B56*B57</f>
        <v>164.64027777777778</v>
      </c>
      <c r="C69" s="330"/>
      <c r="D69" s="333"/>
      <c r="E69" s="184">
        <v>2</v>
      </c>
      <c r="F69" s="136"/>
      <c r="G69" s="274" t="str">
        <f>IF(ISBLANK(F69),"-",(F69/$D$50*$D$47*$B$68)*($B$57/$D$68))</f>
        <v>-</v>
      </c>
      <c r="H69" s="185" t="str">
        <f t="shared" si="0"/>
        <v>-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/>
      <c r="G70" s="274" t="str">
        <f>IF(ISBLANK(F70),"-",(F70/$D$50*$D$47*$B$68)*($B$57/$D$68))</f>
        <v>-</v>
      </c>
      <c r="H70" s="185" t="str">
        <f t="shared" si="0"/>
        <v>-</v>
      </c>
    </row>
    <row r="71" spans="1:8" ht="27" customHeight="1" x14ac:dyDescent="0.4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1.0691905313633325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8.867213569377197E-3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6</v>
      </c>
    </row>
    <row r="76" spans="1:8" ht="26.25" customHeight="1" x14ac:dyDescent="0.4">
      <c r="A76" s="107" t="s">
        <v>101</v>
      </c>
      <c r="B76" s="203" t="s">
        <v>102</v>
      </c>
      <c r="C76" s="337" t="str">
        <f>B20</f>
        <v>Amodiaquine</v>
      </c>
      <c r="D76" s="337"/>
      <c r="E76" s="204" t="s">
        <v>103</v>
      </c>
      <c r="F76" s="204"/>
      <c r="G76" s="205">
        <f>H72</f>
        <v>1.0691905313633325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14" t="str">
        <f>B26</f>
        <v>Amodiaquine HCl</v>
      </c>
      <c r="C79" s="314"/>
    </row>
    <row r="80" spans="1:8" ht="26.25" customHeight="1" x14ac:dyDescent="0.4">
      <c r="A80" s="108" t="s">
        <v>43</v>
      </c>
      <c r="B80" s="314" t="str">
        <f>B27</f>
        <v>A7 1</v>
      </c>
      <c r="C80" s="314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1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17086106</v>
      </c>
      <c r="E91" s="132">
        <f>IF(ISBLANK(D91),"-",$D$101/$D$98*D91)</f>
        <v>26617249.455875695</v>
      </c>
      <c r="F91" s="281">
        <v>18069406</v>
      </c>
      <c r="G91" s="133">
        <f>IF(ISBLANK(F91),"-",$D$101/$F$98*F91)</f>
        <v>26568149.092564072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17207226</v>
      </c>
      <c r="E92" s="137">
        <f>IF(ISBLANK(D92),"-",$D$101/$D$98*D92)</f>
        <v>26805933.832180958</v>
      </c>
      <c r="F92" s="282">
        <v>18047202</v>
      </c>
      <c r="G92" s="138">
        <f>IF(ISBLANK(F92),"-",$D$101/$F$98*F92)</f>
        <v>26535501.689409189</v>
      </c>
      <c r="I92" s="324">
        <f>ABS((F96/D96*D95)-F95)/D95</f>
        <v>6.2811460178306315E-3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17208269</v>
      </c>
      <c r="E93" s="137">
        <f>IF(ISBLANK(D93),"-",$D$101/$D$98*D93)</f>
        <v>26807558.648928702</v>
      </c>
      <c r="F93" s="282">
        <v>18126062</v>
      </c>
      <c r="G93" s="138">
        <f>IF(ISBLANK(F93),"-",$D$101/$F$98*F93)</f>
        <v>26651452.608738776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17167200.333333332</v>
      </c>
      <c r="E95" s="147">
        <f>AVERAGE(E91:E94)</f>
        <v>26743580.645661786</v>
      </c>
      <c r="F95" s="216">
        <f>AVERAGE(F91:F94)</f>
        <v>18080890</v>
      </c>
      <c r="G95" s="217">
        <f>AVERAGE(G91:G94)</f>
        <v>26585034.46357068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12.1</v>
      </c>
      <c r="E96" s="139"/>
      <c r="F96" s="151">
        <v>12.82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10.040017257865156</v>
      </c>
      <c r="E97" s="154"/>
      <c r="F97" s="153">
        <f>F96*$B$87</f>
        <v>10.637439772382752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10.029977240607291</v>
      </c>
      <c r="E98" s="157"/>
      <c r="F98" s="156">
        <f>F97*$B$83/100</f>
        <v>10.626802332610371</v>
      </c>
    </row>
    <row r="99" spans="1:10" ht="19.5" customHeight="1" x14ac:dyDescent="0.3">
      <c r="A99" s="325" t="s">
        <v>73</v>
      </c>
      <c r="B99" s="339"/>
      <c r="C99" s="220" t="s">
        <v>111</v>
      </c>
      <c r="D99" s="224">
        <f>D98/$B$98</f>
        <v>4.8143890754914993E-2</v>
      </c>
      <c r="E99" s="157"/>
      <c r="F99" s="160">
        <f>F98/$B$98</f>
        <v>5.1008651196529781E-2</v>
      </c>
      <c r="G99" s="225"/>
      <c r="H99" s="149"/>
    </row>
    <row r="100" spans="1:10" ht="19.5" customHeight="1" x14ac:dyDescent="0.3">
      <c r="A100" s="327"/>
      <c r="B100" s="340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26664307.554616231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4.3991245834715583E-3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23505108</v>
      </c>
      <c r="E108" s="277">
        <f t="shared" ref="E108:E113" si="1">IF(ISBLANK(D108),"-",D108/$D$103*$D$100*$B$116)</f>
        <v>59.502568620999959</v>
      </c>
      <c r="F108" s="243">
        <f>IF(ISBLANK(D108), "-", E108/$B$56)</f>
        <v>0.88151953512592529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24135446</v>
      </c>
      <c r="E109" s="278">
        <f t="shared" si="1"/>
        <v>61.098252848420813</v>
      </c>
      <c r="F109" s="244">
        <f t="shared" ref="F109:F113" si="2">IF(ISBLANK(D109), "-", E109/$B$56)</f>
        <v>0.9051593014580861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24260311</v>
      </c>
      <c r="E110" s="278">
        <f t="shared" si="1"/>
        <v>61.414345343331341</v>
      </c>
      <c r="F110" s="244">
        <f>IF(ISBLANK(D110), "-", E110/$B$56)</f>
        <v>0.90984215323453843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23726739</v>
      </c>
      <c r="E111" s="278">
        <f t="shared" si="1"/>
        <v>60.063621724267591</v>
      </c>
      <c r="F111" s="244">
        <f t="shared" si="2"/>
        <v>0.88983143295211242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24697244</v>
      </c>
      <c r="E112" s="278">
        <f t="shared" si="1"/>
        <v>62.520429851229771</v>
      </c>
      <c r="F112" s="244">
        <f>IF(ISBLANK(D112), "-", E112/$B$56)</f>
        <v>0.92622859038858918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23850131</v>
      </c>
      <c r="E113" s="279">
        <f t="shared" si="1"/>
        <v>60.375985358048062</v>
      </c>
      <c r="F113" s="247">
        <f t="shared" si="2"/>
        <v>0.89445904234145279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0.90117334258345061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1.7746268068976116E-2</v>
      </c>
      <c r="I116" s="97"/>
    </row>
    <row r="117" spans="1:10" ht="27" customHeight="1" x14ac:dyDescent="0.4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7"/>
      <c r="B118" s="32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37" t="str">
        <f>B20</f>
        <v>Amodiaquine</v>
      </c>
      <c r="D120" s="337"/>
      <c r="E120" s="204" t="s">
        <v>119</v>
      </c>
      <c r="F120" s="204"/>
      <c r="G120" s="205">
        <f>F115</f>
        <v>0.90117334258345061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10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0" workbookViewId="0">
      <selection sqref="A1:I125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thickBot="1" x14ac:dyDescent="0.35">
      <c r="A15" s="204"/>
    </row>
    <row r="16" spans="1:9" ht="19.5" customHeight="1" thickBot="1" x14ac:dyDescent="0.35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NDQD201508227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124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08" t="s">
        <v>124</v>
      </c>
      <c r="C26" s="308"/>
    </row>
    <row r="27" spans="1:14" ht="26.25" customHeight="1" x14ac:dyDescent="0.4">
      <c r="A27" s="214" t="s">
        <v>43</v>
      </c>
      <c r="B27" s="314" t="s">
        <v>127</v>
      </c>
      <c r="C27" s="314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3343923</v>
      </c>
      <c r="E38" s="132">
        <f>IF(ISBLANK(D38),"-",$D$48/$D$45*D38)</f>
        <v>2934636.5736626978</v>
      </c>
      <c r="F38" s="131">
        <v>3490911</v>
      </c>
      <c r="G38" s="133">
        <f>IF(ISBLANK(F38),"-",$D$48/$F$45*F38)</f>
        <v>2952977.43591956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3346351</v>
      </c>
      <c r="E39" s="137">
        <f>IF(ISBLANK(D39),"-",$D$48/$D$45*D39)</f>
        <v>2936767.3935412816</v>
      </c>
      <c r="F39" s="136">
        <v>3489032</v>
      </c>
      <c r="G39" s="138">
        <f>IF(ISBLANK(F39),"-",$D$48/$F$45*F39)</f>
        <v>2951387.9813038185</v>
      </c>
      <c r="I39" s="324">
        <f>ABS((F43/D43*D42)-F42)/D42</f>
        <v>5.3819488321990494E-3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3345051</v>
      </c>
      <c r="E40" s="137">
        <f>IF(ISBLANK(D40),"-",$D$48/$D$45*D40)</f>
        <v>2935626.5097512654</v>
      </c>
      <c r="F40" s="136">
        <v>3485443</v>
      </c>
      <c r="G40" s="138">
        <f>IF(ISBLANK(F40),"-",$D$48/$F$45*F40)</f>
        <v>2948352.029938254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3345108.3333333335</v>
      </c>
      <c r="E42" s="147">
        <f>AVERAGE(E38:E41)</f>
        <v>2935676.8256517481</v>
      </c>
      <c r="F42" s="146">
        <f>AVERAGE(F38:F41)</f>
        <v>3488462</v>
      </c>
      <c r="G42" s="148">
        <f>AVERAGE(G38:G41)</f>
        <v>2950905.8157205447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22.95</v>
      </c>
      <c r="E43" s="204"/>
      <c r="F43" s="151">
        <v>23.81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22.95</v>
      </c>
      <c r="E44" s="222"/>
      <c r="F44" s="153">
        <f>F43*$B$34</f>
        <v>23.81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22.789349999999999</v>
      </c>
      <c r="E45" s="200"/>
      <c r="F45" s="156">
        <f>F44*$B$30/100</f>
        <v>23.643329999999995</v>
      </c>
      <c r="H45" s="149"/>
    </row>
    <row r="46" spans="1:14" ht="19.5" customHeight="1" thickBot="1" x14ac:dyDescent="0.35">
      <c r="A46" s="325" t="s">
        <v>73</v>
      </c>
      <c r="B46" s="326"/>
      <c r="C46" s="152" t="s">
        <v>74</v>
      </c>
      <c r="D46" s="158">
        <f>D45/$B$45</f>
        <v>4.5578699999999994</v>
      </c>
      <c r="E46" s="159"/>
      <c r="F46" s="160">
        <f>F45/$B$45</f>
        <v>4.7286659999999987</v>
      </c>
      <c r="H46" s="149"/>
    </row>
    <row r="47" spans="1:14" ht="27" customHeight="1" thickBot="1" x14ac:dyDescent="0.45">
      <c r="A47" s="327"/>
      <c r="B47" s="328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2943291.3206861462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2.887736040930552E-3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177.8115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9" t="s">
        <v>89</v>
      </c>
      <c r="D60" s="332">
        <v>180.15</v>
      </c>
      <c r="E60" s="181">
        <v>1</v>
      </c>
      <c r="F60" s="182">
        <v>3739261</v>
      </c>
      <c r="G60" s="271">
        <f>IF(ISBLANK(F60),"-",(F60/$D$50*$D$47*$B$68)*($B$57/$D$60))</f>
        <v>25.078878129088483</v>
      </c>
      <c r="H60" s="183">
        <f>IF(ISBLANK(F60),"-",G60/$B$56)</f>
        <v>1.0031551251635393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30"/>
      <c r="D61" s="333"/>
      <c r="E61" s="184">
        <v>2</v>
      </c>
      <c r="F61" s="136">
        <v>3749507</v>
      </c>
      <c r="G61" s="272">
        <f>IF(ISBLANK(F61),"-",(F61/$D$50*$D$47*$B$68)*($B$57/$D$60))</f>
        <v>25.147597104658963</v>
      </c>
      <c r="H61" s="185">
        <f t="shared" ref="H61:H71" si="0">IF(ISBLANK(F61),"-",G61/$B$56)</f>
        <v>1.0059038841863586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3777411</v>
      </c>
      <c r="G62" s="272">
        <f>IF(ISBLANK(F62),"-",(F62/$D$50*$D$47*$B$68)*($B$57/$D$60))</f>
        <v>25.334746655148773</v>
      </c>
      <c r="H62" s="185">
        <f t="shared" si="0"/>
        <v>1.0133898662059508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179</v>
      </c>
      <c r="E64" s="181">
        <v>1</v>
      </c>
      <c r="F64" s="182">
        <v>3705574</v>
      </c>
      <c r="G64" s="273">
        <f>IF(ISBLANK(F64),"-",(F64/$D$50*$D$47*$B$68)*($B$57/$D$64))</f>
        <v>25.01261227430065</v>
      </c>
      <c r="H64" s="189">
        <f>IF(ISBLANK(F64),"-",G64/$B$56)</f>
        <v>1.000504490972026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3719377</v>
      </c>
      <c r="G65" s="274">
        <f>IF(ISBLANK(F65),"-",(F65/$D$50*$D$47*$B$68)*($B$57/$D$64))</f>
        <v>25.105782478760784</v>
      </c>
      <c r="H65" s="190">
        <f t="shared" si="0"/>
        <v>1.0042312991504314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3720474</v>
      </c>
      <c r="G66" s="274">
        <f>IF(ISBLANK(F66),"-",(F66/$D$50*$D$47*$B$68)*($B$57/$D$64))</f>
        <v>25.113187225141488</v>
      </c>
      <c r="H66" s="190">
        <f t="shared" si="0"/>
        <v>1.0045274890056595</v>
      </c>
    </row>
    <row r="67" spans="1:8" ht="27" customHeight="1" thickBot="1" x14ac:dyDescent="0.45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9" t="s">
        <v>99</v>
      </c>
      <c r="D68" s="332">
        <v>178.41</v>
      </c>
      <c r="E68" s="181">
        <v>1</v>
      </c>
      <c r="F68" s="182">
        <v>3681202</v>
      </c>
      <c r="G68" s="273">
        <f>IF(ISBLANK(F68),"-",(F68/$D$50*$D$47*$B$68)*($B$57/$D$68))</f>
        <v>24.930273765445797</v>
      </c>
      <c r="H68" s="185">
        <f>IF(ISBLANK(F68),"-",G68/$B$56)</f>
        <v>0.99721095061783194</v>
      </c>
    </row>
    <row r="69" spans="1:8" ht="27" customHeight="1" thickBot="1" x14ac:dyDescent="0.45">
      <c r="A69" s="171" t="s">
        <v>100</v>
      </c>
      <c r="B69" s="193">
        <f>(D47*B68)/B56*B57</f>
        <v>142.2492</v>
      </c>
      <c r="C69" s="330"/>
      <c r="D69" s="333"/>
      <c r="E69" s="184">
        <v>2</v>
      </c>
      <c r="F69" s="136">
        <v>3684108</v>
      </c>
      <c r="G69" s="274">
        <f>IF(ISBLANK(F69),"-",(F69/$D$50*$D$47*$B$68)*($B$57/$D$68))</f>
        <v>24.949954124079305</v>
      </c>
      <c r="H69" s="185">
        <f t="shared" si="0"/>
        <v>0.99799816496317217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3687688</v>
      </c>
      <c r="G70" s="274">
        <f>IF(ISBLANK(F70),"-",(F70/$D$50*$D$47*$B$68)*($B$57/$D$68))</f>
        <v>24.974199025630561</v>
      </c>
      <c r="H70" s="185">
        <f t="shared" si="0"/>
        <v>0.99896796102522245</v>
      </c>
    </row>
    <row r="71" spans="1:8" ht="27" customHeight="1" thickBot="1" x14ac:dyDescent="0.45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1.002876581254466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4.9997790205372405E-3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37" t="str">
        <f>B20</f>
        <v>Artesunate</v>
      </c>
      <c r="D76" s="337"/>
      <c r="E76" s="204" t="s">
        <v>103</v>
      </c>
      <c r="F76" s="204"/>
      <c r="G76" s="205">
        <f>H72</f>
        <v>1.002876581254466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14" t="str">
        <f>B26</f>
        <v>Artesunate</v>
      </c>
      <c r="C79" s="314"/>
    </row>
    <row r="80" spans="1:8" ht="26.25" customHeight="1" x14ac:dyDescent="0.4">
      <c r="A80" s="214" t="s">
        <v>43</v>
      </c>
      <c r="B80" s="314" t="str">
        <f>B27</f>
        <v>A15 2</v>
      </c>
      <c r="C80" s="314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1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1034501</v>
      </c>
      <c r="E91" s="132">
        <f>IF(ISBLANK(D91),"-",$D$101/$D$98*D91)</f>
        <v>1134851.3669762411</v>
      </c>
      <c r="F91" s="281">
        <v>1069301</v>
      </c>
      <c r="G91" s="133">
        <f>IF(ISBLANK(F91),"-",$D$101/$F$98*F91)</f>
        <v>1130658.202545919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1035163</v>
      </c>
      <c r="E92" s="137">
        <f>IF(ISBLANK(D92),"-",$D$101/$D$98*D92)</f>
        <v>1135577.583388732</v>
      </c>
      <c r="F92" s="282">
        <v>1070497</v>
      </c>
      <c r="G92" s="138">
        <f>IF(ISBLANK(F92),"-",$D$101/$F$98*F92)</f>
        <v>1131922.8298213494</v>
      </c>
      <c r="I92" s="324">
        <f>ABS((F96/D96*D95)-F95)/D95</f>
        <v>1.5397061483130923E-3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1033328</v>
      </c>
      <c r="E93" s="137">
        <f>IF(ISBLANK(D93),"-",$D$101/$D$98*D93)</f>
        <v>1133564.5817015404</v>
      </c>
      <c r="F93" s="282">
        <v>1074694</v>
      </c>
      <c r="G93" s="138">
        <f>IF(ISBLANK(F93),"-",$D$101/$F$98*F93)</f>
        <v>1136360.6564726713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130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1034330.6666666666</v>
      </c>
      <c r="E95" s="147">
        <f>AVERAGE(E91:E94)</f>
        <v>1134664.5106888379</v>
      </c>
      <c r="F95" s="216">
        <f>AVERAGE(F91:F94)</f>
        <v>1071497.3333333333</v>
      </c>
      <c r="G95" s="217">
        <f>AVERAGE(G91:G94)</f>
        <v>1132980.5629466467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22.95</v>
      </c>
      <c r="E96" s="204"/>
      <c r="F96" s="151">
        <v>23.81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22.95</v>
      </c>
      <c r="E97" s="222"/>
      <c r="F97" s="153">
        <f>F96*$B$87</f>
        <v>23.81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22.789349999999999</v>
      </c>
      <c r="E98" s="200"/>
      <c r="F98" s="156">
        <f>F97*$B$83/100</f>
        <v>23.643329999999995</v>
      </c>
    </row>
    <row r="99" spans="1:10" ht="19.5" customHeight="1" thickBot="1" x14ac:dyDescent="0.35">
      <c r="A99" s="325" t="s">
        <v>73</v>
      </c>
      <c r="B99" s="339"/>
      <c r="C99" s="220" t="s">
        <v>111</v>
      </c>
      <c r="D99" s="224">
        <f>D98/$B$98</f>
        <v>4.55787E-2</v>
      </c>
      <c r="E99" s="200"/>
      <c r="F99" s="160">
        <f>F98/$B$98</f>
        <v>4.7286659999999987E-2</v>
      </c>
      <c r="H99" s="149"/>
    </row>
    <row r="100" spans="1:10" ht="19.5" customHeight="1" thickBot="1" x14ac:dyDescent="0.35">
      <c r="A100" s="327"/>
      <c r="B100" s="340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1133822.5368177423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1.9431099549532085E-3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1138050</v>
      </c>
      <c r="E108" s="277">
        <f t="shared" ref="E108:E113" si="1">IF(ISBLANK(D108),"-",D108/$D$103*$D$100*$B$116)</f>
        <v>25.093212629070745</v>
      </c>
      <c r="F108" s="243">
        <f>IF(ISBLANK(D108), "-", E108/$B$56)</f>
        <v>1.0037285051628297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1123187</v>
      </c>
      <c r="E109" s="278">
        <f t="shared" si="1"/>
        <v>24.765493794831585</v>
      </c>
      <c r="F109" s="244">
        <f t="shared" ref="F109:F113" si="2">IF(ISBLANK(D109), "-", E109/$B$56)</f>
        <v>0.99061975179326334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1128690</v>
      </c>
      <c r="E110" s="278">
        <f t="shared" si="1"/>
        <v>24.886831125439006</v>
      </c>
      <c r="F110" s="244">
        <f>IF(ISBLANK(D110), "-", E110/$B$56)</f>
        <v>0.99547324501756018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1128930</v>
      </c>
      <c r="E111" s="278">
        <f t="shared" si="1"/>
        <v>24.89212295886546</v>
      </c>
      <c r="F111" s="244">
        <f t="shared" si="2"/>
        <v>0.99568491835461836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1132716</v>
      </c>
      <c r="E112" s="278">
        <f t="shared" si="1"/>
        <v>24.975601631167784</v>
      </c>
      <c r="F112" s="244">
        <f>IF(ISBLANK(D112), "-", E112/$B$56)</f>
        <v>0.99902406524671139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1139160</v>
      </c>
      <c r="E113" s="279">
        <f t="shared" si="1"/>
        <v>25.117687358668103</v>
      </c>
      <c r="F113" s="247">
        <f t="shared" si="2"/>
        <v>1.0047074943467242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0.99820632998695125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5.3913370552332949E-3</v>
      </c>
      <c r="I116" s="204"/>
    </row>
    <row r="117" spans="1:10" ht="27" customHeight="1" thickBot="1" x14ac:dyDescent="0.45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7"/>
      <c r="B118" s="328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37" t="str">
        <f>B20</f>
        <v>Artesunate</v>
      </c>
      <c r="D120" s="337"/>
      <c r="E120" s="204" t="s">
        <v>119</v>
      </c>
      <c r="F120" s="204"/>
      <c r="G120" s="205">
        <f>F115</f>
        <v>0.99820632998695125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87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2015-12-10T05:46:19Z</cp:lastPrinted>
  <dcterms:created xsi:type="dcterms:W3CDTF">2005-07-05T10:19:27Z</dcterms:created>
  <dcterms:modified xsi:type="dcterms:W3CDTF">2015-12-10T05:47:06Z</dcterms:modified>
</cp:coreProperties>
</file>