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11445" activeTab="2"/>
  </bookViews>
  <sheets>
    <sheet name="SST" sheetId="1" r:id="rId1"/>
    <sheet name="RD" sheetId="2" r:id="rId2"/>
    <sheet name="Cefixime D7" sheetId="3" r:id="rId3"/>
    <sheet name="Cefixime " sheetId="8" r:id="rId4"/>
  </sheets>
  <definedNames>
    <definedName name="_xlnm.Print_Area" localSheetId="3">'Cefixime '!$A$1:$H$81</definedName>
    <definedName name="_xlnm.Print_Area" localSheetId="2">'Cefixime D7'!$A$1:$H$81</definedName>
  </definedNames>
  <calcPr calcId="145621"/>
</workbook>
</file>

<file path=xl/calcChain.xml><?xml version="1.0" encoding="utf-8"?>
<calcChain xmlns="http://schemas.openxmlformats.org/spreadsheetml/2006/main">
  <c r="C77" i="8" l="1"/>
  <c r="H72" i="8"/>
  <c r="G72" i="8"/>
  <c r="B69" i="8"/>
  <c r="H68" i="8"/>
  <c r="G68" i="8"/>
  <c r="H64" i="8"/>
  <c r="G64" i="8"/>
  <c r="B58" i="8"/>
  <c r="B57" i="8"/>
  <c r="D58" i="8" s="1"/>
  <c r="B45" i="8"/>
  <c r="D48" i="8" s="1"/>
  <c r="D44" i="8"/>
  <c r="D45" i="8" s="1"/>
  <c r="D46" i="8" s="1"/>
  <c r="G41" i="8"/>
  <c r="E41" i="8"/>
  <c r="B34" i="8"/>
  <c r="F44" i="8" s="1"/>
  <c r="F45" i="8" s="1"/>
  <c r="F46" i="8" s="1"/>
  <c r="B30" i="8"/>
  <c r="B26" i="8"/>
  <c r="B21" i="8"/>
  <c r="B55" i="8" s="1"/>
  <c r="B20" i="8"/>
  <c r="E56" i="8" s="1"/>
  <c r="B19" i="8"/>
  <c r="B19" i="3"/>
  <c r="B20" i="3"/>
  <c r="B26" i="3" s="1"/>
  <c r="B21" i="3"/>
  <c r="B57" i="3"/>
  <c r="D58" i="3" s="1"/>
  <c r="C35" i="2"/>
  <c r="B55" i="3"/>
  <c r="H72" i="3"/>
  <c r="G72" i="3"/>
  <c r="B69" i="3"/>
  <c r="H68" i="3"/>
  <c r="G68" i="3"/>
  <c r="H64" i="3"/>
  <c r="G64" i="3"/>
  <c r="B58" i="3"/>
  <c r="B45" i="3"/>
  <c r="D48" i="3" s="1"/>
  <c r="D49" i="3" s="1"/>
  <c r="G41" i="3"/>
  <c r="E41" i="3"/>
  <c r="B34" i="3"/>
  <c r="D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8" l="1"/>
  <c r="E38" i="8"/>
  <c r="G39" i="8"/>
  <c r="D49" i="8"/>
  <c r="E39" i="8"/>
  <c r="G40" i="8"/>
  <c r="G38" i="8"/>
  <c r="G42" i="8" s="1"/>
  <c r="E40" i="8"/>
  <c r="E56" i="3"/>
  <c r="C77" i="3"/>
  <c r="B70" i="3"/>
  <c r="D45" i="3"/>
  <c r="C37" i="2"/>
  <c r="C39" i="2" s="1"/>
  <c r="F44" i="3"/>
  <c r="F45" i="3" s="1"/>
  <c r="D50" i="8" l="1"/>
  <c r="D52" i="8"/>
  <c r="E42" i="8"/>
  <c r="F46" i="3"/>
  <c r="G39" i="3"/>
  <c r="G38" i="3"/>
  <c r="G40" i="3"/>
  <c r="D46" i="3"/>
  <c r="E40" i="3"/>
  <c r="E38" i="3"/>
  <c r="E39" i="3"/>
  <c r="G66" i="8" l="1"/>
  <c r="H66" i="8" s="1"/>
  <c r="D51" i="8"/>
  <c r="G70" i="8"/>
  <c r="H70" i="8" s="1"/>
  <c r="G67" i="8"/>
  <c r="H67" i="8" s="1"/>
  <c r="G65" i="8"/>
  <c r="H65" i="8" s="1"/>
  <c r="G63" i="8"/>
  <c r="H63" i="8" s="1"/>
  <c r="G61" i="8"/>
  <c r="H61" i="8" s="1"/>
  <c r="G71" i="8"/>
  <c r="H71" i="8" s="1"/>
  <c r="G62" i="8"/>
  <c r="H62" i="8" s="1"/>
  <c r="G69" i="8"/>
  <c r="H69" i="8" s="1"/>
  <c r="G42" i="3"/>
  <c r="D52" i="3"/>
  <c r="D50" i="3"/>
  <c r="E42" i="3"/>
  <c r="H75" i="8" l="1"/>
  <c r="H73" i="8"/>
  <c r="D51" i="3"/>
  <c r="G61" i="3"/>
  <c r="H61" i="3" s="1"/>
  <c r="G66" i="3"/>
  <c r="H66" i="3" s="1"/>
  <c r="G71" i="3"/>
  <c r="H71" i="3" s="1"/>
  <c r="G69" i="3"/>
  <c r="H69" i="3" s="1"/>
  <c r="G70" i="3"/>
  <c r="H70" i="3" s="1"/>
  <c r="G63" i="3"/>
  <c r="H63" i="3" s="1"/>
  <c r="G62" i="3"/>
  <c r="H62" i="3" s="1"/>
  <c r="G67" i="3"/>
  <c r="H67" i="3" s="1"/>
  <c r="G65" i="3"/>
  <c r="H65" i="3" s="1"/>
  <c r="H73" i="3" l="1"/>
  <c r="G77" i="3" s="1"/>
  <c r="H74" i="8"/>
  <c r="G77" i="8"/>
  <c r="H75" i="3"/>
  <c r="H74" i="3" l="1"/>
</calcChain>
</file>

<file path=xl/sharedStrings.xml><?xml version="1.0" encoding="utf-8"?>
<sst xmlns="http://schemas.openxmlformats.org/spreadsheetml/2006/main" count="260" uniqueCount="116">
  <si>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</si>
  <si>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</si>
  <si>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</si>
  <si>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</si>
  <si>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</si>
  <si>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</si>
  <si>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NDQD201508244</t>
  </si>
  <si>
    <t>Weight (mg):</t>
  </si>
  <si>
    <t xml:space="preserve">Cefixime trihydrate USP </t>
  </si>
  <si>
    <t>Standard Conc (mg/mL):</t>
  </si>
  <si>
    <t>Cefixime trihydrate USP equivalent to cefixime 200mg</t>
  </si>
  <si>
    <t>2015-09-04 11:36:27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</si>
  <si>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</si>
  <si>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</si>
  <si>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</si>
  <si>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</si>
  <si>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</si>
  <si>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</si>
  <si>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</si>
  <si>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</si>
  <si>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</si>
  <si>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</si>
  <si>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</si>
  <si>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</si>
  <si>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</si>
  <si>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</si>
  <si>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</si>
  <si>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</si>
  <si>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</si>
  <si>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</si>
  <si>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</si>
  <si>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</si>
  <si>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</si>
  <si>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</si>
  <si>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</si>
  <si>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</si>
  <si>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</si>
  <si>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</si>
  <si>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</si>
  <si>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</si>
  <si>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</si>
  <si>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</si>
  <si>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</si>
  <si>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</si>
  <si>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</si>
  <si>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</si>
  <si>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</si>
  <si>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</si>
  <si>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</si>
  <si>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</si>
  <si>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</si>
  <si>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</si>
  <si>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</si>
  <si>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</si>
  <si>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</si>
  <si>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</si>
  <si>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</si>
  <si>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</si>
  <si>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</si>
  <si>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</si>
  <si>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</si>
  <si>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</si>
  <si>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</si>
  <si>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</si>
  <si>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</si>
  <si>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</si>
  <si>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</si>
  <si>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</si>
  <si>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</si>
  <si>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</si>
  <si>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</si>
  <si>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</si>
  <si>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</si>
  <si>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</si>
  <si>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</si>
  <si>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</si>
  <si>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</si>
  <si>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</si>
  <si>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</si>
  <si>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</si>
  <si>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</si>
  <si>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</si>
  <si>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</si>
  <si>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</si>
  <si>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</si>
  <si>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</si>
  <si>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</si>
  <si>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</si>
  <si>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</si>
  <si>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</si>
  <si>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</si>
  <si>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</si>
  <si>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</si>
  <si>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</si>
  <si>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</si>
  <si>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</si>
  <si>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</si>
  <si>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</si>
  <si>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</si>
  <si>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</si>
  <si>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</si>
  <si>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</si>
  <si>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</si>
  <si>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</si>
  <si>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</si>
  <si>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</si>
  <si>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</si>
  <si>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</si>
  <si>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</si>
  <si>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CEF-OD DS suspension 200mg/5ml</t>
  </si>
  <si>
    <t>Day 7</t>
  </si>
  <si>
    <t>Kefa</t>
  </si>
  <si>
    <t>9th Feb 2016</t>
  </si>
  <si>
    <t>C49-1</t>
  </si>
  <si>
    <t>CEF-OD DS SUSPESION (Day 1)</t>
  </si>
  <si>
    <t>CEF-OD DS SUSPESION (Day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</si>
</sst>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170" fontId="13" fillId="2" borderId="0" xfId="0" applyNumberFormat="1" applyFont="1" applyFill="1" applyAlignment="1">
      <alignment horizontal="left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7" fillId="2" borderId="0" xfId="0" applyFont="1" applyFill="1"/>
    <xf numFmtId="2" fontId="20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3" fillId="2" borderId="21" xfId="0" applyFont="1" applyFill="1" applyBorder="1" applyAlignment="1">
      <alignment horizontal="right"/>
    </xf>
    <xf numFmtId="0" fontId="20" fillId="3" borderId="22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right"/>
    </xf>
    <xf numFmtId="0" fontId="20" fillId="3" borderId="20" xfId="0" applyFont="1" applyFill="1" applyBorder="1" applyAlignment="1" applyProtection="1">
      <alignment horizontal="center"/>
      <protection locked="0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3" borderId="46" xfId="0" applyFont="1" applyFill="1" applyBorder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0" fontId="20" fillId="3" borderId="18" xfId="0" applyFont="1" applyFill="1" applyBorder="1" applyAlignment="1" applyProtection="1">
      <alignment horizontal="center"/>
      <protection locked="0"/>
    </xf>
    <xf numFmtId="168" fontId="13" fillId="2" borderId="39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20" fillId="3" borderId="47" xfId="0" applyFont="1" applyFill="1" applyBorder="1" applyAlignment="1" applyProtection="1">
      <alignment horizontal="center"/>
      <protection locked="0"/>
    </xf>
    <xf numFmtId="168" fontId="13" fillId="2" borderId="40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0" fontId="20" fillId="3" borderId="15" xfId="0" applyFont="1" applyFill="1" applyBorder="1" applyAlignment="1" applyProtection="1">
      <alignment horizontal="center"/>
      <protection locked="0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10" fontId="13" fillId="6" borderId="17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2" fontId="14" fillId="2" borderId="30" xfId="0" applyNumberFormat="1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20" fillId="3" borderId="21" xfId="0" applyFont="1" applyFill="1" applyBorder="1" applyAlignment="1" applyProtection="1">
      <alignment horizontal="center"/>
      <protection locked="0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20" fillId="3" borderId="41" xfId="0" applyFont="1" applyFill="1" applyBorder="1" applyAlignment="1" applyProtection="1">
      <alignment horizontal="center"/>
      <protection locked="0"/>
    </xf>
    <xf numFmtId="2" fontId="13" fillId="2" borderId="30" xfId="0" applyNumberFormat="1" applyFont="1" applyFill="1" applyBorder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2" fontId="13" fillId="2" borderId="31" xfId="0" applyNumberFormat="1" applyFont="1" applyFill="1" applyBorder="1" applyAlignment="1">
      <alignment horizontal="center"/>
    </xf>
    <xf numFmtId="10" fontId="13" fillId="2" borderId="20" xfId="0" applyNumberFormat="1" applyFont="1" applyFill="1" applyBorder="1" applyAlignment="1">
      <alignment horizontal="center" vertical="center"/>
    </xf>
    <xf numFmtId="2" fontId="13" fillId="2" borderId="32" xfId="0" applyNumberFormat="1" applyFont="1" applyFill="1" applyBorder="1" applyAlignment="1">
      <alignment horizontal="center"/>
    </xf>
    <xf numFmtId="10" fontId="13" fillId="2" borderId="42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right"/>
    </xf>
    <xf numFmtId="10" fontId="20" fillId="7" borderId="26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10" fontId="20" fillId="6" borderId="49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19" xfId="0" applyFont="1" applyFill="1" applyBorder="1" applyAlignment="1">
      <alignment horizontal="right"/>
    </xf>
    <xf numFmtId="0" fontId="20" fillId="7" borderId="5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4" fillId="2" borderId="0" xfId="0" applyFont="1" applyFill="1" applyAlignment="1">
      <alignment horizontal="right"/>
    </xf>
    <xf numFmtId="0" fontId="13" fillId="2" borderId="7" xfId="0" applyFont="1" applyFill="1" applyBorder="1" applyProtection="1">
      <protection locked="0"/>
    </xf>
    <xf numFmtId="0" fontId="13" fillId="2" borderId="0" xfId="0" applyFont="1" applyFill="1"/>
    <xf numFmtId="0" fontId="13" fillId="2" borderId="7" xfId="0" applyFont="1" applyFill="1" applyBorder="1"/>
    <xf numFmtId="0" fontId="14" fillId="2" borderId="11" xfId="0" applyFont="1" applyFill="1" applyBorder="1" applyProtection="1">
      <protection locked="0"/>
    </xf>
    <xf numFmtId="0" fontId="13" fillId="2" borderId="11" xfId="0" applyFont="1" applyFill="1" applyBorder="1"/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167" fontId="14" fillId="2" borderId="0" xfId="0" applyNumberFormat="1" applyFont="1" applyFill="1" applyAlignment="1" applyProtection="1">
      <alignment horizontal="center"/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7" t="s">
        <v>0</v>
      </c>
      <c r="B15" s="317"/>
      <c r="C15" s="317"/>
      <c r="D15" s="317"/>
      <c r="E15" s="31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109</v>
      </c>
      <c r="D17" s="9"/>
      <c r="E17" s="10"/>
    </row>
    <row r="18" spans="1:6" ht="16.5" customHeight="1" x14ac:dyDescent="0.3">
      <c r="A18" s="11" t="s">
        <v>4</v>
      </c>
      <c r="B18" s="8" t="s">
        <v>8</v>
      </c>
      <c r="C18" s="10"/>
      <c r="D18" s="10"/>
      <c r="E18" s="10"/>
    </row>
    <row r="19" spans="1:6" ht="16.5" customHeight="1" x14ac:dyDescent="0.3">
      <c r="A19" s="11" t="s">
        <v>5</v>
      </c>
      <c r="B19" s="12"/>
      <c r="C19" s="10"/>
      <c r="D19" s="10"/>
      <c r="E19" s="10"/>
    </row>
    <row r="20" spans="1:6" ht="16.5" customHeight="1" x14ac:dyDescent="0.3">
      <c r="A20" s="7" t="s">
        <v>7</v>
      </c>
      <c r="B20" s="12"/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18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8" t="s">
        <v>24</v>
      </c>
      <c r="C59" s="31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Layout" topLeftCell="A25" zoomScaleNormal="100" zoomScaleSheetLayoutView="70" workbookViewId="0">
      <selection activeCell="D43" sqref="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4" t="s">
        <v>29</v>
      </c>
      <c r="B1" s="324"/>
      <c r="C1" s="324"/>
      <c r="D1" s="324"/>
      <c r="E1" s="324"/>
      <c r="F1" s="324"/>
      <c r="G1" s="105"/>
    </row>
    <row r="2" spans="1:7" ht="12.75" customHeight="1" x14ac:dyDescent="0.3">
      <c r="A2" s="324"/>
      <c r="B2" s="324"/>
      <c r="C2" s="324"/>
      <c r="D2" s="324"/>
      <c r="E2" s="324"/>
      <c r="F2" s="324"/>
      <c r="G2" s="105"/>
    </row>
    <row r="3" spans="1:7" ht="12.75" customHeight="1" x14ac:dyDescent="0.3">
      <c r="A3" s="324"/>
      <c r="B3" s="324"/>
      <c r="C3" s="324"/>
      <c r="D3" s="324"/>
      <c r="E3" s="324"/>
      <c r="F3" s="324"/>
      <c r="G3" s="105"/>
    </row>
    <row r="4" spans="1:7" ht="12.75" customHeight="1" x14ac:dyDescent="0.3">
      <c r="A4" s="324"/>
      <c r="B4" s="324"/>
      <c r="C4" s="324"/>
      <c r="D4" s="324"/>
      <c r="E4" s="324"/>
      <c r="F4" s="324"/>
      <c r="G4" s="105"/>
    </row>
    <row r="5" spans="1:7" ht="12.75" customHeight="1" x14ac:dyDescent="0.3">
      <c r="A5" s="324"/>
      <c r="B5" s="324"/>
      <c r="C5" s="324"/>
      <c r="D5" s="324"/>
      <c r="E5" s="324"/>
      <c r="F5" s="324"/>
      <c r="G5" s="105"/>
    </row>
    <row r="6" spans="1:7" ht="12.75" customHeight="1" x14ac:dyDescent="0.3">
      <c r="A6" s="324"/>
      <c r="B6" s="324"/>
      <c r="C6" s="324"/>
      <c r="D6" s="324"/>
      <c r="E6" s="324"/>
      <c r="F6" s="324"/>
      <c r="G6" s="105"/>
    </row>
    <row r="7" spans="1:7" ht="12.75" customHeight="1" x14ac:dyDescent="0.3">
      <c r="A7" s="324"/>
      <c r="B7" s="324"/>
      <c r="C7" s="324"/>
      <c r="D7" s="324"/>
      <c r="E7" s="324"/>
      <c r="F7" s="324"/>
      <c r="G7" s="105"/>
    </row>
    <row r="8" spans="1:7" ht="15" customHeight="1" x14ac:dyDescent="0.3">
      <c r="A8" s="323" t="s">
        <v>30</v>
      </c>
      <c r="B8" s="323"/>
      <c r="C8" s="323"/>
      <c r="D8" s="323"/>
      <c r="E8" s="323"/>
      <c r="F8" s="323"/>
      <c r="G8" s="106"/>
    </row>
    <row r="9" spans="1:7" ht="12.75" customHeight="1" x14ac:dyDescent="0.3">
      <c r="A9" s="323"/>
      <c r="B9" s="323"/>
      <c r="C9" s="323"/>
      <c r="D9" s="323"/>
      <c r="E9" s="323"/>
      <c r="F9" s="323"/>
      <c r="G9" s="106"/>
    </row>
    <row r="10" spans="1:7" ht="12.75" customHeight="1" x14ac:dyDescent="0.3">
      <c r="A10" s="323"/>
      <c r="B10" s="323"/>
      <c r="C10" s="323"/>
      <c r="D10" s="323"/>
      <c r="E10" s="323"/>
      <c r="F10" s="323"/>
      <c r="G10" s="106"/>
    </row>
    <row r="11" spans="1:7" ht="12.75" customHeight="1" x14ac:dyDescent="0.3">
      <c r="A11" s="323"/>
      <c r="B11" s="323"/>
      <c r="C11" s="323"/>
      <c r="D11" s="323"/>
      <c r="E11" s="323"/>
      <c r="F11" s="323"/>
      <c r="G11" s="106"/>
    </row>
    <row r="12" spans="1:7" ht="12.75" customHeight="1" x14ac:dyDescent="0.3">
      <c r="A12" s="323"/>
      <c r="B12" s="323"/>
      <c r="C12" s="323"/>
      <c r="D12" s="323"/>
      <c r="E12" s="323"/>
      <c r="F12" s="323"/>
      <c r="G12" s="106"/>
    </row>
    <row r="13" spans="1:7" ht="12.75" customHeight="1" x14ac:dyDescent="0.3">
      <c r="A13" s="323"/>
      <c r="B13" s="323"/>
      <c r="C13" s="323"/>
      <c r="D13" s="323"/>
      <c r="E13" s="323"/>
      <c r="F13" s="323"/>
      <c r="G13" s="106"/>
    </row>
    <row r="14" spans="1:7" ht="12.75" customHeight="1" x14ac:dyDescent="0.3">
      <c r="A14" s="323"/>
      <c r="B14" s="323"/>
      <c r="C14" s="323"/>
      <c r="D14" s="323"/>
      <c r="E14" s="323"/>
      <c r="F14" s="323"/>
      <c r="G14" s="106"/>
    </row>
    <row r="15" spans="1:7" ht="13.5" customHeight="1" x14ac:dyDescent="0.3"/>
    <row r="16" spans="1:7" ht="19.5" customHeight="1" x14ac:dyDescent="0.3">
      <c r="A16" s="319" t="s">
        <v>31</v>
      </c>
      <c r="B16" s="320"/>
      <c r="C16" s="320"/>
      <c r="D16" s="320"/>
      <c r="E16" s="320"/>
      <c r="F16" s="321"/>
    </row>
    <row r="17" spans="1:13" ht="18.75" customHeight="1" x14ac:dyDescent="0.3">
      <c r="A17" s="322" t="s">
        <v>32</v>
      </c>
      <c r="B17" s="322"/>
      <c r="C17" s="322"/>
      <c r="D17" s="322"/>
      <c r="E17" s="322"/>
      <c r="F17" s="322"/>
    </row>
    <row r="20" spans="1:13" ht="16.5" customHeight="1" x14ac:dyDescent="0.3">
      <c r="A20" s="52" t="s">
        <v>33</v>
      </c>
      <c r="B20" s="1" t="s">
        <v>109</v>
      </c>
    </row>
    <row r="21" spans="1:13" ht="16.5" customHeight="1" x14ac:dyDescent="0.3">
      <c r="A21" s="52" t="s">
        <v>34</v>
      </c>
      <c r="B21" s="1" t="s">
        <v>6</v>
      </c>
    </row>
    <row r="22" spans="1:13" ht="16.5" customHeight="1" x14ac:dyDescent="0.3">
      <c r="A22" s="52" t="s">
        <v>35</v>
      </c>
      <c r="B22" s="107" t="s">
        <v>8</v>
      </c>
    </row>
    <row r="23" spans="1:13" ht="16.5" customHeight="1" x14ac:dyDescent="0.3">
      <c r="A23" s="52" t="s">
        <v>36</v>
      </c>
      <c r="B23" s="107" t="s">
        <v>10</v>
      </c>
    </row>
    <row r="24" spans="1:13" ht="16.5" customHeight="1" x14ac:dyDescent="0.3">
      <c r="A24" s="52" t="s">
        <v>37</v>
      </c>
      <c r="B24" s="108"/>
    </row>
    <row r="25" spans="1:13" ht="16.5" customHeight="1" x14ac:dyDescent="0.3">
      <c r="A25" s="52" t="s">
        <v>38</v>
      </c>
      <c r="B25" s="108"/>
    </row>
    <row r="27" spans="1:13" ht="13.5" customHeight="1" x14ac:dyDescent="0.3"/>
    <row r="28" spans="1:13" ht="17.25" customHeight="1" x14ac:dyDescent="0.3">
      <c r="B28" s="54"/>
      <c r="C28" s="55" t="s">
        <v>39</v>
      </c>
      <c r="D28" s="55" t="s">
        <v>40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23.110959999999999</v>
      </c>
      <c r="C29" s="60">
        <v>48.087179999999996</v>
      </c>
      <c r="D29" s="60">
        <v>52.954439999999998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48.086840000000002</v>
      </c>
      <c r="D30" s="60">
        <v>52.954169999999998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48.086550000000003</v>
      </c>
      <c r="D31" s="63">
        <v>52.954160000000002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23.110959999999999</v>
      </c>
      <c r="C33" s="66">
        <f>AVERAGE(C29:C32)</f>
        <v>48.086856666666669</v>
      </c>
      <c r="D33" s="66">
        <f>AVERAGE(D29:D32)</f>
        <v>52.954256666666673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41</v>
      </c>
      <c r="C35" s="70">
        <f>C33-B33</f>
        <v>24.975896666666671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42</v>
      </c>
      <c r="C37" s="70">
        <f>D33-B33</f>
        <v>29.843296666666674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43</v>
      </c>
      <c r="C39" s="76">
        <f>C37/C35</f>
        <v>1.1948838940583917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24</v>
      </c>
      <c r="C41" s="87"/>
      <c r="D41" s="88" t="s">
        <v>25</v>
      </c>
      <c r="E41" s="89"/>
      <c r="F41" s="88" t="s">
        <v>26</v>
      </c>
      <c r="G41" s="84"/>
      <c r="H41" s="84"/>
      <c r="I41" s="85"/>
      <c r="J41" s="86"/>
    </row>
    <row r="42" spans="1:13" ht="59.25" customHeight="1" x14ac:dyDescent="0.3">
      <c r="A42" s="90" t="s">
        <v>27</v>
      </c>
      <c r="B42" s="91" t="s">
        <v>111</v>
      </c>
      <c r="C42" s="92"/>
      <c r="D42" s="91" t="s">
        <v>112</v>
      </c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28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3" zoomScale="55" zoomScaleNormal="75" workbookViewId="0">
      <selection activeCell="F71" sqref="F7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9" t="s">
        <v>29</v>
      </c>
      <c r="B1" s="349"/>
      <c r="C1" s="349"/>
      <c r="D1" s="349"/>
      <c r="E1" s="349"/>
      <c r="F1" s="349"/>
      <c r="G1" s="349"/>
      <c r="H1" s="349"/>
    </row>
    <row r="2" spans="1:8" x14ac:dyDescent="0.25">
      <c r="A2" s="349"/>
      <c r="B2" s="349"/>
      <c r="C2" s="349"/>
      <c r="D2" s="349"/>
      <c r="E2" s="349"/>
      <c r="F2" s="349"/>
      <c r="G2" s="349"/>
      <c r="H2" s="349"/>
    </row>
    <row r="3" spans="1:8" x14ac:dyDescent="0.25">
      <c r="A3" s="349"/>
      <c r="B3" s="349"/>
      <c r="C3" s="349"/>
      <c r="D3" s="349"/>
      <c r="E3" s="349"/>
      <c r="F3" s="349"/>
      <c r="G3" s="349"/>
      <c r="H3" s="349"/>
    </row>
    <row r="4" spans="1:8" x14ac:dyDescent="0.25">
      <c r="A4" s="349"/>
      <c r="B4" s="349"/>
      <c r="C4" s="349"/>
      <c r="D4" s="349"/>
      <c r="E4" s="349"/>
      <c r="F4" s="349"/>
      <c r="G4" s="349"/>
      <c r="H4" s="349"/>
    </row>
    <row r="5" spans="1:8" x14ac:dyDescent="0.25">
      <c r="A5" s="349"/>
      <c r="B5" s="349"/>
      <c r="C5" s="349"/>
      <c r="D5" s="349"/>
      <c r="E5" s="349"/>
      <c r="F5" s="349"/>
      <c r="G5" s="349"/>
      <c r="H5" s="349"/>
    </row>
    <row r="6" spans="1:8" x14ac:dyDescent="0.25">
      <c r="A6" s="349"/>
      <c r="B6" s="349"/>
      <c r="C6" s="349"/>
      <c r="D6" s="349"/>
      <c r="E6" s="349"/>
      <c r="F6" s="349"/>
      <c r="G6" s="349"/>
      <c r="H6" s="349"/>
    </row>
    <row r="7" spans="1:8" x14ac:dyDescent="0.25">
      <c r="A7" s="349"/>
      <c r="B7" s="349"/>
      <c r="C7" s="349"/>
      <c r="D7" s="349"/>
      <c r="E7" s="349"/>
      <c r="F7" s="349"/>
      <c r="G7" s="349"/>
      <c r="H7" s="349"/>
    </row>
    <row r="8" spans="1:8" x14ac:dyDescent="0.25">
      <c r="A8" s="350" t="s">
        <v>30</v>
      </c>
      <c r="B8" s="350"/>
      <c r="C8" s="350"/>
      <c r="D8" s="350"/>
      <c r="E8" s="350"/>
      <c r="F8" s="350"/>
      <c r="G8" s="350"/>
      <c r="H8" s="350"/>
    </row>
    <row r="9" spans="1:8" x14ac:dyDescent="0.25">
      <c r="A9" s="350"/>
      <c r="B9" s="350"/>
      <c r="C9" s="350"/>
      <c r="D9" s="350"/>
      <c r="E9" s="350"/>
      <c r="F9" s="350"/>
      <c r="G9" s="350"/>
      <c r="H9" s="350"/>
    </row>
    <row r="10" spans="1:8" x14ac:dyDescent="0.25">
      <c r="A10" s="350"/>
      <c r="B10" s="350"/>
      <c r="C10" s="350"/>
      <c r="D10" s="350"/>
      <c r="E10" s="350"/>
      <c r="F10" s="350"/>
      <c r="G10" s="350"/>
      <c r="H10" s="350"/>
    </row>
    <row r="11" spans="1:8" x14ac:dyDescent="0.25">
      <c r="A11" s="350"/>
      <c r="B11" s="350"/>
      <c r="C11" s="350"/>
      <c r="D11" s="350"/>
      <c r="E11" s="350"/>
      <c r="F11" s="350"/>
      <c r="G11" s="350"/>
      <c r="H11" s="350"/>
    </row>
    <row r="12" spans="1:8" x14ac:dyDescent="0.25">
      <c r="A12" s="350"/>
      <c r="B12" s="350"/>
      <c r="C12" s="350"/>
      <c r="D12" s="350"/>
      <c r="E12" s="350"/>
      <c r="F12" s="350"/>
      <c r="G12" s="350"/>
      <c r="H12" s="350"/>
    </row>
    <row r="13" spans="1:8" x14ac:dyDescent="0.25">
      <c r="A13" s="350"/>
      <c r="B13" s="350"/>
      <c r="C13" s="350"/>
      <c r="D13" s="350"/>
      <c r="E13" s="350"/>
      <c r="F13" s="350"/>
      <c r="G13" s="350"/>
      <c r="H13" s="350"/>
    </row>
    <row r="14" spans="1:8" x14ac:dyDescent="0.25">
      <c r="A14" s="350"/>
      <c r="B14" s="350"/>
      <c r="C14" s="350"/>
      <c r="D14" s="350"/>
      <c r="E14" s="350"/>
      <c r="F14" s="350"/>
      <c r="G14" s="350"/>
      <c r="H14" s="350"/>
    </row>
    <row r="15" spans="1:8" ht="19.5" customHeight="1" x14ac:dyDescent="0.25"/>
    <row r="16" spans="1:8" ht="19.5" customHeight="1" x14ac:dyDescent="0.3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51" t="s">
        <v>44</v>
      </c>
      <c r="B17" s="351"/>
      <c r="C17" s="351"/>
      <c r="D17" s="351"/>
      <c r="E17" s="351"/>
      <c r="F17" s="351"/>
      <c r="G17" s="351"/>
      <c r="H17" s="351"/>
    </row>
    <row r="18" spans="1:14" ht="26.25" customHeight="1" x14ac:dyDescent="0.4">
      <c r="A18" s="111" t="s">
        <v>33</v>
      </c>
      <c r="B18" s="333" t="s">
        <v>115</v>
      </c>
      <c r="C18" s="333"/>
      <c r="D18" s="315"/>
      <c r="E18" s="315"/>
      <c r="F18" s="315"/>
      <c r="G18" s="315"/>
      <c r="H18" s="315"/>
      <c r="I18" s="315"/>
    </row>
    <row r="19" spans="1:14" ht="26.25" customHeight="1" x14ac:dyDescent="0.4">
      <c r="A19" s="111" t="s">
        <v>34</v>
      </c>
      <c r="B19" s="312" t="str">
        <f>RD!B21</f>
        <v>NDQD201508244</v>
      </c>
      <c r="C19" s="234">
        <v>8</v>
      </c>
      <c r="D19" s="315"/>
      <c r="E19" s="315"/>
      <c r="F19" s="315"/>
      <c r="G19" s="315"/>
      <c r="H19" s="315"/>
      <c r="I19" s="315"/>
    </row>
    <row r="20" spans="1:14" ht="26.25" customHeight="1" x14ac:dyDescent="0.4">
      <c r="A20" s="111" t="s">
        <v>35</v>
      </c>
      <c r="B20" s="312" t="str">
        <f>RD!B22</f>
        <v xml:space="preserve">Cefixime trihydrate USP </v>
      </c>
      <c r="C20" s="212"/>
      <c r="D20" s="315"/>
      <c r="E20" s="315"/>
      <c r="F20" s="315"/>
      <c r="G20" s="315"/>
      <c r="H20" s="315"/>
      <c r="I20" s="315"/>
    </row>
    <row r="21" spans="1:14" ht="26.25" customHeight="1" x14ac:dyDescent="0.4">
      <c r="A21" s="111" t="s">
        <v>36</v>
      </c>
      <c r="B21" s="325" t="str">
        <f>RD!B23</f>
        <v>Cefixime trihydrate USP equivalent to cefixime 200mg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111" t="s">
        <v>37</v>
      </c>
      <c r="B22" s="237"/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38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33" t="str">
        <f>B20</f>
        <v xml:space="preserve">Cefixime trihydrate USP </v>
      </c>
      <c r="C26" s="333"/>
    </row>
    <row r="27" spans="1:14" ht="26.25" customHeight="1" x14ac:dyDescent="0.4">
      <c r="A27" s="116" t="s">
        <v>45</v>
      </c>
      <c r="B27" s="325" t="s">
        <v>113</v>
      </c>
      <c r="C27" s="325"/>
    </row>
    <row r="28" spans="1:14" ht="27" customHeight="1" x14ac:dyDescent="0.4">
      <c r="A28" s="116" t="s">
        <v>5</v>
      </c>
      <c r="B28" s="211">
        <v>99.536000000000001</v>
      </c>
    </row>
    <row r="29" spans="1:14" s="9" customFormat="1" ht="27" customHeight="1" x14ac:dyDescent="0.4">
      <c r="A29" s="116" t="s">
        <v>46</v>
      </c>
      <c r="B29" s="210">
        <v>0</v>
      </c>
      <c r="C29" s="336" t="s">
        <v>47</v>
      </c>
      <c r="D29" s="337"/>
      <c r="E29" s="337"/>
      <c r="F29" s="337"/>
      <c r="G29" s="337"/>
      <c r="H29" s="338"/>
      <c r="I29" s="118"/>
      <c r="J29" s="118"/>
      <c r="K29" s="118"/>
      <c r="L29" s="118"/>
    </row>
    <row r="30" spans="1:14" s="9" customFormat="1" ht="19.5" customHeight="1" x14ac:dyDescent="0.3">
      <c r="A30" s="116" t="s">
        <v>48</v>
      </c>
      <c r="B30" s="115">
        <f>B28-B29</f>
        <v>99.536000000000001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49</v>
      </c>
      <c r="B31" s="230">
        <v>1</v>
      </c>
      <c r="C31" s="339" t="s">
        <v>50</v>
      </c>
      <c r="D31" s="340"/>
      <c r="E31" s="340"/>
      <c r="F31" s="340"/>
      <c r="G31" s="340"/>
      <c r="H31" s="341"/>
      <c r="I31" s="118"/>
      <c r="J31" s="118"/>
      <c r="K31" s="118"/>
      <c r="L31" s="118"/>
    </row>
    <row r="32" spans="1:14" s="9" customFormat="1" ht="27" customHeight="1" x14ac:dyDescent="0.4">
      <c r="A32" s="116" t="s">
        <v>51</v>
      </c>
      <c r="B32" s="230">
        <v>1</v>
      </c>
      <c r="C32" s="339" t="s">
        <v>52</v>
      </c>
      <c r="D32" s="340"/>
      <c r="E32" s="340"/>
      <c r="F32" s="340"/>
      <c r="G32" s="340"/>
      <c r="H32" s="341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53</v>
      </c>
      <c r="B34" s="125">
        <f>B31/B32</f>
        <v>1</v>
      </c>
      <c r="C34" s="110" t="s">
        <v>54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55</v>
      </c>
      <c r="B36" s="214">
        <v>100</v>
      </c>
      <c r="C36" s="110"/>
      <c r="D36" s="327" t="s">
        <v>56</v>
      </c>
      <c r="E36" s="328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5">
        <v>1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5">
        <v>1</v>
      </c>
      <c r="C38" s="132">
        <v>1</v>
      </c>
      <c r="D38" s="216">
        <v>47309075</v>
      </c>
      <c r="E38" s="176">
        <f>IF(ISBLANK(D38),"-",$D$48/$D$45*D38)</f>
        <v>36844660.776390046</v>
      </c>
      <c r="F38" s="216">
        <v>43454099</v>
      </c>
      <c r="G38" s="168">
        <f>IF(ISBLANK(F38),"-",$D$48/$F$45*F38)</f>
        <v>37154609.302055158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5">
        <v>1</v>
      </c>
      <c r="C39" s="128">
        <v>2</v>
      </c>
      <c r="D39" s="217">
        <v>47489176</v>
      </c>
      <c r="E39" s="177">
        <f>IF(ISBLANK(D39),"-",$D$48/$D$45*D39)</f>
        <v>36984924.779659785</v>
      </c>
      <c r="F39" s="217">
        <v>43840090</v>
      </c>
      <c r="G39" s="169">
        <f>IF(ISBLANK(F39),"-",$D$48/$F$45*F39)</f>
        <v>37484643.640107118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5">
        <v>1</v>
      </c>
      <c r="C40" s="128">
        <v>3</v>
      </c>
      <c r="D40" s="217">
        <v>47204214</v>
      </c>
      <c r="E40" s="177">
        <f>IF(ISBLANK(D40),"-",$D$48/$D$45*D40)</f>
        <v>36762994.246793494</v>
      </c>
      <c r="F40" s="217">
        <v>43654943</v>
      </c>
      <c r="G40" s="169">
        <f>IF(ISBLANK(F40),"-",$D$48/$F$45*F40)</f>
        <v>37326337.183253706</v>
      </c>
      <c r="L40" s="122"/>
      <c r="M40" s="122"/>
      <c r="N40" s="133"/>
    </row>
    <row r="41" spans="1:14" ht="26.25" customHeight="1" x14ac:dyDescent="0.4">
      <c r="A41" s="127" t="s">
        <v>65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66</v>
      </c>
      <c r="B42" s="215">
        <v>1</v>
      </c>
      <c r="C42" s="135" t="s">
        <v>67</v>
      </c>
      <c r="D42" s="196">
        <v>53019830</v>
      </c>
      <c r="E42" s="158">
        <f>AVERAGE(E38:E41)</f>
        <v>36864193.267614439</v>
      </c>
      <c r="F42" s="136">
        <v>55718108.333333336</v>
      </c>
      <c r="G42" s="137">
        <f>AVERAGE(G38:G41)</f>
        <v>37321863.375138663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0">
        <v>25.8</v>
      </c>
      <c r="E43" s="133"/>
      <c r="F43" s="219">
        <v>23.5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25.8</v>
      </c>
      <c r="E44" s="139"/>
      <c r="F44" s="138">
        <f>F43*$B$34</f>
        <v>23.5</v>
      </c>
      <c r="G44" s="141"/>
    </row>
    <row r="45" spans="1:14" ht="19.5" customHeight="1" x14ac:dyDescent="0.3">
      <c r="A45" s="127" t="s">
        <v>72</v>
      </c>
      <c r="B45" s="195">
        <f>(B44/B43)*(B42/B41)*(B40/B39)*(B38/B37)*B36</f>
        <v>100</v>
      </c>
      <c r="C45" s="198" t="s">
        <v>73</v>
      </c>
      <c r="D45" s="200">
        <f>D44*$B$30/100</f>
        <v>25.680288000000001</v>
      </c>
      <c r="E45" s="141"/>
      <c r="F45" s="140">
        <f>F44*$B$30/100</f>
        <v>23.39096</v>
      </c>
      <c r="G45" s="141"/>
    </row>
    <row r="46" spans="1:14" ht="19.5" customHeight="1" x14ac:dyDescent="0.3">
      <c r="A46" s="329" t="s">
        <v>74</v>
      </c>
      <c r="B46" s="334"/>
      <c r="C46" s="198" t="s">
        <v>75</v>
      </c>
      <c r="D46" s="199">
        <f>D45/$B$45</f>
        <v>0.25680288000000001</v>
      </c>
      <c r="E46" s="141"/>
      <c r="F46" s="142">
        <f>F45/$B$45</f>
        <v>0.2339096</v>
      </c>
      <c r="G46" s="141"/>
    </row>
    <row r="47" spans="1:14" ht="27" customHeight="1" x14ac:dyDescent="0.4">
      <c r="A47" s="331"/>
      <c r="B47" s="335"/>
      <c r="C47" s="198" t="s">
        <v>76</v>
      </c>
      <c r="D47" s="221">
        <v>0.2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78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37093028.321376555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7.5666976773060817E-3</v>
      </c>
      <c r="E51" s="139"/>
      <c r="F51" s="139"/>
      <c r="G51" s="139"/>
    </row>
    <row r="52" spans="1:12" ht="19.5" customHeight="1" x14ac:dyDescent="0.3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10" t="s">
        <v>82</v>
      </c>
      <c r="B55" s="112" t="str">
        <f>B21</f>
        <v>Cefixime trihydrate USP equivalent to cefixime 200mg</v>
      </c>
    </row>
    <row r="56" spans="1:12" ht="26.25" customHeight="1" x14ac:dyDescent="0.4">
      <c r="A56" s="206" t="s">
        <v>83</v>
      </c>
      <c r="B56" s="222">
        <v>5</v>
      </c>
      <c r="C56" s="187" t="s">
        <v>84</v>
      </c>
      <c r="D56" s="223">
        <v>200</v>
      </c>
      <c r="E56" s="187" t="str">
        <f>B20</f>
        <v xml:space="preserve">Cefixime trihydrate USP </v>
      </c>
    </row>
    <row r="57" spans="1:12" ht="18.75" x14ac:dyDescent="0.3">
      <c r="A57" s="112" t="s">
        <v>85</v>
      </c>
      <c r="B57" s="233">
        <f>RD!C39</f>
        <v>1.1948838940583917</v>
      </c>
    </row>
    <row r="58" spans="1:12" s="75" customFormat="1" ht="18.75" x14ac:dyDescent="0.3">
      <c r="A58" s="185" t="s">
        <v>86</v>
      </c>
      <c r="B58" s="186">
        <f>B56</f>
        <v>5</v>
      </c>
      <c r="C58" s="187" t="s">
        <v>87</v>
      </c>
      <c r="D58" s="207">
        <f>B57*B56</f>
        <v>5.9744194702919584</v>
      </c>
    </row>
    <row r="59" spans="1:12" ht="19.5" customHeight="1" x14ac:dyDescent="0.25"/>
    <row r="60" spans="1:12" s="9" customFormat="1" ht="27" customHeight="1" x14ac:dyDescent="0.4">
      <c r="A60" s="126" t="s">
        <v>88</v>
      </c>
      <c r="B60" s="214">
        <v>100</v>
      </c>
      <c r="C60" s="110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5">
        <v>4</v>
      </c>
      <c r="C61" s="345" t="s">
        <v>94</v>
      </c>
      <c r="D61" s="342">
        <v>3.7852999999999999</v>
      </c>
      <c r="E61" s="180">
        <v>1</v>
      </c>
      <c r="F61" s="224">
        <v>43468039</v>
      </c>
      <c r="G61" s="191">
        <f>IF(ISBLANK(F61),"-",(F61/$D$50*$D$47*$B$69)*$D$58/$D$61)</f>
        <v>231.19752297209985</v>
      </c>
      <c r="H61" s="188">
        <f t="shared" ref="H61:H72" si="0">IF(ISBLANK(F61),"-",G61/$D$56)</f>
        <v>1.1559876148604993</v>
      </c>
      <c r="L61" s="118"/>
    </row>
    <row r="62" spans="1:12" s="9" customFormat="1" ht="26.25" customHeight="1" x14ac:dyDescent="0.4">
      <c r="A62" s="127" t="s">
        <v>95</v>
      </c>
      <c r="B62" s="215">
        <v>25</v>
      </c>
      <c r="C62" s="346"/>
      <c r="D62" s="343"/>
      <c r="E62" s="181">
        <v>2</v>
      </c>
      <c r="F62" s="217">
        <v>43320827</v>
      </c>
      <c r="G62" s="192">
        <f>IF(ISBLANK(F62),"-",(F62/$D$50*$D$47*$B$69)*$D$58/$D$61)</f>
        <v>230.41453274445769</v>
      </c>
      <c r="H62" s="189">
        <f t="shared" si="0"/>
        <v>1.1520726637222884</v>
      </c>
      <c r="L62" s="118"/>
    </row>
    <row r="63" spans="1:12" s="9" customFormat="1" ht="24.75" customHeight="1" x14ac:dyDescent="0.4">
      <c r="A63" s="127" t="s">
        <v>96</v>
      </c>
      <c r="B63" s="215">
        <v>1</v>
      </c>
      <c r="C63" s="346"/>
      <c r="D63" s="343"/>
      <c r="E63" s="181">
        <v>3</v>
      </c>
      <c r="F63" s="217">
        <v>43342912</v>
      </c>
      <c r="G63" s="192">
        <f>IF(ISBLANK(F63),"-",(F63/$D$50*$D$47*$B$69)*$D$58/$D$61)</f>
        <v>230.53199829874325</v>
      </c>
      <c r="H63" s="189">
        <f t="shared" si="0"/>
        <v>1.1526599914937163</v>
      </c>
      <c r="L63" s="118"/>
    </row>
    <row r="64" spans="1:12" ht="27" customHeight="1" x14ac:dyDescent="0.4">
      <c r="A64" s="127" t="s">
        <v>97</v>
      </c>
      <c r="B64" s="215">
        <v>1</v>
      </c>
      <c r="C64" s="347"/>
      <c r="D64" s="344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5">
        <v>1</v>
      </c>
      <c r="C65" s="345" t="s">
        <v>99</v>
      </c>
      <c r="D65" s="342">
        <v>4.0831</v>
      </c>
      <c r="E65" s="151">
        <v>1</v>
      </c>
      <c r="F65" s="217">
        <v>45961472</v>
      </c>
      <c r="G65" s="191">
        <f>IF(ISBLANK(F65),"-",(F65/$D$50*$D$47*$B$69)*$D$58/$D$65)</f>
        <v>226.62997264599343</v>
      </c>
      <c r="H65" s="188">
        <f t="shared" si="0"/>
        <v>1.1331498632299672</v>
      </c>
    </row>
    <row r="66" spans="1:11" ht="23.25" customHeight="1" x14ac:dyDescent="0.4">
      <c r="A66" s="127" t="s">
        <v>100</v>
      </c>
      <c r="B66" s="215">
        <v>1</v>
      </c>
      <c r="C66" s="346"/>
      <c r="D66" s="343"/>
      <c r="E66" s="152">
        <v>2</v>
      </c>
      <c r="F66" s="217">
        <v>46027723</v>
      </c>
      <c r="G66" s="192">
        <f>IF(ISBLANK(F66),"-",(F66/$D$50*$D$47*$B$69)*$D$58/$D$65)</f>
        <v>226.95664761231671</v>
      </c>
      <c r="H66" s="189">
        <f t="shared" si="0"/>
        <v>1.1347832380615837</v>
      </c>
    </row>
    <row r="67" spans="1:11" ht="24.75" customHeight="1" x14ac:dyDescent="0.4">
      <c r="A67" s="127" t="s">
        <v>101</v>
      </c>
      <c r="B67" s="215">
        <v>1</v>
      </c>
      <c r="C67" s="346"/>
      <c r="D67" s="343"/>
      <c r="E67" s="152">
        <v>3</v>
      </c>
      <c r="F67" s="217">
        <v>45848873</v>
      </c>
      <c r="G67" s="192">
        <f>IF(ISBLANK(F67),"-",(F67/$D$50*$D$47*$B$69)*$D$58/$D$65)</f>
        <v>226.07476178830012</v>
      </c>
      <c r="H67" s="189">
        <f t="shared" si="0"/>
        <v>1.1303738089415005</v>
      </c>
    </row>
    <row r="68" spans="1:11" ht="27" customHeight="1" x14ac:dyDescent="0.4">
      <c r="A68" s="127" t="s">
        <v>102</v>
      </c>
      <c r="B68" s="215">
        <v>1</v>
      </c>
      <c r="C68" s="347"/>
      <c r="D68" s="344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625</v>
      </c>
      <c r="C69" s="345" t="s">
        <v>104</v>
      </c>
      <c r="D69" s="342">
        <v>4.04</v>
      </c>
      <c r="E69" s="151">
        <v>1</v>
      </c>
      <c r="F69" s="224">
        <v>46631670</v>
      </c>
      <c r="G69" s="191">
        <f>IF(ISBLANK(F69),"-",(F69/$D$50*$D$47*$B$69)*$D$58/$D$69)</f>
        <v>232.38764631817193</v>
      </c>
      <c r="H69" s="189">
        <f t="shared" si="0"/>
        <v>1.1619382315908597</v>
      </c>
    </row>
    <row r="70" spans="1:11" ht="22.5" customHeight="1" x14ac:dyDescent="0.4">
      <c r="A70" s="205" t="s">
        <v>105</v>
      </c>
      <c r="B70" s="226">
        <f>(D47*B69)/D56*D58</f>
        <v>3.7340121689324741</v>
      </c>
      <c r="C70" s="346"/>
      <c r="D70" s="343"/>
      <c r="E70" s="152">
        <v>2</v>
      </c>
      <c r="F70" s="217">
        <v>46983066</v>
      </c>
      <c r="G70" s="192">
        <f>IF(ISBLANK(F70),"-",(F70/$D$50*$D$47*$B$69)*$D$58/$D$69)</f>
        <v>234.13881863015695</v>
      </c>
      <c r="H70" s="189">
        <f t="shared" si="0"/>
        <v>1.1706940931507848</v>
      </c>
    </row>
    <row r="71" spans="1:11" ht="23.25" customHeight="1" x14ac:dyDescent="0.4">
      <c r="A71" s="329" t="s">
        <v>74</v>
      </c>
      <c r="B71" s="330"/>
      <c r="C71" s="346"/>
      <c r="D71" s="343"/>
      <c r="E71" s="152">
        <v>3</v>
      </c>
      <c r="F71" s="217">
        <v>46711614</v>
      </c>
      <c r="G71" s="192">
        <f>IF(ISBLANK(F71),"-",(F71/$D$50*$D$47*$B$69)*$D$58/$D$69)</f>
        <v>232.78604504584476</v>
      </c>
      <c r="H71" s="189">
        <f t="shared" si="0"/>
        <v>1.1639302252292238</v>
      </c>
    </row>
    <row r="72" spans="1:11" ht="23.25" customHeight="1" x14ac:dyDescent="0.4">
      <c r="A72" s="331"/>
      <c r="B72" s="332"/>
      <c r="C72" s="348"/>
      <c r="D72" s="344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67</v>
      </c>
      <c r="H73" s="227">
        <f>AVERAGE(H61:H72)</f>
        <v>1.1506210811422692</v>
      </c>
    </row>
    <row r="74" spans="1:11" ht="26.25" customHeight="1" x14ac:dyDescent="0.4">
      <c r="C74" s="154"/>
      <c r="D74" s="154"/>
      <c r="E74" s="154"/>
      <c r="F74" s="155"/>
      <c r="G74" s="143" t="s">
        <v>80</v>
      </c>
      <c r="H74" s="228">
        <f>STDEV(H61:H72)/H73</f>
        <v>1.2703500382983308E-2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19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106</v>
      </c>
      <c r="B77" s="231" t="s">
        <v>107</v>
      </c>
      <c r="C77" s="326" t="str">
        <f>B20</f>
        <v xml:space="preserve">Cefixime trihydrate USP </v>
      </c>
      <c r="D77" s="326"/>
      <c r="E77" s="179" t="s">
        <v>108</v>
      </c>
      <c r="F77" s="179"/>
      <c r="G77" s="232">
        <f>H73</f>
        <v>1.1506210811422692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24</v>
      </c>
      <c r="E79" s="155" t="s">
        <v>25</v>
      </c>
      <c r="F79" s="155"/>
      <c r="G79" s="155" t="s">
        <v>26</v>
      </c>
    </row>
    <row r="80" spans="1:11" ht="83.1" customHeight="1" x14ac:dyDescent="0.3">
      <c r="A80" s="161" t="s">
        <v>27</v>
      </c>
      <c r="B80" s="208" t="s">
        <v>111</v>
      </c>
      <c r="C80" s="208"/>
      <c r="D80" s="154"/>
      <c r="E80" s="163" t="s">
        <v>112</v>
      </c>
      <c r="F80" s="157"/>
      <c r="G80" s="183"/>
      <c r="H80" s="183"/>
      <c r="I80" s="157"/>
    </row>
    <row r="81" spans="1:9" ht="83.1" customHeight="1" x14ac:dyDescent="0.3">
      <c r="A81" s="161" t="s">
        <v>28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9" zoomScale="55" zoomScaleNormal="75" workbookViewId="0">
      <selection activeCell="F71" sqref="F71"/>
    </sheetView>
  </sheetViews>
  <sheetFormatPr defaultRowHeight="13.5" x14ac:dyDescent="0.25"/>
  <cols>
    <col min="1" max="1" width="55.42578125" style="315" customWidth="1"/>
    <col min="2" max="2" width="33.7109375" style="315" customWidth="1"/>
    <col min="3" max="3" width="42.28515625" style="315" customWidth="1"/>
    <col min="4" max="4" width="30.5703125" style="315" customWidth="1"/>
    <col min="5" max="5" width="35.42578125" style="315" customWidth="1"/>
    <col min="6" max="6" width="30.7109375" style="315" customWidth="1"/>
    <col min="7" max="7" width="35.42578125" style="315" customWidth="1"/>
    <col min="8" max="9" width="30.28515625" style="315" customWidth="1"/>
    <col min="10" max="10" width="30.42578125" style="315" customWidth="1"/>
    <col min="11" max="11" width="21.28515625" style="315" customWidth="1"/>
    <col min="12" max="12" width="9.140625" style="315" customWidth="1"/>
    <col min="13" max="16384" width="9.140625" style="316"/>
  </cols>
  <sheetData>
    <row r="1" spans="1:8" x14ac:dyDescent="0.25">
      <c r="A1" s="349" t="s">
        <v>29</v>
      </c>
      <c r="B1" s="349"/>
      <c r="C1" s="349"/>
      <c r="D1" s="349"/>
      <c r="E1" s="349"/>
      <c r="F1" s="349"/>
      <c r="G1" s="349"/>
      <c r="H1" s="349"/>
    </row>
    <row r="2" spans="1:8" x14ac:dyDescent="0.25">
      <c r="A2" s="349"/>
      <c r="B2" s="349"/>
      <c r="C2" s="349"/>
      <c r="D2" s="349"/>
      <c r="E2" s="349"/>
      <c r="F2" s="349"/>
      <c r="G2" s="349"/>
      <c r="H2" s="349"/>
    </row>
    <row r="3" spans="1:8" x14ac:dyDescent="0.25">
      <c r="A3" s="349"/>
      <c r="B3" s="349"/>
      <c r="C3" s="349"/>
      <c r="D3" s="349"/>
      <c r="E3" s="349"/>
      <c r="F3" s="349"/>
      <c r="G3" s="349"/>
      <c r="H3" s="349"/>
    </row>
    <row r="4" spans="1:8" x14ac:dyDescent="0.25">
      <c r="A4" s="349"/>
      <c r="B4" s="349"/>
      <c r="C4" s="349"/>
      <c r="D4" s="349"/>
      <c r="E4" s="349"/>
      <c r="F4" s="349"/>
      <c r="G4" s="349"/>
      <c r="H4" s="349"/>
    </row>
    <row r="5" spans="1:8" x14ac:dyDescent="0.25">
      <c r="A5" s="349"/>
      <c r="B5" s="349"/>
      <c r="C5" s="349"/>
      <c r="D5" s="349"/>
      <c r="E5" s="349"/>
      <c r="F5" s="349"/>
      <c r="G5" s="349"/>
      <c r="H5" s="349"/>
    </row>
    <row r="6" spans="1:8" x14ac:dyDescent="0.25">
      <c r="A6" s="349"/>
      <c r="B6" s="349"/>
      <c r="C6" s="349"/>
      <c r="D6" s="349"/>
      <c r="E6" s="349"/>
      <c r="F6" s="349"/>
      <c r="G6" s="349"/>
      <c r="H6" s="349"/>
    </row>
    <row r="7" spans="1:8" x14ac:dyDescent="0.25">
      <c r="A7" s="349"/>
      <c r="B7" s="349"/>
      <c r="C7" s="349"/>
      <c r="D7" s="349"/>
      <c r="E7" s="349"/>
      <c r="F7" s="349"/>
      <c r="G7" s="349"/>
      <c r="H7" s="349"/>
    </row>
    <row r="8" spans="1:8" x14ac:dyDescent="0.25">
      <c r="A8" s="350" t="s">
        <v>30</v>
      </c>
      <c r="B8" s="350"/>
      <c r="C8" s="350"/>
      <c r="D8" s="350"/>
      <c r="E8" s="350"/>
      <c r="F8" s="350"/>
      <c r="G8" s="350"/>
      <c r="H8" s="350"/>
    </row>
    <row r="9" spans="1:8" x14ac:dyDescent="0.25">
      <c r="A9" s="350"/>
      <c r="B9" s="350"/>
      <c r="C9" s="350"/>
      <c r="D9" s="350"/>
      <c r="E9" s="350"/>
      <c r="F9" s="350"/>
      <c r="G9" s="350"/>
      <c r="H9" s="350"/>
    </row>
    <row r="10" spans="1:8" x14ac:dyDescent="0.25">
      <c r="A10" s="350"/>
      <c r="B10" s="350"/>
      <c r="C10" s="350"/>
      <c r="D10" s="350"/>
      <c r="E10" s="350"/>
      <c r="F10" s="350"/>
      <c r="G10" s="350"/>
      <c r="H10" s="350"/>
    </row>
    <row r="11" spans="1:8" x14ac:dyDescent="0.25">
      <c r="A11" s="350"/>
      <c r="B11" s="350"/>
      <c r="C11" s="350"/>
      <c r="D11" s="350"/>
      <c r="E11" s="350"/>
      <c r="F11" s="350"/>
      <c r="G11" s="350"/>
      <c r="H11" s="350"/>
    </row>
    <row r="12" spans="1:8" x14ac:dyDescent="0.25">
      <c r="A12" s="350"/>
      <c r="B12" s="350"/>
      <c r="C12" s="350"/>
      <c r="D12" s="350"/>
      <c r="E12" s="350"/>
      <c r="F12" s="350"/>
      <c r="G12" s="350"/>
      <c r="H12" s="350"/>
    </row>
    <row r="13" spans="1:8" x14ac:dyDescent="0.25">
      <c r="A13" s="350"/>
      <c r="B13" s="350"/>
      <c r="C13" s="350"/>
      <c r="D13" s="350"/>
      <c r="E13" s="350"/>
      <c r="F13" s="350"/>
      <c r="G13" s="350"/>
      <c r="H13" s="350"/>
    </row>
    <row r="14" spans="1:8" x14ac:dyDescent="0.25">
      <c r="A14" s="350"/>
      <c r="B14" s="350"/>
      <c r="C14" s="350"/>
      <c r="D14" s="350"/>
      <c r="E14" s="350"/>
      <c r="F14" s="350"/>
      <c r="G14" s="350"/>
      <c r="H14" s="350"/>
    </row>
    <row r="15" spans="1:8" ht="19.5" customHeight="1" thickBot="1" x14ac:dyDescent="0.3"/>
    <row r="16" spans="1:8" ht="19.5" customHeight="1" thickBot="1" x14ac:dyDescent="0.35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51" t="s">
        <v>44</v>
      </c>
      <c r="B17" s="351"/>
      <c r="C17" s="351"/>
      <c r="D17" s="351"/>
      <c r="E17" s="351"/>
      <c r="F17" s="351"/>
      <c r="G17" s="351"/>
      <c r="H17" s="351"/>
    </row>
    <row r="18" spans="1:14" ht="26.25" customHeight="1" x14ac:dyDescent="0.4">
      <c r="A18" s="236" t="s">
        <v>33</v>
      </c>
      <c r="B18" s="333" t="s">
        <v>114</v>
      </c>
      <c r="C18" s="333"/>
    </row>
    <row r="19" spans="1:14" ht="26.25" customHeight="1" x14ac:dyDescent="0.4">
      <c r="A19" s="236" t="s">
        <v>34</v>
      </c>
      <c r="B19" s="312" t="str">
        <f>RD!B21</f>
        <v>NDQD201508244</v>
      </c>
      <c r="C19" s="234">
        <v>8</v>
      </c>
    </row>
    <row r="20" spans="1:14" ht="26.25" customHeight="1" x14ac:dyDescent="0.4">
      <c r="A20" s="236" t="s">
        <v>35</v>
      </c>
      <c r="B20" s="312" t="str">
        <f>RD!B22</f>
        <v xml:space="preserve">Cefixime trihydrate USP </v>
      </c>
      <c r="C20" s="212"/>
    </row>
    <row r="21" spans="1:14" ht="26.25" customHeight="1" x14ac:dyDescent="0.4">
      <c r="A21" s="236" t="s">
        <v>36</v>
      </c>
      <c r="B21" s="325" t="str">
        <f>RD!B23</f>
        <v>Cefixime trihydrate USP equivalent to cefixime 200mg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236" t="s">
        <v>37</v>
      </c>
      <c r="B22" s="237"/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236" t="s">
        <v>38</v>
      </c>
      <c r="B23" s="237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236"/>
      <c r="B24" s="238"/>
    </row>
    <row r="25" spans="1:14" ht="18.75" x14ac:dyDescent="0.3">
      <c r="A25" s="235" t="s">
        <v>1</v>
      </c>
      <c r="B25" s="238"/>
    </row>
    <row r="26" spans="1:14" ht="26.25" customHeight="1" x14ac:dyDescent="0.4">
      <c r="A26" s="305" t="s">
        <v>4</v>
      </c>
      <c r="B26" s="333" t="str">
        <f>B20</f>
        <v xml:space="preserve">Cefixime trihydrate USP </v>
      </c>
      <c r="C26" s="333"/>
    </row>
    <row r="27" spans="1:14" ht="26.25" customHeight="1" x14ac:dyDescent="0.4">
      <c r="A27" s="301" t="s">
        <v>45</v>
      </c>
      <c r="B27" s="325" t="s">
        <v>113</v>
      </c>
      <c r="C27" s="325"/>
    </row>
    <row r="28" spans="1:14" ht="27" customHeight="1" thickBot="1" x14ac:dyDescent="0.45">
      <c r="A28" s="301" t="s">
        <v>5</v>
      </c>
      <c r="B28" s="239">
        <v>99.536000000000001</v>
      </c>
    </row>
    <row r="29" spans="1:14" s="9" customFormat="1" ht="27" customHeight="1" thickBot="1" x14ac:dyDescent="0.45">
      <c r="A29" s="301" t="s">
        <v>46</v>
      </c>
      <c r="B29" s="240">
        <v>0</v>
      </c>
      <c r="C29" s="336" t="s">
        <v>47</v>
      </c>
      <c r="D29" s="337"/>
      <c r="E29" s="337"/>
      <c r="F29" s="337"/>
      <c r="G29" s="337"/>
      <c r="H29" s="338"/>
      <c r="I29" s="118"/>
      <c r="J29" s="118"/>
      <c r="K29" s="118"/>
      <c r="L29" s="118"/>
    </row>
    <row r="30" spans="1:14" s="9" customFormat="1" ht="19.5" customHeight="1" thickBot="1" x14ac:dyDescent="0.35">
      <c r="A30" s="301" t="s">
        <v>48</v>
      </c>
      <c r="B30" s="311">
        <f>B28-B29</f>
        <v>99.536000000000001</v>
      </c>
      <c r="C30" s="241"/>
      <c r="D30" s="241"/>
      <c r="E30" s="241"/>
      <c r="F30" s="241"/>
      <c r="G30" s="241"/>
      <c r="H30" s="242"/>
      <c r="I30" s="118"/>
      <c r="J30" s="118"/>
      <c r="K30" s="118"/>
      <c r="L30" s="118"/>
    </row>
    <row r="31" spans="1:14" s="9" customFormat="1" ht="27" customHeight="1" thickBot="1" x14ac:dyDescent="0.45">
      <c r="A31" s="301" t="s">
        <v>49</v>
      </c>
      <c r="B31" s="243">
        <v>1</v>
      </c>
      <c r="C31" s="339" t="s">
        <v>50</v>
      </c>
      <c r="D31" s="340"/>
      <c r="E31" s="340"/>
      <c r="F31" s="340"/>
      <c r="G31" s="340"/>
      <c r="H31" s="341"/>
      <c r="I31" s="118"/>
      <c r="J31" s="118"/>
      <c r="K31" s="118"/>
      <c r="L31" s="118"/>
    </row>
    <row r="32" spans="1:14" s="9" customFormat="1" ht="27" customHeight="1" thickBot="1" x14ac:dyDescent="0.45">
      <c r="A32" s="301" t="s">
        <v>51</v>
      </c>
      <c r="B32" s="243">
        <v>1</v>
      </c>
      <c r="C32" s="339" t="s">
        <v>52</v>
      </c>
      <c r="D32" s="340"/>
      <c r="E32" s="340"/>
      <c r="F32" s="340"/>
      <c r="G32" s="340"/>
      <c r="H32" s="341"/>
      <c r="I32" s="118"/>
      <c r="J32" s="118"/>
      <c r="K32" s="118"/>
      <c r="L32" s="122"/>
      <c r="M32" s="122"/>
      <c r="N32" s="247"/>
    </row>
    <row r="33" spans="1:14" s="9" customFormat="1" ht="17.25" customHeight="1" x14ac:dyDescent="0.3">
      <c r="A33" s="301"/>
      <c r="B33" s="244"/>
      <c r="C33" s="245"/>
      <c r="D33" s="245"/>
      <c r="E33" s="245"/>
      <c r="F33" s="245"/>
      <c r="G33" s="245"/>
      <c r="H33" s="245"/>
      <c r="I33" s="118"/>
      <c r="J33" s="118"/>
      <c r="K33" s="118"/>
      <c r="L33" s="122"/>
      <c r="M33" s="122"/>
      <c r="N33" s="247"/>
    </row>
    <row r="34" spans="1:14" s="9" customFormat="1" ht="18.75" x14ac:dyDescent="0.3">
      <c r="A34" s="301" t="s">
        <v>53</v>
      </c>
      <c r="B34" s="246">
        <f>B31/B32</f>
        <v>1</v>
      </c>
      <c r="C34" s="307" t="s">
        <v>54</v>
      </c>
      <c r="D34" s="307"/>
      <c r="E34" s="307"/>
      <c r="F34" s="307"/>
      <c r="G34" s="307"/>
      <c r="H34" s="307"/>
      <c r="I34" s="118"/>
      <c r="J34" s="118"/>
      <c r="K34" s="118"/>
      <c r="L34" s="122"/>
      <c r="M34" s="122"/>
      <c r="N34" s="247"/>
    </row>
    <row r="35" spans="1:14" s="9" customFormat="1" ht="19.5" customHeight="1" thickBot="1" x14ac:dyDescent="0.35">
      <c r="A35" s="301"/>
      <c r="B35" s="311"/>
      <c r="H35" s="307"/>
      <c r="I35" s="118"/>
      <c r="J35" s="118"/>
      <c r="K35" s="118"/>
      <c r="L35" s="122"/>
      <c r="M35" s="122"/>
      <c r="N35" s="247"/>
    </row>
    <row r="36" spans="1:14" s="9" customFormat="1" ht="27" customHeight="1" thickBot="1" x14ac:dyDescent="0.45">
      <c r="A36" s="248" t="s">
        <v>55</v>
      </c>
      <c r="B36" s="249">
        <v>100</v>
      </c>
      <c r="C36" s="307"/>
      <c r="D36" s="327" t="s">
        <v>56</v>
      </c>
      <c r="E36" s="328"/>
      <c r="F36" s="172" t="s">
        <v>57</v>
      </c>
      <c r="G36" s="173"/>
      <c r="J36" s="118"/>
      <c r="K36" s="118"/>
      <c r="L36" s="122"/>
      <c r="M36" s="122"/>
      <c r="N36" s="247"/>
    </row>
    <row r="37" spans="1:14" s="9" customFormat="1" ht="26.25" customHeight="1" x14ac:dyDescent="0.4">
      <c r="A37" s="250" t="s">
        <v>58</v>
      </c>
      <c r="B37" s="251">
        <v>1</v>
      </c>
      <c r="C37" s="252" t="s">
        <v>59</v>
      </c>
      <c r="D37" s="253" t="s">
        <v>60</v>
      </c>
      <c r="E37" s="254" t="s">
        <v>61</v>
      </c>
      <c r="F37" s="253" t="s">
        <v>60</v>
      </c>
      <c r="G37" s="255" t="s">
        <v>61</v>
      </c>
      <c r="J37" s="118"/>
      <c r="K37" s="118"/>
      <c r="L37" s="122"/>
      <c r="M37" s="122"/>
      <c r="N37" s="247"/>
    </row>
    <row r="38" spans="1:14" s="9" customFormat="1" ht="26.25" customHeight="1" x14ac:dyDescent="0.4">
      <c r="A38" s="250" t="s">
        <v>62</v>
      </c>
      <c r="B38" s="251">
        <v>1</v>
      </c>
      <c r="C38" s="256">
        <v>1</v>
      </c>
      <c r="D38" s="257">
        <v>52838644</v>
      </c>
      <c r="E38" s="258">
        <f>IF(ISBLANK(D38),"-",$D$48/$D$45*D38)</f>
        <v>55937785.254031822</v>
      </c>
      <c r="F38" s="257">
        <v>55499625</v>
      </c>
      <c r="G38" s="259">
        <f>IF(ISBLANK(F38),"-",$D$48/$F$45*F38)</f>
        <v>56435570.561575748</v>
      </c>
      <c r="J38" s="118"/>
      <c r="K38" s="118"/>
      <c r="L38" s="122"/>
      <c r="M38" s="122"/>
      <c r="N38" s="247"/>
    </row>
    <row r="39" spans="1:14" s="9" customFormat="1" ht="26.25" customHeight="1" x14ac:dyDescent="0.4">
      <c r="A39" s="250" t="s">
        <v>63</v>
      </c>
      <c r="B39" s="251">
        <v>1</v>
      </c>
      <c r="C39" s="292">
        <v>2</v>
      </c>
      <c r="D39" s="260">
        <v>52801487</v>
      </c>
      <c r="E39" s="261">
        <f>IF(ISBLANK(D39),"-",$D$48/$D$45*D39)</f>
        <v>55898448.88713558</v>
      </c>
      <c r="F39" s="260">
        <v>55429841</v>
      </c>
      <c r="G39" s="262">
        <f>IF(ISBLANK(F39),"-",$D$48/$F$45*F39)</f>
        <v>56364609.72434362</v>
      </c>
      <c r="J39" s="118"/>
      <c r="K39" s="118"/>
      <c r="L39" s="122"/>
      <c r="M39" s="122"/>
      <c r="N39" s="247"/>
    </row>
    <row r="40" spans="1:14" ht="26.25" customHeight="1" x14ac:dyDescent="0.4">
      <c r="A40" s="250" t="s">
        <v>64</v>
      </c>
      <c r="B40" s="251">
        <v>1</v>
      </c>
      <c r="C40" s="292">
        <v>3</v>
      </c>
      <c r="D40" s="260">
        <v>53419359</v>
      </c>
      <c r="E40" s="261">
        <f>IF(ISBLANK(D40),"-",$D$48/$D$45*D40)</f>
        <v>56552560.889905356</v>
      </c>
      <c r="F40" s="260">
        <v>56224859</v>
      </c>
      <c r="G40" s="262">
        <f>IF(ISBLANK(F40),"-",$D$48/$F$45*F40)</f>
        <v>57173034.906256527</v>
      </c>
      <c r="L40" s="122"/>
      <c r="M40" s="122"/>
      <c r="N40" s="307"/>
    </row>
    <row r="41" spans="1:14" ht="26.25" customHeight="1" x14ac:dyDescent="0.4">
      <c r="A41" s="250" t="s">
        <v>65</v>
      </c>
      <c r="B41" s="251">
        <v>1</v>
      </c>
      <c r="C41" s="263">
        <v>4</v>
      </c>
      <c r="D41" s="264"/>
      <c r="E41" s="265" t="str">
        <f>IF(ISBLANK(D41),"-",$D$48/$D$45*D41)</f>
        <v>-</v>
      </c>
      <c r="F41" s="264"/>
      <c r="G41" s="266" t="str">
        <f>IF(ISBLANK(F41),"-",$D$48/$F$45*F41)</f>
        <v>-</v>
      </c>
      <c r="L41" s="122"/>
      <c r="M41" s="122"/>
      <c r="N41" s="307"/>
    </row>
    <row r="42" spans="1:14" ht="27" customHeight="1" thickBot="1" x14ac:dyDescent="0.45">
      <c r="A42" s="250" t="s">
        <v>66</v>
      </c>
      <c r="B42" s="251">
        <v>1</v>
      </c>
      <c r="C42" s="267" t="s">
        <v>67</v>
      </c>
      <c r="D42" s="196">
        <v>53019830</v>
      </c>
      <c r="E42" s="269">
        <f>AVERAGE(E38:E41)</f>
        <v>56129598.343690924</v>
      </c>
      <c r="F42" s="268">
        <v>55718108.333333336</v>
      </c>
      <c r="G42" s="270">
        <f>AVERAGE(G38:G41)</f>
        <v>56657738.397391967</v>
      </c>
    </row>
    <row r="43" spans="1:14" ht="26.25" customHeight="1" x14ac:dyDescent="0.4">
      <c r="A43" s="250" t="s">
        <v>68</v>
      </c>
      <c r="B43" s="239">
        <v>1</v>
      </c>
      <c r="C43" s="197" t="s">
        <v>69</v>
      </c>
      <c r="D43" s="220">
        <v>18.98</v>
      </c>
      <c r="E43" s="307"/>
      <c r="F43" s="271">
        <v>19.760000000000002</v>
      </c>
      <c r="G43" s="174"/>
    </row>
    <row r="44" spans="1:14" ht="26.25" customHeight="1" x14ac:dyDescent="0.4">
      <c r="A44" s="250" t="s">
        <v>70</v>
      </c>
      <c r="B44" s="239">
        <v>1</v>
      </c>
      <c r="C44" s="198" t="s">
        <v>71</v>
      </c>
      <c r="D44" s="199">
        <f>D43*$B$34</f>
        <v>18.98</v>
      </c>
      <c r="E44" s="300"/>
      <c r="F44" s="272">
        <f>F43*$B$34</f>
        <v>19.760000000000002</v>
      </c>
      <c r="G44" s="297"/>
    </row>
    <row r="45" spans="1:14" ht="19.5" customHeight="1" thickBot="1" x14ac:dyDescent="0.35">
      <c r="A45" s="250" t="s">
        <v>72</v>
      </c>
      <c r="B45" s="300">
        <f>(B44/B43)*(B42/B41)*(B40/B39)*(B38/B37)*B36</f>
        <v>100</v>
      </c>
      <c r="C45" s="198" t="s">
        <v>73</v>
      </c>
      <c r="D45" s="200">
        <f>D44*$B$30/100</f>
        <v>18.891932799999999</v>
      </c>
      <c r="E45" s="297"/>
      <c r="F45" s="273">
        <f>F44*$B$30/100</f>
        <v>19.668313600000001</v>
      </c>
      <c r="G45" s="297"/>
    </row>
    <row r="46" spans="1:14" ht="19.5" customHeight="1" thickBot="1" x14ac:dyDescent="0.35">
      <c r="A46" s="329" t="s">
        <v>74</v>
      </c>
      <c r="B46" s="334"/>
      <c r="C46" s="198" t="s">
        <v>75</v>
      </c>
      <c r="D46" s="199">
        <f>D45/$B$45</f>
        <v>0.188919328</v>
      </c>
      <c r="E46" s="297"/>
      <c r="F46" s="274">
        <f>F45/$B$45</f>
        <v>0.19668313600000001</v>
      </c>
      <c r="G46" s="297"/>
    </row>
    <row r="47" spans="1:14" ht="27" customHeight="1" thickBot="1" x14ac:dyDescent="0.45">
      <c r="A47" s="331"/>
      <c r="B47" s="335"/>
      <c r="C47" s="198" t="s">
        <v>76</v>
      </c>
      <c r="D47" s="221">
        <v>0.2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20</v>
      </c>
      <c r="E48" s="297"/>
      <c r="F48" s="297"/>
      <c r="G48" s="297"/>
    </row>
    <row r="49" spans="1:12" ht="19.5" customHeight="1" thickBot="1" x14ac:dyDescent="0.35">
      <c r="C49" s="201" t="s">
        <v>78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56393668.370541431</v>
      </c>
      <c r="E50" s="159"/>
      <c r="F50" s="159"/>
      <c r="G50" s="159"/>
    </row>
    <row r="51" spans="1:12" ht="18.75" x14ac:dyDescent="0.3">
      <c r="C51" s="295" t="s">
        <v>80</v>
      </c>
      <c r="D51" s="275">
        <f>STDEV(E38:E41,G38:G41)/D50</f>
        <v>8.2730404514808984E-3</v>
      </c>
      <c r="E51" s="300"/>
      <c r="F51" s="300"/>
      <c r="G51" s="300"/>
    </row>
    <row r="52" spans="1:12" ht="19.5" customHeight="1" thickBot="1" x14ac:dyDescent="0.35">
      <c r="C52" s="298" t="s">
        <v>19</v>
      </c>
      <c r="D52" s="147">
        <f>COUNT(E38:E41,G38:G41)</f>
        <v>6</v>
      </c>
      <c r="E52" s="300"/>
      <c r="F52" s="300"/>
      <c r="G52" s="300"/>
    </row>
    <row r="54" spans="1:12" ht="18.75" x14ac:dyDescent="0.3">
      <c r="A54" s="235" t="s">
        <v>1</v>
      </c>
      <c r="B54" s="277" t="s">
        <v>81</v>
      </c>
    </row>
    <row r="55" spans="1:12" ht="18.75" x14ac:dyDescent="0.3">
      <c r="A55" s="307" t="s">
        <v>82</v>
      </c>
      <c r="B55" s="278" t="str">
        <f>B21</f>
        <v>Cefixime trihydrate USP equivalent to cefixime 200mg</v>
      </c>
    </row>
    <row r="56" spans="1:12" ht="26.25" customHeight="1" x14ac:dyDescent="0.4">
      <c r="A56" s="301" t="s">
        <v>83</v>
      </c>
      <c r="B56" s="222">
        <v>5</v>
      </c>
      <c r="C56" s="300" t="s">
        <v>84</v>
      </c>
      <c r="D56" s="223">
        <v>200</v>
      </c>
      <c r="E56" s="300" t="str">
        <f>B20</f>
        <v xml:space="preserve">Cefixime trihydrate USP </v>
      </c>
    </row>
    <row r="57" spans="1:12" ht="19.5" thickBot="1" x14ac:dyDescent="0.35">
      <c r="A57" s="278" t="s">
        <v>85</v>
      </c>
      <c r="B57" s="313">
        <f>RD!C39</f>
        <v>1.1948838940583917</v>
      </c>
    </row>
    <row r="58" spans="1:12" s="314" customFormat="1" ht="19.5" thickBot="1" x14ac:dyDescent="0.35">
      <c r="A58" s="301" t="s">
        <v>86</v>
      </c>
      <c r="B58" s="186">
        <f>B56</f>
        <v>5</v>
      </c>
      <c r="C58" s="300" t="s">
        <v>87</v>
      </c>
      <c r="D58" s="207">
        <f>B57*B56</f>
        <v>5.9744194702919584</v>
      </c>
    </row>
    <row r="59" spans="1:12" ht="19.5" customHeight="1" thickBot="1" x14ac:dyDescent="0.3"/>
    <row r="60" spans="1:12" s="9" customFormat="1" ht="27" customHeight="1" thickBot="1" x14ac:dyDescent="0.45">
      <c r="A60" s="248" t="s">
        <v>88</v>
      </c>
      <c r="B60" s="249">
        <v>50</v>
      </c>
      <c r="C60" s="307"/>
      <c r="D60" s="279" t="s">
        <v>89</v>
      </c>
      <c r="E60" s="280" t="s">
        <v>90</v>
      </c>
      <c r="F60" s="280" t="s">
        <v>60</v>
      </c>
      <c r="G60" s="280" t="s">
        <v>91</v>
      </c>
      <c r="H60" s="252" t="s">
        <v>92</v>
      </c>
      <c r="L60" s="118"/>
    </row>
    <row r="61" spans="1:12" s="9" customFormat="1" ht="24" customHeight="1" x14ac:dyDescent="0.4">
      <c r="A61" s="250" t="s">
        <v>93</v>
      </c>
      <c r="B61" s="251">
        <v>5</v>
      </c>
      <c r="C61" s="345" t="s">
        <v>94</v>
      </c>
      <c r="D61" s="342">
        <v>2.0586600000000002</v>
      </c>
      <c r="E61" s="180">
        <v>1</v>
      </c>
      <c r="F61" s="282">
        <v>109224245</v>
      </c>
      <c r="G61" s="286">
        <f>IF(ISBLANK(F61),"-",(F61/$D$50*$D$47*$B$69)*$D$58/$D$61)</f>
        <v>224.832858474337</v>
      </c>
      <c r="H61" s="287">
        <f t="shared" ref="H61:H72" si="0">IF(ISBLANK(F61),"-",G61/$D$56)</f>
        <v>1.124164292371685</v>
      </c>
      <c r="L61" s="118"/>
    </row>
    <row r="62" spans="1:12" s="9" customFormat="1" ht="26.25" customHeight="1" x14ac:dyDescent="0.4">
      <c r="A62" s="250" t="s">
        <v>95</v>
      </c>
      <c r="B62" s="251">
        <v>20</v>
      </c>
      <c r="C62" s="346"/>
      <c r="D62" s="343"/>
      <c r="E62" s="181">
        <v>2</v>
      </c>
      <c r="F62" s="260">
        <v>108485142</v>
      </c>
      <c r="G62" s="288">
        <f>IF(ISBLANK(F62),"-",(F62/$D$50*$D$47*$B$69)*$D$58/$D$61)</f>
        <v>223.31145047378769</v>
      </c>
      <c r="H62" s="289">
        <f t="shared" si="0"/>
        <v>1.1165572523689384</v>
      </c>
      <c r="L62" s="118"/>
    </row>
    <row r="63" spans="1:12" s="9" customFormat="1" ht="24.75" customHeight="1" x14ac:dyDescent="0.4">
      <c r="A63" s="250" t="s">
        <v>96</v>
      </c>
      <c r="B63" s="251">
        <v>1</v>
      </c>
      <c r="C63" s="346"/>
      <c r="D63" s="343"/>
      <c r="E63" s="181">
        <v>3</v>
      </c>
      <c r="F63" s="260">
        <v>108047712</v>
      </c>
      <c r="G63" s="288">
        <f>IF(ISBLANK(F63),"-",(F63/$D$50*$D$47*$B$69)*$D$58/$D$61)</f>
        <v>222.41102184383993</v>
      </c>
      <c r="H63" s="289">
        <f t="shared" si="0"/>
        <v>1.1120551092191997</v>
      </c>
      <c r="L63" s="118"/>
    </row>
    <row r="64" spans="1:12" ht="27" customHeight="1" thickBot="1" x14ac:dyDescent="0.45">
      <c r="A64" s="250" t="s">
        <v>97</v>
      </c>
      <c r="B64" s="251">
        <v>1</v>
      </c>
      <c r="C64" s="347"/>
      <c r="D64" s="344"/>
      <c r="E64" s="182">
        <v>4</v>
      </c>
      <c r="F64" s="285"/>
      <c r="G64" s="288" t="str">
        <f>IF(ISBLANK(F64),"-",(F64/$D$50*$D$47*$B$69)*$D$58/$D$61)</f>
        <v>-</v>
      </c>
      <c r="H64" s="289" t="str">
        <f t="shared" si="0"/>
        <v>-</v>
      </c>
    </row>
    <row r="65" spans="1:11" ht="24.75" customHeight="1" x14ac:dyDescent="0.4">
      <c r="A65" s="250" t="s">
        <v>98</v>
      </c>
      <c r="B65" s="251">
        <v>1</v>
      </c>
      <c r="C65" s="345" t="s">
        <v>99</v>
      </c>
      <c r="D65" s="342">
        <v>2.0840000000000001</v>
      </c>
      <c r="E65" s="281">
        <v>1</v>
      </c>
      <c r="F65" s="260">
        <v>110038388</v>
      </c>
      <c r="G65" s="286">
        <f>IF(ISBLANK(F65),"-",(F65/$D$50*$D$47*$B$69)*$D$58/$D$65)</f>
        <v>223.75454303111385</v>
      </c>
      <c r="H65" s="287">
        <f t="shared" si="0"/>
        <v>1.1187727151555693</v>
      </c>
    </row>
    <row r="66" spans="1:11" ht="23.25" customHeight="1" x14ac:dyDescent="0.4">
      <c r="A66" s="250" t="s">
        <v>100</v>
      </c>
      <c r="B66" s="251">
        <v>1</v>
      </c>
      <c r="C66" s="346"/>
      <c r="D66" s="343"/>
      <c r="E66" s="283">
        <v>2</v>
      </c>
      <c r="F66" s="260">
        <v>109981879</v>
      </c>
      <c r="G66" s="288">
        <f>IF(ISBLANK(F66),"-",(F66/$D$50*$D$47*$B$69)*$D$58/$D$65)</f>
        <v>223.63963635443523</v>
      </c>
      <c r="H66" s="289">
        <f t="shared" si="0"/>
        <v>1.1181981817721762</v>
      </c>
    </row>
    <row r="67" spans="1:11" ht="24.75" customHeight="1" x14ac:dyDescent="0.4">
      <c r="A67" s="250" t="s">
        <v>101</v>
      </c>
      <c r="B67" s="251">
        <v>1</v>
      </c>
      <c r="C67" s="346"/>
      <c r="D67" s="343"/>
      <c r="E67" s="283">
        <v>3</v>
      </c>
      <c r="F67" s="260">
        <v>108060458</v>
      </c>
      <c r="G67" s="288">
        <f>IF(ISBLANK(F67),"-",(F67/$D$50*$D$47*$B$69)*$D$58/$D$65)</f>
        <v>219.73257550376758</v>
      </c>
      <c r="H67" s="289">
        <f t="shared" si="0"/>
        <v>1.0986628775188378</v>
      </c>
    </row>
    <row r="68" spans="1:11" ht="27" customHeight="1" thickBot="1" x14ac:dyDescent="0.45">
      <c r="A68" s="250" t="s">
        <v>102</v>
      </c>
      <c r="B68" s="251">
        <v>1</v>
      </c>
      <c r="C68" s="347"/>
      <c r="D68" s="344"/>
      <c r="E68" s="284">
        <v>4</v>
      </c>
      <c r="F68" s="285"/>
      <c r="G68" s="290" t="str">
        <f>IF(ISBLANK(F68),"-",(F68/$D$50*$D$47*$B$69)*$D$58/$D$65)</f>
        <v>-</v>
      </c>
      <c r="H68" s="291" t="str">
        <f t="shared" si="0"/>
        <v>-</v>
      </c>
    </row>
    <row r="69" spans="1:11" ht="23.25" customHeight="1" x14ac:dyDescent="0.4">
      <c r="A69" s="250" t="s">
        <v>103</v>
      </c>
      <c r="B69" s="292">
        <f>(B68/B67)*(B66/B65)*(B64/B63)*(B62/B61)*B60</f>
        <v>200</v>
      </c>
      <c r="C69" s="345" t="s">
        <v>104</v>
      </c>
      <c r="D69" s="342">
        <v>2.0931999999999999</v>
      </c>
      <c r="E69" s="281">
        <v>1</v>
      </c>
      <c r="F69" s="282">
        <v>112083330</v>
      </c>
      <c r="G69" s="286">
        <f>IF(ISBLANK(F69),"-",(F69/$D$50*$D$47*$B$69)*$D$58/$D$69)</f>
        <v>226.9110556009571</v>
      </c>
      <c r="H69" s="289">
        <f t="shared" si="0"/>
        <v>1.1345552780047854</v>
      </c>
    </row>
    <row r="70" spans="1:11" ht="22.5" customHeight="1" thickBot="1" x14ac:dyDescent="0.45">
      <c r="A70" s="276" t="s">
        <v>105</v>
      </c>
      <c r="B70" s="226">
        <f>(D47*B69)/D56*D58</f>
        <v>1.1948838940583917</v>
      </c>
      <c r="C70" s="346"/>
      <c r="D70" s="343"/>
      <c r="E70" s="283">
        <v>2</v>
      </c>
      <c r="F70" s="260">
        <v>111305389</v>
      </c>
      <c r="G70" s="288">
        <f>IF(ISBLANK(F70),"-",(F70/$D$50*$D$47*$B$69)*$D$58/$D$69)</f>
        <v>225.33612547080065</v>
      </c>
      <c r="H70" s="289">
        <f t="shared" si="0"/>
        <v>1.1266806273540033</v>
      </c>
    </row>
    <row r="71" spans="1:11" ht="23.25" customHeight="1" x14ac:dyDescent="0.4">
      <c r="A71" s="329" t="s">
        <v>74</v>
      </c>
      <c r="B71" s="330"/>
      <c r="C71" s="346"/>
      <c r="D71" s="343"/>
      <c r="E71" s="283">
        <v>3</v>
      </c>
      <c r="F71" s="260">
        <v>111784119</v>
      </c>
      <c r="G71" s="288">
        <f>IF(ISBLANK(F71),"-",(F71/$D$50*$D$47*$B$69)*$D$58/$D$69)</f>
        <v>226.30530732547831</v>
      </c>
      <c r="H71" s="289">
        <f t="shared" si="0"/>
        <v>1.1315265366273914</v>
      </c>
    </row>
    <row r="72" spans="1:11" ht="23.25" customHeight="1" thickBot="1" x14ac:dyDescent="0.45">
      <c r="A72" s="331"/>
      <c r="B72" s="332"/>
      <c r="C72" s="348"/>
      <c r="D72" s="344"/>
      <c r="E72" s="284">
        <v>4</v>
      </c>
      <c r="F72" s="285"/>
      <c r="G72" s="290" t="str">
        <f>IF(ISBLANK(F72),"-",(F72/$D$50*$D$47*$B$69)*$D$58/$D$69)</f>
        <v>-</v>
      </c>
      <c r="H72" s="291" t="str">
        <f t="shared" si="0"/>
        <v>-</v>
      </c>
    </row>
    <row r="73" spans="1:11" ht="26.25" customHeight="1" x14ac:dyDescent="0.4">
      <c r="A73" s="300"/>
      <c r="B73" s="300"/>
      <c r="C73" s="300"/>
      <c r="D73" s="300"/>
      <c r="E73" s="300"/>
      <c r="F73" s="300"/>
      <c r="G73" s="293" t="s">
        <v>67</v>
      </c>
      <c r="H73" s="294">
        <f>AVERAGE(H61:H72)</f>
        <v>1.1201303189325094</v>
      </c>
    </row>
    <row r="74" spans="1:11" ht="26.25" customHeight="1" x14ac:dyDescent="0.4">
      <c r="C74" s="300"/>
      <c r="D74" s="300"/>
      <c r="E74" s="300"/>
      <c r="F74" s="300"/>
      <c r="G74" s="295" t="s">
        <v>80</v>
      </c>
      <c r="H74" s="296">
        <f>STDEV(H61:H72)/H73</f>
        <v>9.6851170474883119E-3</v>
      </c>
    </row>
    <row r="75" spans="1:11" ht="27" customHeight="1" thickBot="1" x14ac:dyDescent="0.45">
      <c r="A75" s="300"/>
      <c r="B75" s="300"/>
      <c r="C75" s="300"/>
      <c r="D75" s="297"/>
      <c r="E75" s="297"/>
      <c r="F75" s="300"/>
      <c r="G75" s="298" t="s">
        <v>19</v>
      </c>
      <c r="H75" s="299">
        <f>COUNT(H61:H72)</f>
        <v>9</v>
      </c>
    </row>
    <row r="76" spans="1:11" ht="18.75" x14ac:dyDescent="0.3">
      <c r="A76" s="300"/>
      <c r="B76" s="300"/>
      <c r="C76" s="300"/>
      <c r="D76" s="297"/>
      <c r="E76" s="297"/>
      <c r="F76" s="297"/>
      <c r="G76" s="297"/>
      <c r="H76" s="300"/>
      <c r="I76" s="307"/>
      <c r="J76" s="301"/>
      <c r="K76" s="311"/>
    </row>
    <row r="77" spans="1:11" ht="26.25" customHeight="1" x14ac:dyDescent="0.4">
      <c r="A77" s="305" t="s">
        <v>106</v>
      </c>
      <c r="B77" s="301" t="s">
        <v>107</v>
      </c>
      <c r="C77" s="326" t="str">
        <f>B20</f>
        <v xml:space="preserve">Cefixime trihydrate USP </v>
      </c>
      <c r="D77" s="326"/>
      <c r="E77" s="307" t="s">
        <v>108</v>
      </c>
      <c r="F77" s="307"/>
      <c r="G77" s="302">
        <f>H73</f>
        <v>1.1201303189325094</v>
      </c>
      <c r="H77" s="300"/>
      <c r="I77" s="307"/>
      <c r="J77" s="301"/>
      <c r="K77" s="311"/>
    </row>
    <row r="78" spans="1:11" ht="19.5" customHeight="1" thickBot="1" x14ac:dyDescent="0.35">
      <c r="A78" s="303"/>
      <c r="B78" s="304"/>
      <c r="C78" s="167"/>
      <c r="D78" s="167"/>
      <c r="E78" s="304"/>
      <c r="F78" s="304"/>
      <c r="G78" s="304"/>
      <c r="H78" s="304"/>
    </row>
    <row r="79" spans="1:11" ht="18.75" x14ac:dyDescent="0.3">
      <c r="B79" s="300" t="s">
        <v>24</v>
      </c>
      <c r="E79" s="300" t="s">
        <v>25</v>
      </c>
      <c r="F79" s="300"/>
      <c r="G79" s="300" t="s">
        <v>26</v>
      </c>
    </row>
    <row r="80" spans="1:11" ht="83.1" customHeight="1" x14ac:dyDescent="0.3">
      <c r="A80" s="301" t="s">
        <v>27</v>
      </c>
      <c r="B80" s="306"/>
      <c r="C80" s="306"/>
      <c r="D80" s="300"/>
      <c r="E80" s="308"/>
      <c r="F80" s="307"/>
      <c r="G80" s="308"/>
      <c r="H80" s="308"/>
      <c r="I80" s="307"/>
    </row>
    <row r="81" spans="1:9" ht="83.1" customHeight="1" x14ac:dyDescent="0.3">
      <c r="A81" s="301" t="s">
        <v>28</v>
      </c>
      <c r="B81" s="309"/>
      <c r="C81" s="309"/>
      <c r="D81" s="311"/>
      <c r="E81" s="310"/>
      <c r="F81" s="307"/>
      <c r="G81" s="310"/>
      <c r="H81" s="310"/>
      <c r="I81" s="307"/>
    </row>
    <row r="82" spans="1:9" ht="18.75" x14ac:dyDescent="0.3">
      <c r="A82" s="300"/>
      <c r="B82" s="300"/>
      <c r="C82" s="297"/>
      <c r="D82" s="297"/>
      <c r="E82" s="297"/>
      <c r="F82" s="297"/>
      <c r="G82" s="300"/>
      <c r="H82" s="300"/>
      <c r="I82" s="307"/>
    </row>
    <row r="83" spans="1:9" ht="18.75" x14ac:dyDescent="0.3">
      <c r="A83" s="300"/>
      <c r="B83" s="300"/>
      <c r="C83" s="300"/>
      <c r="D83" s="297"/>
      <c r="E83" s="297"/>
      <c r="F83" s="297"/>
      <c r="G83" s="297"/>
      <c r="H83" s="300"/>
      <c r="I83" s="307"/>
    </row>
    <row r="84" spans="1:9" ht="18.75" x14ac:dyDescent="0.3">
      <c r="A84" s="300"/>
      <c r="B84" s="300"/>
      <c r="C84" s="300"/>
      <c r="D84" s="297"/>
      <c r="E84" s="297"/>
      <c r="F84" s="297"/>
      <c r="G84" s="297"/>
      <c r="H84" s="300"/>
      <c r="I84" s="307"/>
    </row>
    <row r="85" spans="1:9" ht="18.75" x14ac:dyDescent="0.3">
      <c r="A85" s="300"/>
      <c r="B85" s="300"/>
      <c r="C85" s="300"/>
      <c r="D85" s="297"/>
      <c r="E85" s="297"/>
      <c r="F85" s="297"/>
      <c r="G85" s="297"/>
      <c r="H85" s="300"/>
      <c r="I85" s="307"/>
    </row>
    <row r="86" spans="1:9" ht="18.75" x14ac:dyDescent="0.3">
      <c r="A86" s="300"/>
      <c r="B86" s="300"/>
      <c r="C86" s="300"/>
      <c r="D86" s="297"/>
      <c r="E86" s="297"/>
      <c r="F86" s="297"/>
      <c r="G86" s="297"/>
      <c r="H86" s="300"/>
      <c r="I86" s="307"/>
    </row>
    <row r="87" spans="1:9" ht="18.75" x14ac:dyDescent="0.3">
      <c r="A87" s="300"/>
      <c r="B87" s="300"/>
      <c r="C87" s="300"/>
      <c r="D87" s="297"/>
      <c r="E87" s="297"/>
      <c r="F87" s="297"/>
      <c r="G87" s="297"/>
      <c r="H87" s="300"/>
      <c r="I87" s="307"/>
    </row>
    <row r="88" spans="1:9" ht="18.75" x14ac:dyDescent="0.3">
      <c r="A88" s="300"/>
      <c r="B88" s="300"/>
      <c r="C88" s="300"/>
      <c r="D88" s="297"/>
      <c r="E88" s="297"/>
      <c r="F88" s="297"/>
      <c r="G88" s="297"/>
      <c r="H88" s="300"/>
      <c r="I88" s="307"/>
    </row>
    <row r="89" spans="1:9" ht="18.75" x14ac:dyDescent="0.3">
      <c r="A89" s="300"/>
      <c r="B89" s="300"/>
      <c r="C89" s="300"/>
      <c r="D89" s="297"/>
      <c r="E89" s="297"/>
      <c r="F89" s="297"/>
      <c r="G89" s="297"/>
      <c r="H89" s="300"/>
      <c r="I89" s="307"/>
    </row>
    <row r="90" spans="1:9" ht="18.75" x14ac:dyDescent="0.3">
      <c r="A90" s="300"/>
      <c r="B90" s="300"/>
      <c r="C90" s="300"/>
      <c r="D90" s="297"/>
      <c r="E90" s="297"/>
      <c r="F90" s="297"/>
      <c r="G90" s="297"/>
      <c r="H90" s="300"/>
      <c r="I90" s="307"/>
    </row>
    <row r="250" spans="1:1" x14ac:dyDescent="0.25">
      <c r="A250" s="31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Cefixime D7</vt:lpstr>
      <vt:lpstr>Cefixime </vt:lpstr>
      <vt:lpstr>'Cefixime '!Print_Area</vt:lpstr>
      <vt:lpstr>'Cefixime D7'!Print_Area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2016-04-06T07:33:18Z</dcterms:modified>
</cp:coreProperties>
</file>