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810" windowWidth="20535" windowHeight="9120" activeTab="3"/>
  </bookViews>
  <sheets>
    <sheet name="SST Bimatoprost" sheetId="4" r:id="rId1"/>
    <sheet name="SST BenzlkChl" sheetId="1" r:id="rId2"/>
    <sheet name="Bimatropost" sheetId="2" r:id="rId3"/>
    <sheet name="BenzalkoniumChloride" sheetId="3" r:id="rId4"/>
  </sheets>
  <calcPr calcId="144525"/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32" i="1" s="1"/>
  <c r="F69" i="3"/>
  <c r="F65" i="3"/>
  <c r="F61" i="3"/>
  <c r="F68" i="3"/>
  <c r="F64" i="3"/>
  <c r="F60" i="3"/>
  <c r="F67" i="3"/>
  <c r="F63" i="3"/>
  <c r="F59" i="3"/>
  <c r="F40" i="3"/>
  <c r="F39" i="3"/>
  <c r="F38" i="3"/>
  <c r="D40" i="3"/>
  <c r="D39" i="3"/>
  <c r="D38" i="3"/>
  <c r="D47" i="3"/>
  <c r="B68" i="2"/>
  <c r="D47" i="2"/>
  <c r="B53" i="4"/>
  <c r="E51" i="4"/>
  <c r="D51" i="4"/>
  <c r="C51" i="4"/>
  <c r="B51" i="4"/>
  <c r="B52" i="4" s="1"/>
  <c r="B32" i="4"/>
  <c r="E30" i="4"/>
  <c r="D30" i="4"/>
  <c r="C30" i="4"/>
  <c r="B30" i="4"/>
  <c r="B31" i="4" s="1"/>
  <c r="C75" i="3"/>
  <c r="H70" i="3"/>
  <c r="G70" i="3"/>
  <c r="B67" i="3"/>
  <c r="B68" i="3" s="1"/>
  <c r="H66" i="3"/>
  <c r="G66" i="3"/>
  <c r="H62" i="3"/>
  <c r="G62" i="3"/>
  <c r="E56" i="3"/>
  <c r="B55" i="3"/>
  <c r="B45" i="3"/>
  <c r="D48" i="3" s="1"/>
  <c r="D49" i="3" s="1"/>
  <c r="F44" i="3"/>
  <c r="G41" i="3"/>
  <c r="E41" i="3"/>
  <c r="B34" i="3"/>
  <c r="D44" i="3" s="1"/>
  <c r="B30" i="3"/>
  <c r="C75" i="2"/>
  <c r="H70" i="2"/>
  <c r="G70" i="2"/>
  <c r="B67" i="2"/>
  <c r="H66" i="2"/>
  <c r="G66" i="2"/>
  <c r="H62" i="2"/>
  <c r="G62" i="2"/>
  <c r="E56" i="2"/>
  <c r="B55" i="2"/>
  <c r="B45" i="2"/>
  <c r="D48" i="2" s="1"/>
  <c r="D49" i="2" s="1"/>
  <c r="F44" i="2"/>
  <c r="F42" i="2"/>
  <c r="D42" i="2"/>
  <c r="G41" i="2"/>
  <c r="E41" i="2"/>
  <c r="B34" i="2"/>
  <c r="D44" i="2" s="1"/>
  <c r="B30" i="2"/>
  <c r="B53" i="1"/>
  <c r="E51" i="1"/>
  <c r="D51" i="1"/>
  <c r="C51" i="1"/>
  <c r="B51" i="1"/>
  <c r="B52" i="1" s="1"/>
  <c r="E30" i="1"/>
  <c r="D30" i="1"/>
  <c r="C30" i="1"/>
  <c r="B30" i="1"/>
  <c r="B31" i="1" s="1"/>
  <c r="F42" i="3" l="1"/>
  <c r="D42" i="3"/>
  <c r="F45" i="3"/>
  <c r="D45" i="3"/>
  <c r="D46" i="3" s="1"/>
  <c r="F45" i="2"/>
  <c r="D45" i="2"/>
  <c r="E38" i="3" l="1"/>
  <c r="D52" i="3" s="1"/>
  <c r="F46" i="3"/>
  <c r="G40" i="3"/>
  <c r="G38" i="3"/>
  <c r="E39" i="3"/>
  <c r="D50" i="3" s="1"/>
  <c r="G39" i="3"/>
  <c r="E40" i="3"/>
  <c r="E42" i="3"/>
  <c r="D46" i="2"/>
  <c r="E40" i="2"/>
  <c r="E38" i="2"/>
  <c r="E39" i="2"/>
  <c r="F46" i="2"/>
  <c r="G40" i="2"/>
  <c r="G39" i="2"/>
  <c r="G38" i="2"/>
  <c r="D50" i="2" l="1"/>
  <c r="D51" i="3"/>
  <c r="G64" i="3"/>
  <c r="H64" i="3" s="1"/>
  <c r="G69" i="3"/>
  <c r="H69" i="3" s="1"/>
  <c r="G59" i="3"/>
  <c r="H59" i="3" s="1"/>
  <c r="G67" i="3"/>
  <c r="H67" i="3" s="1"/>
  <c r="G65" i="3"/>
  <c r="H65" i="3" s="1"/>
  <c r="G61" i="3"/>
  <c r="H61" i="3" s="1"/>
  <c r="G60" i="3"/>
  <c r="H60" i="3" s="1"/>
  <c r="G68" i="3"/>
  <c r="H68" i="3" s="1"/>
  <c r="G63" i="3"/>
  <c r="H63" i="3" s="1"/>
  <c r="G42" i="3"/>
  <c r="G42" i="2"/>
  <c r="E42" i="2"/>
  <c r="D51" i="2"/>
  <c r="D52" i="2"/>
  <c r="G59" i="2" l="1"/>
  <c r="H59" i="2" s="1"/>
  <c r="G67" i="2"/>
  <c r="H67" i="2" s="1"/>
  <c r="G65" i="2"/>
  <c r="H65" i="2" s="1"/>
  <c r="G64" i="2"/>
  <c r="H64" i="2" s="1"/>
  <c r="G61" i="2"/>
  <c r="H61" i="2" s="1"/>
  <c r="G69" i="2"/>
  <c r="H69" i="2" s="1"/>
  <c r="G63" i="2"/>
  <c r="H63" i="2" s="1"/>
  <c r="G60" i="2"/>
  <c r="H60" i="2" s="1"/>
  <c r="G68" i="2"/>
  <c r="H68" i="2" s="1"/>
  <c r="H73" i="3"/>
  <c r="H71" i="3"/>
  <c r="G75" i="3" s="1"/>
  <c r="H72" i="3"/>
  <c r="H71" i="2" l="1"/>
  <c r="H73" i="2"/>
  <c r="G75" i="2" l="1"/>
  <c r="H72" i="2"/>
</calcChain>
</file>

<file path=xl/sharedStrings.xml><?xml version="1.0" encoding="utf-8"?>
<sst xmlns="http://schemas.openxmlformats.org/spreadsheetml/2006/main" count="304" uniqueCount="120">
  <si>
    <t>HPLC System Suitability Report</t>
  </si>
  <si>
    <t>Analysis Data</t>
  </si>
  <si>
    <t>Assay</t>
  </si>
  <si>
    <t>Sample(s)</t>
  </si>
  <si>
    <t>Reference Substance:</t>
  </si>
  <si>
    <t>BIMAT EYE DROPS</t>
  </si>
  <si>
    <t>% age Purity:</t>
  </si>
  <si>
    <t>NDQD201509254</t>
  </si>
  <si>
    <t>Weight (mg):</t>
  </si>
  <si>
    <t>BIMATOPROST 0.03%w/v</t>
  </si>
  <si>
    <t>Standard Conc (mg/mL):</t>
  </si>
  <si>
    <t xml:space="preserve">Bimatoprost 0.3mg Benzalkonium chloride NF </t>
  </si>
  <si>
    <t>2015-09-04 14:08:21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</si>
  <si>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</si>
  <si>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</si>
  <si>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</si>
  <si>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</si>
  <si>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</si>
  <si>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</si>
  <si>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</si>
  <si>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</si>
  <si>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</si>
  <si>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</si>
  <si>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</si>
  <si>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</si>
  <si>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</si>
  <si>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</si>
  <si>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</si>
  <si>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</si>
  <si>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</si>
  <si>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</si>
  <si>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</si>
  <si>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</si>
  <si>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</si>
  <si>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</si>
  <si>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</si>
  <si>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</si>
  <si>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</si>
  <si>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</si>
  <si>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</si>
  <si>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</si>
  <si>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</si>
  <si>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</si>
  <si>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</si>
  <si>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</si>
  <si>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</si>
  <si>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</si>
  <si>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</si>
  <si>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</si>
  <si>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</si>
  <si>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</si>
  <si>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</si>
  <si>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</si>
  <si>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</si>
  <si>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</si>
  <si>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</si>
  <si>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</si>
  <si>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</si>
  <si>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</si>
  <si>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</si>
  <si>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</si>
  <si>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</si>
  <si>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</si>
  <si>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</si>
  <si>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</si>
  <si>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</si>
  <si>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</si>
  <si>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</si>
  <si>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</si>
  <si>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</si>
  <si>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</si>
  <si>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</si>
  <si>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</si>
  <si>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</si>
  <si>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</si>
  <si>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</si>
  <si>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</si>
  <si>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</si>
  <si>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</si>
  <si>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</si>
  <si>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</si>
  <si>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</si>
  <si>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</si>
  <si>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</si>
  <si>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</si>
  <si>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</si>
  <si>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</si>
  <si>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</si>
  <si>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</si>
  <si>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</si>
  <si>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</si>
  <si>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</si>
  <si>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</si>
  <si>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</si>
  <si>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</si>
  <si>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</si>
  <si>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</si>
  <si>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</si>
  <si>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</si>
  <si>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</si>
  <si>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</si>
  <si>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Bimatoprost</t>
  </si>
  <si>
    <t>Benzalkonium Chloride</t>
  </si>
  <si>
    <t>David Moenga</t>
  </si>
  <si>
    <t>12728/14083</t>
  </si>
  <si>
    <t>12837/14030</t>
  </si>
  <si>
    <t>12799/14030</t>
  </si>
  <si>
    <t>12834/13889</t>
  </si>
  <si>
    <t>12833/14042</t>
  </si>
  <si>
    <t>12835/14014</t>
  </si>
  <si>
    <t>0.93/0.90</t>
  </si>
  <si>
    <t>6.55/12.57</t>
  </si>
  <si>
    <t>6.54/12.57</t>
  </si>
  <si>
    <t>0.95/0.91</t>
  </si>
  <si>
    <t>0.94/0.91</t>
  </si>
  <si>
    <t>6.55/12.59</t>
  </si>
  <si>
    <t>6.54/12.58</t>
  </si>
  <si>
    <t>6.58/12.64</t>
  </si>
  <si>
    <t>6.56/12.60</t>
  </si>
  <si>
    <t>0.93/0.91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</si>
</sst>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dd\-mmm\-yyyy"/>
    <numFmt numFmtId="167" formatCode="0.0000\ &quot;mg&quot;"/>
    <numFmt numFmtId="168" formatCode="0.000"/>
    <numFmt numFmtId="169" formatCode="0.0\ &quot;mL&quot;"/>
    <numFmt numFmtId="170" formatCode="0\ &quot;mg&quot;"/>
  </numFmts>
  <fonts count="1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8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8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8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0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10" fillId="3" borderId="0" xfId="0" applyNumberFormat="1" applyFont="1" applyFill="1" applyAlignment="1" applyProtection="1">
      <alignment horizontal="left"/>
      <protection locked="0"/>
    </xf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8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8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8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0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3" borderId="0" xfId="0" applyFont="1" applyFill="1" applyAlignment="1" applyProtection="1">
      <alignment horizontal="left"/>
      <protection locked="0"/>
    </xf>
    <xf numFmtId="0" fontId="10" fillId="2" borderId="0" xfId="0" applyFont="1" applyFill="1" applyAlignment="1" applyProtection="1">
      <alignment horizontal="right"/>
      <protection locked="0"/>
    </xf>
    <xf numFmtId="14" fontId="8" fillId="2" borderId="7" xfId="0" applyNumberFormat="1" applyFont="1" applyFill="1" applyBorder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3" workbookViewId="0">
      <selection activeCell="B30" sqref="B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72" t="s">
        <v>0</v>
      </c>
      <c r="B15" s="272"/>
      <c r="C15" s="272"/>
      <c r="D15" s="272"/>
      <c r="E15" s="272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101</v>
      </c>
      <c r="D17" s="9"/>
      <c r="E17" s="36"/>
    </row>
    <row r="18" spans="1:5" ht="16.5" customHeight="1" x14ac:dyDescent="0.3">
      <c r="A18" s="11" t="s">
        <v>4</v>
      </c>
      <c r="B18" s="8" t="s">
        <v>5</v>
      </c>
      <c r="C18" s="36"/>
      <c r="D18" s="36"/>
      <c r="E18" s="36"/>
    </row>
    <row r="19" spans="1:5" ht="16.5" customHeight="1" x14ac:dyDescent="0.3">
      <c r="A19" s="11" t="s">
        <v>6</v>
      </c>
      <c r="B19" s="12" t="s">
        <v>7</v>
      </c>
      <c r="C19" s="36"/>
      <c r="D19" s="36"/>
      <c r="E19" s="36"/>
    </row>
    <row r="20" spans="1:5" ht="16.5" customHeight="1" x14ac:dyDescent="0.3">
      <c r="A20" s="8" t="s">
        <v>8</v>
      </c>
      <c r="B20" s="12" t="s">
        <v>9</v>
      </c>
      <c r="C20" s="36"/>
      <c r="D20" s="36"/>
      <c r="E20" s="36"/>
    </row>
    <row r="21" spans="1:5" ht="16.5" customHeight="1" x14ac:dyDescent="0.3">
      <c r="A21" s="8" t="s">
        <v>10</v>
      </c>
      <c r="B21" s="13" t="s">
        <v>11</v>
      </c>
      <c r="C21" s="36"/>
      <c r="D21" s="36"/>
      <c r="E21" s="36"/>
    </row>
    <row r="22" spans="1:5" ht="15.75" customHeight="1" x14ac:dyDescent="0.25">
      <c r="A22" s="36"/>
      <c r="B22" s="36" t="s">
        <v>12</v>
      </c>
      <c r="C22" s="36"/>
      <c r="D22" s="36"/>
      <c r="E22" s="36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100701193</v>
      </c>
      <c r="C24" s="18">
        <v>9821</v>
      </c>
      <c r="D24" s="19">
        <v>1</v>
      </c>
      <c r="E24" s="20">
        <v>17.559999999999999</v>
      </c>
    </row>
    <row r="25" spans="1:5" ht="16.5" customHeight="1" x14ac:dyDescent="0.3">
      <c r="A25" s="17">
        <v>2</v>
      </c>
      <c r="B25" s="18">
        <v>99500018</v>
      </c>
      <c r="C25" s="18">
        <v>9825</v>
      </c>
      <c r="D25" s="19">
        <v>1</v>
      </c>
      <c r="E25" s="19">
        <v>17.57</v>
      </c>
    </row>
    <row r="26" spans="1:5" ht="16.5" customHeight="1" x14ac:dyDescent="0.3">
      <c r="A26" s="17">
        <v>3</v>
      </c>
      <c r="B26" s="18">
        <v>98804564</v>
      </c>
      <c r="C26" s="18">
        <v>9816</v>
      </c>
      <c r="D26" s="19">
        <v>1</v>
      </c>
      <c r="E26" s="19">
        <v>17.559999999999999</v>
      </c>
    </row>
    <row r="27" spans="1:5" ht="16.5" customHeight="1" x14ac:dyDescent="0.3">
      <c r="A27" s="17">
        <v>4</v>
      </c>
      <c r="B27" s="18">
        <v>98425579</v>
      </c>
      <c r="C27" s="18">
        <v>9833</v>
      </c>
      <c r="D27" s="19">
        <v>1</v>
      </c>
      <c r="E27" s="19">
        <v>17.579999999999998</v>
      </c>
    </row>
    <row r="28" spans="1:5" ht="16.5" customHeight="1" x14ac:dyDescent="0.3">
      <c r="A28" s="17">
        <v>5</v>
      </c>
      <c r="B28" s="18">
        <v>97944939</v>
      </c>
      <c r="C28" s="18">
        <v>9834</v>
      </c>
      <c r="D28" s="19">
        <v>1</v>
      </c>
      <c r="E28" s="19">
        <v>17.59</v>
      </c>
    </row>
    <row r="29" spans="1:5" ht="16.5" customHeight="1" x14ac:dyDescent="0.3">
      <c r="A29" s="17">
        <v>6</v>
      </c>
      <c r="B29" s="21">
        <v>97496565</v>
      </c>
      <c r="C29" s="21">
        <v>9839</v>
      </c>
      <c r="D29" s="22">
        <v>1</v>
      </c>
      <c r="E29" s="22">
        <v>17.59</v>
      </c>
    </row>
    <row r="30" spans="1:5" ht="16.5" customHeight="1" x14ac:dyDescent="0.3">
      <c r="A30" s="23" t="s">
        <v>18</v>
      </c>
      <c r="B30" s="24">
        <f>AVERAGE(B24:B29)</f>
        <v>98812143</v>
      </c>
      <c r="C30" s="25">
        <f>AVERAGE(C24:C29)</f>
        <v>9828</v>
      </c>
      <c r="D30" s="26">
        <f>AVERAGE(D24:D29)</f>
        <v>1</v>
      </c>
      <c r="E30" s="26">
        <f>AVERAGE(E24:E29)</f>
        <v>17.574999999999999</v>
      </c>
    </row>
    <row r="31" spans="1:5" ht="16.5" customHeight="1" x14ac:dyDescent="0.3">
      <c r="A31" s="27" t="s">
        <v>19</v>
      </c>
      <c r="B31" s="28">
        <f>(STDEV(B24:B29)/B30)</f>
        <v>1.1692205982696833E-2</v>
      </c>
      <c r="C31" s="29"/>
      <c r="D31" s="29"/>
      <c r="E31" s="30"/>
    </row>
    <row r="32" spans="1:5" s="4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11"/>
      <c r="B35" s="40" t="s">
        <v>23</v>
      </c>
      <c r="C35" s="39"/>
      <c r="D35" s="39"/>
      <c r="E35" s="39"/>
    </row>
    <row r="36" spans="1:5" ht="16.5" customHeight="1" x14ac:dyDescent="0.3">
      <c r="A36" s="11"/>
      <c r="B36" s="40" t="s">
        <v>24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11"/>
      <c r="B56" s="40" t="s">
        <v>23</v>
      </c>
      <c r="C56" s="39"/>
      <c r="D56" s="39"/>
      <c r="E56" s="39"/>
    </row>
    <row r="57" spans="1:7" ht="16.5" customHeight="1" x14ac:dyDescent="0.3">
      <c r="A57" s="11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273" t="s">
        <v>26</v>
      </c>
      <c r="C59" s="27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D28" sqref="D2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2" t="s">
        <v>0</v>
      </c>
      <c r="B15" s="272"/>
      <c r="C15" s="272"/>
      <c r="D15" s="272"/>
      <c r="E15" s="27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102</v>
      </c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f>7807907+3393921</f>
        <v>11201828</v>
      </c>
      <c r="C24" s="18" t="s">
        <v>104</v>
      </c>
      <c r="D24" s="19" t="s">
        <v>113</v>
      </c>
      <c r="E24" s="20" t="s">
        <v>117</v>
      </c>
    </row>
    <row r="25" spans="1:6" ht="16.5" customHeight="1" x14ac:dyDescent="0.3">
      <c r="A25" s="17">
        <v>2</v>
      </c>
      <c r="B25" s="18">
        <f>7853141+3429416</f>
        <v>11282557</v>
      </c>
      <c r="C25" s="18" t="s">
        <v>105</v>
      </c>
      <c r="D25" s="19" t="s">
        <v>119</v>
      </c>
      <c r="E25" s="19" t="s">
        <v>118</v>
      </c>
    </row>
    <row r="26" spans="1:6" ht="16.5" customHeight="1" x14ac:dyDescent="0.3">
      <c r="A26" s="17">
        <v>3</v>
      </c>
      <c r="B26" s="18">
        <f>7905751+3446464</f>
        <v>11352215</v>
      </c>
      <c r="C26" s="18" t="s">
        <v>106</v>
      </c>
      <c r="D26" s="19" t="s">
        <v>114</v>
      </c>
      <c r="E26" s="19" t="s">
        <v>115</v>
      </c>
    </row>
    <row r="27" spans="1:6" ht="16.5" customHeight="1" x14ac:dyDescent="0.3">
      <c r="A27" s="17">
        <v>4</v>
      </c>
      <c r="B27" s="18">
        <f>7875272+3447420</f>
        <v>11322692</v>
      </c>
      <c r="C27" s="18" t="s">
        <v>107</v>
      </c>
      <c r="D27" s="19" t="s">
        <v>113</v>
      </c>
      <c r="E27" s="19" t="s">
        <v>116</v>
      </c>
    </row>
    <row r="28" spans="1:6" ht="16.5" customHeight="1" x14ac:dyDescent="0.3">
      <c r="A28" s="17">
        <v>5</v>
      </c>
      <c r="B28" s="18">
        <f>7865057+3432565</f>
        <v>11297622</v>
      </c>
      <c r="C28" s="18" t="s">
        <v>108</v>
      </c>
      <c r="D28" s="19" t="s">
        <v>113</v>
      </c>
      <c r="E28" s="19" t="s">
        <v>112</v>
      </c>
    </row>
    <row r="29" spans="1:6" ht="16.5" customHeight="1" x14ac:dyDescent="0.3">
      <c r="A29" s="17">
        <v>6</v>
      </c>
      <c r="B29" s="21">
        <f>7848864+3424340</f>
        <v>11273204</v>
      </c>
      <c r="C29" s="21" t="s">
        <v>109</v>
      </c>
      <c r="D29" s="22" t="s">
        <v>110</v>
      </c>
      <c r="E29" s="22" t="s">
        <v>111</v>
      </c>
    </row>
    <row r="30" spans="1:6" ht="16.5" customHeight="1" x14ac:dyDescent="0.3">
      <c r="A30" s="23" t="s">
        <v>18</v>
      </c>
      <c r="B30" s="24">
        <f>AVERAGE(B24:B29)</f>
        <v>11288353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>
        <f>(STDEV(B24:B29)/B30)</f>
        <v>4.5332077377047116E-3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73" t="s">
        <v>26</v>
      </c>
      <c r="C59" s="27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43" zoomScale="60" zoomScaleNormal="55" workbookViewId="0">
      <selection activeCell="B31" sqref="B31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274" t="s">
        <v>31</v>
      </c>
      <c r="B1" s="274"/>
      <c r="C1" s="274"/>
      <c r="D1" s="274"/>
      <c r="E1" s="274"/>
      <c r="F1" s="274"/>
      <c r="G1" s="274"/>
      <c r="H1" s="274"/>
    </row>
    <row r="2" spans="1:8" x14ac:dyDescent="0.2">
      <c r="A2" s="274"/>
      <c r="B2" s="274"/>
      <c r="C2" s="274"/>
      <c r="D2" s="274"/>
      <c r="E2" s="274"/>
      <c r="F2" s="274"/>
      <c r="G2" s="274"/>
      <c r="H2" s="274"/>
    </row>
    <row r="3" spans="1:8" x14ac:dyDescent="0.2">
      <c r="A3" s="274"/>
      <c r="B3" s="274"/>
      <c r="C3" s="274"/>
      <c r="D3" s="274"/>
      <c r="E3" s="274"/>
      <c r="F3" s="274"/>
      <c r="G3" s="274"/>
      <c r="H3" s="274"/>
    </row>
    <row r="4" spans="1:8" x14ac:dyDescent="0.2">
      <c r="A4" s="274"/>
      <c r="B4" s="274"/>
      <c r="C4" s="274"/>
      <c r="D4" s="274"/>
      <c r="E4" s="274"/>
      <c r="F4" s="274"/>
      <c r="G4" s="274"/>
      <c r="H4" s="274"/>
    </row>
    <row r="5" spans="1:8" x14ac:dyDescent="0.2">
      <c r="A5" s="274"/>
      <c r="B5" s="274"/>
      <c r="C5" s="274"/>
      <c r="D5" s="274"/>
      <c r="E5" s="274"/>
      <c r="F5" s="274"/>
      <c r="G5" s="274"/>
      <c r="H5" s="274"/>
    </row>
    <row r="6" spans="1:8" x14ac:dyDescent="0.2">
      <c r="A6" s="274"/>
      <c r="B6" s="274"/>
      <c r="C6" s="274"/>
      <c r="D6" s="274"/>
      <c r="E6" s="274"/>
      <c r="F6" s="274"/>
      <c r="G6" s="274"/>
      <c r="H6" s="274"/>
    </row>
    <row r="7" spans="1:8" x14ac:dyDescent="0.2">
      <c r="A7" s="274"/>
      <c r="B7" s="274"/>
      <c r="C7" s="274"/>
      <c r="D7" s="274"/>
      <c r="E7" s="274"/>
      <c r="F7" s="274"/>
      <c r="G7" s="274"/>
      <c r="H7" s="274"/>
    </row>
    <row r="8" spans="1:8" x14ac:dyDescent="0.2">
      <c r="A8" s="275" t="s">
        <v>32</v>
      </c>
      <c r="B8" s="275"/>
      <c r="C8" s="275"/>
      <c r="D8" s="275"/>
      <c r="E8" s="275"/>
      <c r="F8" s="275"/>
      <c r="G8" s="275"/>
      <c r="H8" s="275"/>
    </row>
    <row r="9" spans="1:8" x14ac:dyDescent="0.2">
      <c r="A9" s="275"/>
      <c r="B9" s="275"/>
      <c r="C9" s="275"/>
      <c r="D9" s="275"/>
      <c r="E9" s="275"/>
      <c r="F9" s="275"/>
      <c r="G9" s="275"/>
      <c r="H9" s="275"/>
    </row>
    <row r="10" spans="1:8" x14ac:dyDescent="0.2">
      <c r="A10" s="275"/>
      <c r="B10" s="275"/>
      <c r="C10" s="275"/>
      <c r="D10" s="275"/>
      <c r="E10" s="275"/>
      <c r="F10" s="275"/>
      <c r="G10" s="275"/>
      <c r="H10" s="275"/>
    </row>
    <row r="11" spans="1:8" x14ac:dyDescent="0.2">
      <c r="A11" s="275"/>
      <c r="B11" s="275"/>
      <c r="C11" s="275"/>
      <c r="D11" s="275"/>
      <c r="E11" s="275"/>
      <c r="F11" s="275"/>
      <c r="G11" s="275"/>
      <c r="H11" s="275"/>
    </row>
    <row r="12" spans="1:8" x14ac:dyDescent="0.2">
      <c r="A12" s="275"/>
      <c r="B12" s="275"/>
      <c r="C12" s="275"/>
      <c r="D12" s="275"/>
      <c r="E12" s="275"/>
      <c r="F12" s="275"/>
      <c r="G12" s="275"/>
      <c r="H12" s="275"/>
    </row>
    <row r="13" spans="1:8" x14ac:dyDescent="0.2">
      <c r="A13" s="275"/>
      <c r="B13" s="275"/>
      <c r="C13" s="275"/>
      <c r="D13" s="275"/>
      <c r="E13" s="275"/>
      <c r="F13" s="275"/>
      <c r="G13" s="275"/>
      <c r="H13" s="275"/>
    </row>
    <row r="14" spans="1:8" x14ac:dyDescent="0.2">
      <c r="A14" s="275"/>
      <c r="B14" s="275"/>
      <c r="C14" s="275"/>
      <c r="D14" s="275"/>
      <c r="E14" s="275"/>
      <c r="F14" s="275"/>
      <c r="G14" s="275"/>
      <c r="H14" s="275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280" t="s">
        <v>33</v>
      </c>
      <c r="B16" s="281"/>
      <c r="C16" s="281"/>
      <c r="D16" s="281"/>
      <c r="E16" s="281"/>
      <c r="F16" s="281"/>
      <c r="G16" s="281"/>
      <c r="H16" s="282"/>
    </row>
    <row r="17" spans="1:8" ht="18.75" customHeight="1" x14ac:dyDescent="0.3">
      <c r="A17" s="53" t="s">
        <v>34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35</v>
      </c>
      <c r="B18" s="283" t="s">
        <v>5</v>
      </c>
      <c r="C18" s="283"/>
      <c r="D18" s="283"/>
      <c r="E18" s="283"/>
      <c r="F18" s="52"/>
      <c r="G18" s="52"/>
      <c r="H18" s="52"/>
    </row>
    <row r="19" spans="1:8" ht="26.25" customHeight="1" x14ac:dyDescent="0.4">
      <c r="A19" s="54" t="s">
        <v>36</v>
      </c>
      <c r="B19" s="56" t="s">
        <v>7</v>
      </c>
      <c r="C19" s="161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37</v>
      </c>
      <c r="B20" s="56" t="s">
        <v>9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38</v>
      </c>
      <c r="B21" s="284" t="s">
        <v>11</v>
      </c>
      <c r="C21" s="284"/>
      <c r="D21" s="284"/>
      <c r="E21" s="284"/>
      <c r="F21" s="284"/>
      <c r="G21" s="284"/>
      <c r="H21" s="284"/>
    </row>
    <row r="22" spans="1:8" ht="26.25" customHeight="1" x14ac:dyDescent="0.4">
      <c r="A22" s="54" t="s">
        <v>39</v>
      </c>
      <c r="B22" s="57" t="s">
        <v>12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40</v>
      </c>
      <c r="B23" s="58"/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9"/>
      <c r="C24" s="52"/>
      <c r="D24" s="52"/>
      <c r="E24" s="52"/>
      <c r="F24" s="52"/>
      <c r="G24" s="52"/>
      <c r="H24" s="52"/>
    </row>
    <row r="25" spans="1:8" ht="18.75" customHeight="1" x14ac:dyDescent="0.3">
      <c r="A25" s="60" t="s">
        <v>1</v>
      </c>
      <c r="B25" s="59"/>
      <c r="C25" s="52"/>
      <c r="D25" s="52"/>
      <c r="E25" s="52"/>
      <c r="F25" s="52"/>
      <c r="G25" s="52"/>
      <c r="H25" s="52"/>
    </row>
    <row r="26" spans="1:8" ht="26.25" customHeight="1" x14ac:dyDescent="0.4">
      <c r="A26" s="61" t="s">
        <v>4</v>
      </c>
      <c r="B26" s="283"/>
      <c r="C26" s="283"/>
      <c r="D26" s="52"/>
      <c r="E26" s="52"/>
      <c r="F26" s="52"/>
      <c r="G26" s="52"/>
      <c r="H26" s="52"/>
    </row>
    <row r="27" spans="1:8" ht="26.25" customHeight="1" x14ac:dyDescent="0.4">
      <c r="A27" s="62" t="s">
        <v>41</v>
      </c>
      <c r="B27" s="284"/>
      <c r="C27" s="284"/>
      <c r="D27" s="52"/>
      <c r="E27" s="52"/>
      <c r="F27" s="52"/>
      <c r="G27" s="52"/>
      <c r="H27" s="52"/>
    </row>
    <row r="28" spans="1:8" ht="27" customHeight="1" x14ac:dyDescent="0.4">
      <c r="A28" s="62" t="s">
        <v>6</v>
      </c>
      <c r="B28" s="63">
        <v>99.5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2" t="s">
        <v>42</v>
      </c>
      <c r="B29" s="64">
        <v>0</v>
      </c>
      <c r="C29" s="285" t="s">
        <v>43</v>
      </c>
      <c r="D29" s="286"/>
      <c r="E29" s="286"/>
      <c r="F29" s="286"/>
      <c r="G29" s="287"/>
      <c r="H29" s="65"/>
    </row>
    <row r="30" spans="1:8" ht="19.5" customHeight="1" x14ac:dyDescent="0.3">
      <c r="A30" s="62" t="s">
        <v>44</v>
      </c>
      <c r="B30" s="66">
        <f>B28-B29</f>
        <v>99.5</v>
      </c>
      <c r="C30" s="67"/>
      <c r="D30" s="67"/>
      <c r="E30" s="67"/>
      <c r="F30" s="67"/>
      <c r="G30" s="67"/>
      <c r="H30" s="65"/>
    </row>
    <row r="31" spans="1:8" ht="27" customHeight="1" x14ac:dyDescent="0.4">
      <c r="A31" s="62" t="s">
        <v>45</v>
      </c>
      <c r="B31" s="68">
        <v>1</v>
      </c>
      <c r="C31" s="285" t="s">
        <v>46</v>
      </c>
      <c r="D31" s="286"/>
      <c r="E31" s="286"/>
      <c r="F31" s="286"/>
      <c r="G31" s="287"/>
      <c r="H31" s="69"/>
    </row>
    <row r="32" spans="1:8" ht="27" customHeight="1" x14ac:dyDescent="0.4">
      <c r="A32" s="62" t="s">
        <v>47</v>
      </c>
      <c r="B32" s="68">
        <v>1</v>
      </c>
      <c r="C32" s="285" t="s">
        <v>48</v>
      </c>
      <c r="D32" s="286"/>
      <c r="E32" s="286"/>
      <c r="F32" s="286"/>
      <c r="G32" s="287"/>
      <c r="H32" s="69"/>
    </row>
    <row r="33" spans="1:8" ht="18.75" customHeight="1" x14ac:dyDescent="0.3">
      <c r="A33" s="62"/>
      <c r="B33" s="70"/>
      <c r="C33" s="71"/>
      <c r="D33" s="71"/>
      <c r="E33" s="71"/>
      <c r="F33" s="71"/>
      <c r="G33" s="71"/>
      <c r="H33" s="71"/>
    </row>
    <row r="34" spans="1:8" ht="18.75" customHeight="1" x14ac:dyDescent="0.3">
      <c r="A34" s="62" t="s">
        <v>49</v>
      </c>
      <c r="B34" s="72">
        <f>B31/B32</f>
        <v>1</v>
      </c>
      <c r="C34" s="52" t="s">
        <v>50</v>
      </c>
      <c r="D34" s="52"/>
      <c r="E34" s="52"/>
      <c r="F34" s="52"/>
      <c r="G34" s="52"/>
      <c r="H34" s="65"/>
    </row>
    <row r="35" spans="1:8" ht="19.5" customHeight="1" x14ac:dyDescent="0.3">
      <c r="A35" s="62"/>
      <c r="B35" s="73"/>
      <c r="C35" s="65"/>
      <c r="D35" s="65"/>
      <c r="E35" s="65"/>
      <c r="F35" s="65"/>
      <c r="G35" s="52"/>
      <c r="H35" s="65"/>
    </row>
    <row r="36" spans="1:8" ht="27" customHeight="1" x14ac:dyDescent="0.4">
      <c r="A36" s="74" t="s">
        <v>51</v>
      </c>
      <c r="B36" s="75">
        <v>50</v>
      </c>
      <c r="C36" s="52"/>
      <c r="D36" s="288" t="s">
        <v>52</v>
      </c>
      <c r="E36" s="289"/>
      <c r="F36" s="290" t="s">
        <v>53</v>
      </c>
      <c r="G36" s="289"/>
      <c r="H36" s="65"/>
    </row>
    <row r="37" spans="1:8" ht="26.25" customHeight="1" x14ac:dyDescent="0.4">
      <c r="A37" s="76" t="s">
        <v>54</v>
      </c>
      <c r="B37" s="77">
        <v>1</v>
      </c>
      <c r="C37" s="78" t="s">
        <v>55</v>
      </c>
      <c r="D37" s="79" t="s">
        <v>56</v>
      </c>
      <c r="E37" s="80" t="s">
        <v>57</v>
      </c>
      <c r="F37" s="81" t="s">
        <v>56</v>
      </c>
      <c r="G37" s="80" t="s">
        <v>57</v>
      </c>
      <c r="H37" s="65"/>
    </row>
    <row r="38" spans="1:8" ht="26.25" customHeight="1" x14ac:dyDescent="0.4">
      <c r="A38" s="76" t="s">
        <v>58</v>
      </c>
      <c r="B38" s="77">
        <v>1</v>
      </c>
      <c r="C38" s="82">
        <v>1</v>
      </c>
      <c r="D38" s="83">
        <v>96871371</v>
      </c>
      <c r="E38" s="84">
        <f>IF(ISBLANK(D38),"-",$D$48/$D$45*D38)</f>
        <v>102482275.58846864</v>
      </c>
      <c r="F38" s="85">
        <v>104104515</v>
      </c>
      <c r="G38" s="84">
        <f>IF(ISBLANK(F38),"-",$D$48/$F$45*F38)</f>
        <v>101711911.79487848</v>
      </c>
      <c r="H38" s="65"/>
    </row>
    <row r="39" spans="1:8" ht="26.25" customHeight="1" x14ac:dyDescent="0.4">
      <c r="A39" s="76" t="s">
        <v>59</v>
      </c>
      <c r="B39" s="77">
        <v>1</v>
      </c>
      <c r="C39" s="86">
        <v>2</v>
      </c>
      <c r="D39" s="87">
        <v>96565341</v>
      </c>
      <c r="E39" s="88">
        <f>IF(ISBLANK(D39),"-",$D$48/$D$45*D39)</f>
        <v>102158519.96826234</v>
      </c>
      <c r="F39" s="89">
        <v>104308150</v>
      </c>
      <c r="G39" s="88">
        <f>IF(ISBLANK(F39),"-",$D$48/$F$45*F39)</f>
        <v>101910866.71204369</v>
      </c>
      <c r="H39" s="65"/>
    </row>
    <row r="40" spans="1:8" ht="26.25" customHeight="1" x14ac:dyDescent="0.4">
      <c r="A40" s="76" t="s">
        <v>60</v>
      </c>
      <c r="B40" s="77">
        <v>1</v>
      </c>
      <c r="C40" s="86">
        <v>3</v>
      </c>
      <c r="D40" s="87">
        <v>96580607</v>
      </c>
      <c r="E40" s="88">
        <f>IF(ISBLANK(D40),"-",$D$48/$D$45*D40)</f>
        <v>102174670.19307061</v>
      </c>
      <c r="F40" s="89">
        <v>104184940</v>
      </c>
      <c r="G40" s="88">
        <f>IF(ISBLANK(F40),"-",$D$48/$F$45*F40)</f>
        <v>101790488.4109465</v>
      </c>
      <c r="H40" s="52"/>
    </row>
    <row r="41" spans="1:8" ht="26.25" customHeight="1" x14ac:dyDescent="0.4">
      <c r="A41" s="76" t="s">
        <v>61</v>
      </c>
      <c r="B41" s="77">
        <v>1</v>
      </c>
      <c r="C41" s="90">
        <v>4</v>
      </c>
      <c r="D41" s="91"/>
      <c r="E41" s="92" t="str">
        <f>IF(ISBLANK(D41),"-",$D$48/$D$45*D41)</f>
        <v>-</v>
      </c>
      <c r="F41" s="93"/>
      <c r="G41" s="92" t="str">
        <f>IF(ISBLANK(F41),"-",$D$48/$F$45*F41)</f>
        <v>-</v>
      </c>
      <c r="H41" s="52"/>
    </row>
    <row r="42" spans="1:8" ht="27" customHeight="1" x14ac:dyDescent="0.4">
      <c r="A42" s="76" t="s">
        <v>62</v>
      </c>
      <c r="B42" s="77">
        <v>1</v>
      </c>
      <c r="C42" s="94" t="s">
        <v>63</v>
      </c>
      <c r="D42" s="95">
        <f>AVERAGE(D38:D41)</f>
        <v>96672439.666666672</v>
      </c>
      <c r="E42" s="96">
        <f>AVERAGE(E38:E41)</f>
        <v>102271821.91660053</v>
      </c>
      <c r="F42" s="97">
        <f>AVERAGE(F38:F41)</f>
        <v>104199201.66666667</v>
      </c>
      <c r="G42" s="96">
        <f>AVERAGE(G38:G41)</f>
        <v>101804422.30595623</v>
      </c>
      <c r="H42" s="52"/>
    </row>
    <row r="43" spans="1:8" ht="26.25" customHeight="1" x14ac:dyDescent="0.4">
      <c r="A43" s="76" t="s">
        <v>64</v>
      </c>
      <c r="B43" s="89">
        <v>1</v>
      </c>
      <c r="C43" s="98" t="s">
        <v>65</v>
      </c>
      <c r="D43" s="99">
        <v>14.25</v>
      </c>
      <c r="E43" s="100"/>
      <c r="F43" s="99">
        <v>15.43</v>
      </c>
      <c r="G43" s="52"/>
      <c r="H43" s="52"/>
    </row>
    <row r="44" spans="1:8" ht="26.25" customHeight="1" x14ac:dyDescent="0.4">
      <c r="A44" s="76" t="s">
        <v>66</v>
      </c>
      <c r="B44" s="89">
        <v>1</v>
      </c>
      <c r="C44" s="101" t="s">
        <v>67</v>
      </c>
      <c r="D44" s="102">
        <f>D43*$B$34</f>
        <v>14.25</v>
      </c>
      <c r="E44" s="103"/>
      <c r="F44" s="102">
        <f>F43*$B$34</f>
        <v>15.43</v>
      </c>
      <c r="G44" s="52"/>
      <c r="H44" s="52"/>
    </row>
    <row r="45" spans="1:8" ht="19.5" customHeight="1" x14ac:dyDescent="0.3">
      <c r="A45" s="76" t="s">
        <v>68</v>
      </c>
      <c r="B45" s="103">
        <f>(B44/B43)*(B42/B41)*(B40/B39)*(B38/B37)*B36</f>
        <v>50</v>
      </c>
      <c r="C45" s="101" t="s">
        <v>69</v>
      </c>
      <c r="D45" s="104">
        <f>D44*$B$30/100</f>
        <v>14.178750000000001</v>
      </c>
      <c r="E45" s="105"/>
      <c r="F45" s="104">
        <f>F44*$B$30/100</f>
        <v>15.35285</v>
      </c>
      <c r="G45" s="52"/>
      <c r="H45" s="52"/>
    </row>
    <row r="46" spans="1:8" ht="19.5" customHeight="1" x14ac:dyDescent="0.3">
      <c r="A46" s="276" t="s">
        <v>70</v>
      </c>
      <c r="B46" s="277"/>
      <c r="C46" s="101" t="s">
        <v>71</v>
      </c>
      <c r="D46" s="102">
        <f>D45/$B$45</f>
        <v>0.28357500000000002</v>
      </c>
      <c r="E46" s="105"/>
      <c r="F46" s="106">
        <f>F45/$B$45</f>
        <v>0.30705700000000002</v>
      </c>
      <c r="G46" s="52"/>
      <c r="H46" s="52"/>
    </row>
    <row r="47" spans="1:8" ht="27" customHeight="1" x14ac:dyDescent="0.4">
      <c r="A47" s="278"/>
      <c r="B47" s="279"/>
      <c r="C47" s="101" t="s">
        <v>72</v>
      </c>
      <c r="D47" s="107">
        <f>15/50</f>
        <v>0.3</v>
      </c>
      <c r="E47" s="52"/>
      <c r="F47" s="108"/>
      <c r="G47" s="52"/>
      <c r="H47" s="52"/>
    </row>
    <row r="48" spans="1:8" ht="18.75" customHeight="1" x14ac:dyDescent="0.3">
      <c r="A48" s="52"/>
      <c r="B48" s="52"/>
      <c r="C48" s="101" t="s">
        <v>73</v>
      </c>
      <c r="D48" s="104">
        <f>D47*$B$45</f>
        <v>15</v>
      </c>
      <c r="E48" s="52"/>
      <c r="F48" s="108"/>
      <c r="G48" s="52"/>
      <c r="H48" s="52"/>
    </row>
    <row r="49" spans="1:8" ht="19.5" customHeight="1" x14ac:dyDescent="0.3">
      <c r="A49" s="52"/>
      <c r="B49" s="52"/>
      <c r="C49" s="109" t="s">
        <v>74</v>
      </c>
      <c r="D49" s="110">
        <f>D48/B34</f>
        <v>15</v>
      </c>
      <c r="E49" s="52"/>
      <c r="F49" s="111"/>
      <c r="G49" s="52"/>
      <c r="H49" s="52"/>
    </row>
    <row r="50" spans="1:8" ht="18.75" customHeight="1" x14ac:dyDescent="0.3">
      <c r="A50" s="52"/>
      <c r="B50" s="52"/>
      <c r="C50" s="112" t="s">
        <v>75</v>
      </c>
      <c r="D50" s="113">
        <f>AVERAGE(E38:E41,G38:G41)</f>
        <v>102038122.11127837</v>
      </c>
      <c r="E50" s="52"/>
      <c r="F50" s="111"/>
      <c r="G50" s="52"/>
      <c r="H50" s="52"/>
    </row>
    <row r="51" spans="1:8" ht="18.75" customHeight="1" x14ac:dyDescent="0.3">
      <c r="A51" s="52"/>
      <c r="B51" s="52"/>
      <c r="C51" s="101" t="s">
        <v>76</v>
      </c>
      <c r="D51" s="114">
        <f>STDEV(E38:E41,G38:G41)/D50</f>
        <v>2.8211909774749342E-3</v>
      </c>
      <c r="E51" s="52"/>
      <c r="F51" s="111"/>
      <c r="G51" s="52"/>
      <c r="H51" s="52"/>
    </row>
    <row r="52" spans="1:8" ht="19.5" customHeight="1" x14ac:dyDescent="0.3">
      <c r="A52" s="52"/>
      <c r="B52" s="52"/>
      <c r="C52" s="109" t="s">
        <v>20</v>
      </c>
      <c r="D52" s="115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6" t="s">
        <v>77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78</v>
      </c>
      <c r="B55" s="117" t="str">
        <f>B21</f>
        <v xml:space="preserve">Bimatoprost 0.3mg Benzalkonium chloride NF 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2" t="s">
        <v>79</v>
      </c>
      <c r="B56" s="118">
        <v>1</v>
      </c>
      <c r="C56" s="119" t="s">
        <v>80</v>
      </c>
      <c r="D56" s="120">
        <v>0.3</v>
      </c>
      <c r="E56" s="52" t="str">
        <f>B20</f>
        <v>BIMATOPROST 0.03%w/v</v>
      </c>
      <c r="F56" s="52"/>
      <c r="G56" s="52"/>
      <c r="H56" s="119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9"/>
    </row>
    <row r="58" spans="1:8" ht="27" customHeight="1" x14ac:dyDescent="0.4">
      <c r="A58" s="74" t="s">
        <v>81</v>
      </c>
      <c r="B58" s="75">
        <v>1</v>
      </c>
      <c r="C58" s="52"/>
      <c r="D58" s="121" t="s">
        <v>82</v>
      </c>
      <c r="E58" s="122" t="s">
        <v>55</v>
      </c>
      <c r="F58" s="122" t="s">
        <v>56</v>
      </c>
      <c r="G58" s="122" t="s">
        <v>83</v>
      </c>
      <c r="H58" s="78" t="s">
        <v>84</v>
      </c>
    </row>
    <row r="59" spans="1:8" ht="26.25" customHeight="1" x14ac:dyDescent="0.4">
      <c r="A59" s="76" t="s">
        <v>85</v>
      </c>
      <c r="B59" s="77">
        <v>1</v>
      </c>
      <c r="C59" s="295" t="s">
        <v>86</v>
      </c>
      <c r="D59" s="298">
        <v>1</v>
      </c>
      <c r="E59" s="123">
        <v>1</v>
      </c>
      <c r="F59" s="124">
        <v>100664914</v>
      </c>
      <c r="G59" s="125">
        <f t="shared" ref="G59:G70" si="0">IF(ISBLANK(F59),"-",(F59/$D$50*$D$47*$B$67)*($B$56/$D$59))</f>
        <v>0.29596266155374512</v>
      </c>
      <c r="H59" s="126">
        <f t="shared" ref="H59:H70" si="1">IF(ISBLANK(F59),"-",G59/$D$56)</f>
        <v>0.98654220517915048</v>
      </c>
    </row>
    <row r="60" spans="1:8" ht="26.25" customHeight="1" x14ac:dyDescent="0.4">
      <c r="A60" s="76" t="s">
        <v>87</v>
      </c>
      <c r="B60" s="77">
        <v>1</v>
      </c>
      <c r="C60" s="296"/>
      <c r="D60" s="299"/>
      <c r="E60" s="127">
        <v>2</v>
      </c>
      <c r="F60" s="87">
        <v>100416055</v>
      </c>
      <c r="G60" s="128">
        <f t="shared" si="0"/>
        <v>0.29523099677537357</v>
      </c>
      <c r="H60" s="129">
        <f t="shared" si="1"/>
        <v>0.98410332258457855</v>
      </c>
    </row>
    <row r="61" spans="1:8" ht="26.25" customHeight="1" x14ac:dyDescent="0.4">
      <c r="A61" s="76" t="s">
        <v>88</v>
      </c>
      <c r="B61" s="77">
        <v>1</v>
      </c>
      <c r="C61" s="296"/>
      <c r="D61" s="299"/>
      <c r="E61" s="127">
        <v>3</v>
      </c>
      <c r="F61" s="87">
        <v>100527901</v>
      </c>
      <c r="G61" s="128">
        <f t="shared" si="0"/>
        <v>0.29555983269773023</v>
      </c>
      <c r="H61" s="129">
        <f t="shared" si="1"/>
        <v>0.9851994423257675</v>
      </c>
    </row>
    <row r="62" spans="1:8" ht="27" customHeight="1" x14ac:dyDescent="0.4">
      <c r="A62" s="76" t="s">
        <v>89</v>
      </c>
      <c r="B62" s="77">
        <v>1</v>
      </c>
      <c r="C62" s="297"/>
      <c r="D62" s="300"/>
      <c r="E62" s="130">
        <v>4</v>
      </c>
      <c r="F62" s="131"/>
      <c r="G62" s="128" t="str">
        <f t="shared" si="0"/>
        <v>-</v>
      </c>
      <c r="H62" s="129" t="str">
        <f t="shared" si="1"/>
        <v>-</v>
      </c>
    </row>
    <row r="63" spans="1:8" ht="26.25" customHeight="1" x14ac:dyDescent="0.4">
      <c r="A63" s="76" t="s">
        <v>90</v>
      </c>
      <c r="B63" s="77">
        <v>1</v>
      </c>
      <c r="C63" s="295" t="s">
        <v>91</v>
      </c>
      <c r="D63" s="301">
        <v>1</v>
      </c>
      <c r="E63" s="123">
        <v>1</v>
      </c>
      <c r="F63" s="124">
        <v>100436405</v>
      </c>
      <c r="G63" s="125">
        <f t="shared" si="0"/>
        <v>0.29529082735509887</v>
      </c>
      <c r="H63" s="126">
        <f t="shared" si="1"/>
        <v>0.98430275785032961</v>
      </c>
    </row>
    <row r="64" spans="1:8" ht="26.25" customHeight="1" x14ac:dyDescent="0.4">
      <c r="A64" s="76" t="s">
        <v>92</v>
      </c>
      <c r="B64" s="77">
        <v>1</v>
      </c>
      <c r="C64" s="296"/>
      <c r="D64" s="302"/>
      <c r="E64" s="127">
        <v>2</v>
      </c>
      <c r="F64" s="87">
        <v>100354163</v>
      </c>
      <c r="G64" s="128">
        <f t="shared" si="0"/>
        <v>0.29504902949083506</v>
      </c>
      <c r="H64" s="129">
        <f t="shared" si="1"/>
        <v>0.98349676496945027</v>
      </c>
    </row>
    <row r="65" spans="1:8" ht="26.25" customHeight="1" x14ac:dyDescent="0.4">
      <c r="A65" s="76" t="s">
        <v>93</v>
      </c>
      <c r="B65" s="77">
        <v>1</v>
      </c>
      <c r="C65" s="296"/>
      <c r="D65" s="302"/>
      <c r="E65" s="127">
        <v>3</v>
      </c>
      <c r="F65" s="87">
        <v>100366448</v>
      </c>
      <c r="G65" s="128">
        <f t="shared" si="0"/>
        <v>0.29508514834449234</v>
      </c>
      <c r="H65" s="129">
        <f t="shared" si="1"/>
        <v>0.98361716114830788</v>
      </c>
    </row>
    <row r="66" spans="1:8" ht="27" customHeight="1" x14ac:dyDescent="0.4">
      <c r="A66" s="76" t="s">
        <v>94</v>
      </c>
      <c r="B66" s="77">
        <v>1</v>
      </c>
      <c r="C66" s="297"/>
      <c r="D66" s="303"/>
      <c r="E66" s="130">
        <v>4</v>
      </c>
      <c r="F66" s="131"/>
      <c r="G66" s="132" t="str">
        <f t="shared" si="0"/>
        <v>-</v>
      </c>
      <c r="H66" s="133" t="str">
        <f t="shared" si="1"/>
        <v>-</v>
      </c>
    </row>
    <row r="67" spans="1:8" ht="26.25" customHeight="1" x14ac:dyDescent="0.4">
      <c r="A67" s="76" t="s">
        <v>95</v>
      </c>
      <c r="B67" s="86">
        <f>(B66/B65)*(B64/B63)*(B62/B61)*(B60/B59)*B58</f>
        <v>1</v>
      </c>
      <c r="C67" s="295" t="s">
        <v>96</v>
      </c>
      <c r="D67" s="298">
        <v>1</v>
      </c>
      <c r="E67" s="123">
        <v>1</v>
      </c>
      <c r="F67" s="124">
        <v>100892191</v>
      </c>
      <c r="G67" s="128">
        <f t="shared" si="0"/>
        <v>0.29663087357675394</v>
      </c>
      <c r="H67" s="129">
        <f t="shared" si="1"/>
        <v>0.9887695785891798</v>
      </c>
    </row>
    <row r="68" spans="1:8" ht="27" customHeight="1" x14ac:dyDescent="0.4">
      <c r="A68" s="134" t="s">
        <v>97</v>
      </c>
      <c r="B68" s="135">
        <f>(D47*B67)/D56*B56</f>
        <v>1</v>
      </c>
      <c r="C68" s="296"/>
      <c r="D68" s="299"/>
      <c r="E68" s="127">
        <v>2</v>
      </c>
      <c r="F68" s="87">
        <v>100539290</v>
      </c>
      <c r="G68" s="128">
        <f t="shared" si="0"/>
        <v>0.29559331724183296</v>
      </c>
      <c r="H68" s="129">
        <f t="shared" si="1"/>
        <v>0.98531105747277659</v>
      </c>
    </row>
    <row r="69" spans="1:8" ht="26.25" customHeight="1" x14ac:dyDescent="0.4">
      <c r="A69" s="276" t="s">
        <v>70</v>
      </c>
      <c r="B69" s="291"/>
      <c r="C69" s="296"/>
      <c r="D69" s="299"/>
      <c r="E69" s="127">
        <v>3</v>
      </c>
      <c r="F69" s="87">
        <v>100285263</v>
      </c>
      <c r="G69" s="128">
        <f t="shared" si="0"/>
        <v>0.29484645814228105</v>
      </c>
      <c r="H69" s="129">
        <f t="shared" si="1"/>
        <v>0.98282152714093685</v>
      </c>
    </row>
    <row r="70" spans="1:8" ht="27" customHeight="1" x14ac:dyDescent="0.4">
      <c r="A70" s="278"/>
      <c r="B70" s="292"/>
      <c r="C70" s="304"/>
      <c r="D70" s="300"/>
      <c r="E70" s="130">
        <v>4</v>
      </c>
      <c r="F70" s="131"/>
      <c r="G70" s="132" t="str">
        <f t="shared" si="0"/>
        <v>-</v>
      </c>
      <c r="H70" s="133" t="str">
        <f t="shared" si="1"/>
        <v>-</v>
      </c>
    </row>
    <row r="71" spans="1:8" ht="26.25" customHeight="1" x14ac:dyDescent="0.4">
      <c r="A71" s="136"/>
      <c r="B71" s="136"/>
      <c r="C71" s="136"/>
      <c r="D71" s="136"/>
      <c r="E71" s="136"/>
      <c r="F71" s="137"/>
      <c r="G71" s="138" t="s">
        <v>63</v>
      </c>
      <c r="H71" s="139">
        <f>AVERAGE(H59:H70)</f>
        <v>0.98490709080671968</v>
      </c>
    </row>
    <row r="72" spans="1:8" ht="26.25" customHeight="1" x14ac:dyDescent="0.4">
      <c r="A72" s="52"/>
      <c r="B72" s="52"/>
      <c r="C72" s="136"/>
      <c r="D72" s="136"/>
      <c r="E72" s="136"/>
      <c r="F72" s="137"/>
      <c r="G72" s="140" t="s">
        <v>76</v>
      </c>
      <c r="H72" s="141">
        <f>STDEV(H59:H70)/H71</f>
        <v>1.8602489238765409E-3</v>
      </c>
    </row>
    <row r="73" spans="1:8" ht="27" customHeight="1" x14ac:dyDescent="0.4">
      <c r="A73" s="136"/>
      <c r="B73" s="136"/>
      <c r="C73" s="137"/>
      <c r="D73" s="137"/>
      <c r="E73" s="142"/>
      <c r="F73" s="137"/>
      <c r="G73" s="143" t="s">
        <v>20</v>
      </c>
      <c r="H73" s="144">
        <f>COUNT(H59:H70)</f>
        <v>9</v>
      </c>
    </row>
    <row r="74" spans="1:8" ht="18.75" customHeight="1" x14ac:dyDescent="0.3">
      <c r="A74" s="136"/>
      <c r="B74" s="136"/>
      <c r="C74" s="137"/>
      <c r="D74" s="137"/>
      <c r="E74" s="137"/>
      <c r="F74" s="142"/>
      <c r="G74" s="137"/>
      <c r="H74" s="137"/>
    </row>
    <row r="75" spans="1:8" ht="26.25" customHeight="1" x14ac:dyDescent="0.4">
      <c r="A75" s="145" t="s">
        <v>98</v>
      </c>
      <c r="B75" s="146" t="s">
        <v>99</v>
      </c>
      <c r="C75" s="293" t="str">
        <f>B20</f>
        <v>BIMATOPROST 0.03%w/v</v>
      </c>
      <c r="D75" s="293"/>
      <c r="E75" s="147" t="s">
        <v>100</v>
      </c>
      <c r="F75" s="147"/>
      <c r="G75" s="148">
        <f>H71</f>
        <v>0.98490709080671968</v>
      </c>
      <c r="H75" s="137"/>
    </row>
    <row r="76" spans="1:8" ht="19.5" customHeight="1" x14ac:dyDescent="0.3">
      <c r="A76" s="149"/>
      <c r="B76" s="150"/>
      <c r="C76" s="150"/>
      <c r="D76" s="150"/>
      <c r="E76" s="150"/>
      <c r="F76" s="150"/>
      <c r="G76" s="150"/>
      <c r="H76" s="150"/>
    </row>
    <row r="77" spans="1:8" ht="18.75" customHeight="1" x14ac:dyDescent="0.3">
      <c r="A77" s="52"/>
      <c r="B77" s="294" t="s">
        <v>26</v>
      </c>
      <c r="C77" s="294"/>
      <c r="D77" s="119"/>
      <c r="E77" s="151" t="s">
        <v>27</v>
      </c>
      <c r="F77" s="152"/>
      <c r="G77" s="294" t="s">
        <v>28</v>
      </c>
      <c r="H77" s="294"/>
    </row>
    <row r="78" spans="1:8" ht="60" customHeight="1" x14ac:dyDescent="0.3">
      <c r="A78" s="153" t="s">
        <v>29</v>
      </c>
      <c r="B78" s="154" t="s">
        <v>103</v>
      </c>
      <c r="C78" s="154"/>
      <c r="D78" s="155"/>
      <c r="E78" s="271">
        <v>42390</v>
      </c>
      <c r="F78" s="52"/>
      <c r="G78" s="156"/>
      <c r="H78" s="156"/>
    </row>
    <row r="79" spans="1:8" ht="60" customHeight="1" x14ac:dyDescent="0.3">
      <c r="A79" s="153" t="s">
        <v>30</v>
      </c>
      <c r="B79" s="157"/>
      <c r="C79" s="157"/>
      <c r="D79" s="158"/>
      <c r="E79" s="159"/>
      <c r="F79" s="152"/>
      <c r="G79" s="160"/>
      <c r="H79" s="160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3" priority="1" operator="greaterThan">
      <formula>0.02</formula>
    </cfRule>
  </conditionalFormatting>
  <conditionalFormatting sqref="H72">
    <cfRule type="cellIs" dxfId="2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40" zoomScale="60" zoomScaleNormal="55" workbookViewId="0">
      <selection activeCell="D24" sqref="D24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274" t="s">
        <v>31</v>
      </c>
      <c r="B1" s="274"/>
      <c r="C1" s="274"/>
      <c r="D1" s="274"/>
      <c r="E1" s="274"/>
      <c r="F1" s="274"/>
      <c r="G1" s="274"/>
      <c r="H1" s="274"/>
    </row>
    <row r="2" spans="1:8" x14ac:dyDescent="0.2">
      <c r="A2" s="274"/>
      <c r="B2" s="274"/>
      <c r="C2" s="274"/>
      <c r="D2" s="274"/>
      <c r="E2" s="274"/>
      <c r="F2" s="274"/>
      <c r="G2" s="274"/>
      <c r="H2" s="274"/>
    </row>
    <row r="3" spans="1:8" x14ac:dyDescent="0.2">
      <c r="A3" s="274"/>
      <c r="B3" s="274"/>
      <c r="C3" s="274"/>
      <c r="D3" s="274"/>
      <c r="E3" s="274"/>
      <c r="F3" s="274"/>
      <c r="G3" s="274"/>
      <c r="H3" s="274"/>
    </row>
    <row r="4" spans="1:8" x14ac:dyDescent="0.2">
      <c r="A4" s="274"/>
      <c r="B4" s="274"/>
      <c r="C4" s="274"/>
      <c r="D4" s="274"/>
      <c r="E4" s="274"/>
      <c r="F4" s="274"/>
      <c r="G4" s="274"/>
      <c r="H4" s="274"/>
    </row>
    <row r="5" spans="1:8" x14ac:dyDescent="0.2">
      <c r="A5" s="274"/>
      <c r="B5" s="274"/>
      <c r="C5" s="274"/>
      <c r="D5" s="274"/>
      <c r="E5" s="274"/>
      <c r="F5" s="274"/>
      <c r="G5" s="274"/>
      <c r="H5" s="274"/>
    </row>
    <row r="6" spans="1:8" x14ac:dyDescent="0.2">
      <c r="A6" s="274"/>
      <c r="B6" s="274"/>
      <c r="C6" s="274"/>
      <c r="D6" s="274"/>
      <c r="E6" s="274"/>
      <c r="F6" s="274"/>
      <c r="G6" s="274"/>
      <c r="H6" s="274"/>
    </row>
    <row r="7" spans="1:8" x14ac:dyDescent="0.2">
      <c r="A7" s="274"/>
      <c r="B7" s="274"/>
      <c r="C7" s="274"/>
      <c r="D7" s="274"/>
      <c r="E7" s="274"/>
      <c r="F7" s="274"/>
      <c r="G7" s="274"/>
      <c r="H7" s="274"/>
    </row>
    <row r="8" spans="1:8" x14ac:dyDescent="0.2">
      <c r="A8" s="275" t="s">
        <v>32</v>
      </c>
      <c r="B8" s="275"/>
      <c r="C8" s="275"/>
      <c r="D8" s="275"/>
      <c r="E8" s="275"/>
      <c r="F8" s="275"/>
      <c r="G8" s="275"/>
      <c r="H8" s="275"/>
    </row>
    <row r="9" spans="1:8" x14ac:dyDescent="0.2">
      <c r="A9" s="275"/>
      <c r="B9" s="275"/>
      <c r="C9" s="275"/>
      <c r="D9" s="275"/>
      <c r="E9" s="275"/>
      <c r="F9" s="275"/>
      <c r="G9" s="275"/>
      <c r="H9" s="275"/>
    </row>
    <row r="10" spans="1:8" x14ac:dyDescent="0.2">
      <c r="A10" s="275"/>
      <c r="B10" s="275"/>
      <c r="C10" s="275"/>
      <c r="D10" s="275"/>
      <c r="E10" s="275"/>
      <c r="F10" s="275"/>
      <c r="G10" s="275"/>
      <c r="H10" s="275"/>
    </row>
    <row r="11" spans="1:8" x14ac:dyDescent="0.2">
      <c r="A11" s="275"/>
      <c r="B11" s="275"/>
      <c r="C11" s="275"/>
      <c r="D11" s="275"/>
      <c r="E11" s="275"/>
      <c r="F11" s="275"/>
      <c r="G11" s="275"/>
      <c r="H11" s="275"/>
    </row>
    <row r="12" spans="1:8" x14ac:dyDescent="0.2">
      <c r="A12" s="275"/>
      <c r="B12" s="275"/>
      <c r="C12" s="275"/>
      <c r="D12" s="275"/>
      <c r="E12" s="275"/>
      <c r="F12" s="275"/>
      <c r="G12" s="275"/>
      <c r="H12" s="275"/>
    </row>
    <row r="13" spans="1:8" x14ac:dyDescent="0.2">
      <c r="A13" s="275"/>
      <c r="B13" s="275"/>
      <c r="C13" s="275"/>
      <c r="D13" s="275"/>
      <c r="E13" s="275"/>
      <c r="F13" s="275"/>
      <c r="G13" s="275"/>
      <c r="H13" s="275"/>
    </row>
    <row r="14" spans="1:8" x14ac:dyDescent="0.2">
      <c r="A14" s="275"/>
      <c r="B14" s="275"/>
      <c r="C14" s="275"/>
      <c r="D14" s="275"/>
      <c r="E14" s="275"/>
      <c r="F14" s="275"/>
      <c r="G14" s="275"/>
      <c r="H14" s="275"/>
    </row>
    <row r="15" spans="1:8" ht="19.5" customHeight="1" x14ac:dyDescent="0.3">
      <c r="A15" s="162"/>
      <c r="B15" s="162"/>
      <c r="C15" s="162"/>
      <c r="D15" s="162"/>
      <c r="E15" s="162"/>
      <c r="F15" s="162"/>
      <c r="G15" s="162"/>
      <c r="H15" s="162"/>
    </row>
    <row r="16" spans="1:8" ht="19.5" customHeight="1" x14ac:dyDescent="0.3">
      <c r="A16" s="280" t="s">
        <v>33</v>
      </c>
      <c r="B16" s="281"/>
      <c r="C16" s="281"/>
      <c r="D16" s="281"/>
      <c r="E16" s="281"/>
      <c r="F16" s="281"/>
      <c r="G16" s="281"/>
      <c r="H16" s="282"/>
    </row>
    <row r="17" spans="1:8" ht="18.75" customHeight="1" x14ac:dyDescent="0.3">
      <c r="A17" s="163" t="s">
        <v>34</v>
      </c>
      <c r="B17" s="163"/>
      <c r="C17" s="162"/>
      <c r="D17" s="162"/>
      <c r="E17" s="162"/>
      <c r="F17" s="162"/>
      <c r="G17" s="162"/>
      <c r="H17" s="162"/>
    </row>
    <row r="18" spans="1:8" ht="26.25" customHeight="1" x14ac:dyDescent="0.4">
      <c r="A18" s="164" t="s">
        <v>35</v>
      </c>
      <c r="B18" s="283" t="s">
        <v>5</v>
      </c>
      <c r="C18" s="283"/>
      <c r="D18" s="283"/>
      <c r="E18" s="283"/>
      <c r="F18" s="260"/>
      <c r="G18" s="260"/>
      <c r="H18" s="260"/>
    </row>
    <row r="19" spans="1:8" ht="26.25" customHeight="1" x14ac:dyDescent="0.4">
      <c r="A19" s="164" t="s">
        <v>36</v>
      </c>
      <c r="B19" s="269" t="s">
        <v>7</v>
      </c>
      <c r="C19" s="270">
        <v>6</v>
      </c>
      <c r="D19" s="225"/>
      <c r="E19" s="225"/>
      <c r="F19" s="260"/>
      <c r="G19" s="260"/>
      <c r="H19" s="260"/>
    </row>
    <row r="20" spans="1:8" ht="26.25" customHeight="1" x14ac:dyDescent="0.4">
      <c r="A20" s="164" t="s">
        <v>37</v>
      </c>
      <c r="B20" s="269" t="s">
        <v>9</v>
      </c>
      <c r="C20" s="225"/>
      <c r="D20" s="225"/>
      <c r="E20" s="225"/>
      <c r="F20" s="260"/>
      <c r="G20" s="260"/>
      <c r="H20" s="260"/>
    </row>
    <row r="21" spans="1:8" ht="26.25" customHeight="1" x14ac:dyDescent="0.4">
      <c r="A21" s="164" t="s">
        <v>38</v>
      </c>
      <c r="B21" s="284" t="s">
        <v>11</v>
      </c>
      <c r="C21" s="284"/>
      <c r="D21" s="284"/>
      <c r="E21" s="284"/>
      <c r="F21" s="284"/>
      <c r="G21" s="284"/>
      <c r="H21" s="284"/>
    </row>
    <row r="22" spans="1:8" ht="26.25" customHeight="1" x14ac:dyDescent="0.4">
      <c r="A22" s="164" t="s">
        <v>39</v>
      </c>
      <c r="B22" s="269" t="s">
        <v>12</v>
      </c>
      <c r="C22" s="225"/>
      <c r="D22" s="225"/>
      <c r="E22" s="225"/>
      <c r="F22" s="260"/>
      <c r="G22" s="260"/>
      <c r="H22" s="260"/>
    </row>
    <row r="23" spans="1:8" ht="26.25" customHeight="1" x14ac:dyDescent="0.4">
      <c r="A23" s="164" t="s">
        <v>40</v>
      </c>
      <c r="B23" s="166"/>
      <c r="C23" s="165"/>
      <c r="D23" s="165"/>
      <c r="E23" s="165"/>
      <c r="F23" s="162"/>
      <c r="G23" s="162"/>
      <c r="H23" s="162"/>
    </row>
    <row r="24" spans="1:8" ht="18.75" customHeight="1" x14ac:dyDescent="0.3">
      <c r="A24" s="164"/>
      <c r="B24" s="167"/>
      <c r="C24" s="162"/>
      <c r="D24" s="162"/>
      <c r="E24" s="162"/>
      <c r="F24" s="162"/>
      <c r="G24" s="162"/>
      <c r="H24" s="162"/>
    </row>
    <row r="25" spans="1:8" ht="18.75" customHeight="1" x14ac:dyDescent="0.3">
      <c r="A25" s="168" t="s">
        <v>1</v>
      </c>
      <c r="B25" s="167"/>
      <c r="C25" s="162"/>
      <c r="D25" s="162"/>
      <c r="E25" s="162"/>
      <c r="F25" s="162"/>
      <c r="G25" s="162"/>
      <c r="H25" s="162"/>
    </row>
    <row r="26" spans="1:8" ht="26.25" customHeight="1" x14ac:dyDescent="0.4">
      <c r="A26" s="169" t="s">
        <v>4</v>
      </c>
      <c r="B26" s="283"/>
      <c r="C26" s="283"/>
      <c r="D26" s="162"/>
      <c r="E26" s="162"/>
      <c r="F26" s="162"/>
      <c r="G26" s="162"/>
      <c r="H26" s="162"/>
    </row>
    <row r="27" spans="1:8" ht="26.25" customHeight="1" x14ac:dyDescent="0.4">
      <c r="A27" s="170" t="s">
        <v>41</v>
      </c>
      <c r="B27" s="284"/>
      <c r="C27" s="284"/>
      <c r="D27" s="162"/>
      <c r="E27" s="162"/>
      <c r="F27" s="162"/>
      <c r="G27" s="162"/>
      <c r="H27" s="162"/>
    </row>
    <row r="28" spans="1:8" ht="27" customHeight="1" x14ac:dyDescent="0.4">
      <c r="A28" s="170" t="s">
        <v>6</v>
      </c>
      <c r="B28" s="171">
        <v>50.1</v>
      </c>
      <c r="C28" s="162"/>
      <c r="D28" s="162"/>
      <c r="E28" s="162"/>
      <c r="F28" s="162"/>
      <c r="G28" s="162"/>
      <c r="H28" s="162"/>
    </row>
    <row r="29" spans="1:8" ht="27" customHeight="1" x14ac:dyDescent="0.4">
      <c r="A29" s="170" t="s">
        <v>42</v>
      </c>
      <c r="B29" s="172">
        <v>0</v>
      </c>
      <c r="C29" s="285" t="s">
        <v>43</v>
      </c>
      <c r="D29" s="286"/>
      <c r="E29" s="286"/>
      <c r="F29" s="286"/>
      <c r="G29" s="287"/>
      <c r="H29" s="173"/>
    </row>
    <row r="30" spans="1:8" ht="19.5" customHeight="1" x14ac:dyDescent="0.3">
      <c r="A30" s="170" t="s">
        <v>44</v>
      </c>
      <c r="B30" s="174">
        <f>B28-B29</f>
        <v>50.1</v>
      </c>
      <c r="C30" s="175"/>
      <c r="D30" s="175"/>
      <c r="E30" s="175"/>
      <c r="F30" s="175"/>
      <c r="G30" s="175"/>
      <c r="H30" s="173"/>
    </row>
    <row r="31" spans="1:8" ht="27" customHeight="1" x14ac:dyDescent="0.4">
      <c r="A31" s="170" t="s">
        <v>45</v>
      </c>
      <c r="B31" s="176">
        <v>1</v>
      </c>
      <c r="C31" s="285" t="s">
        <v>46</v>
      </c>
      <c r="D31" s="286"/>
      <c r="E31" s="286"/>
      <c r="F31" s="286"/>
      <c r="G31" s="287"/>
      <c r="H31" s="177"/>
    </row>
    <row r="32" spans="1:8" ht="27" customHeight="1" x14ac:dyDescent="0.4">
      <c r="A32" s="170" t="s">
        <v>47</v>
      </c>
      <c r="B32" s="176">
        <v>1</v>
      </c>
      <c r="C32" s="285" t="s">
        <v>48</v>
      </c>
      <c r="D32" s="286"/>
      <c r="E32" s="286"/>
      <c r="F32" s="286"/>
      <c r="G32" s="287"/>
      <c r="H32" s="177"/>
    </row>
    <row r="33" spans="1:8" ht="18.75" customHeight="1" x14ac:dyDescent="0.3">
      <c r="A33" s="170"/>
      <c r="B33" s="178"/>
      <c r="C33" s="179"/>
      <c r="D33" s="179"/>
      <c r="E33" s="179"/>
      <c r="F33" s="179"/>
      <c r="G33" s="179"/>
      <c r="H33" s="179"/>
    </row>
    <row r="34" spans="1:8" ht="18.75" customHeight="1" x14ac:dyDescent="0.3">
      <c r="A34" s="170" t="s">
        <v>49</v>
      </c>
      <c r="B34" s="180">
        <f>B31/B32</f>
        <v>1</v>
      </c>
      <c r="C34" s="162" t="s">
        <v>50</v>
      </c>
      <c r="D34" s="162"/>
      <c r="E34" s="162"/>
      <c r="F34" s="162"/>
      <c r="G34" s="162"/>
      <c r="H34" s="173"/>
    </row>
    <row r="35" spans="1:8" ht="19.5" customHeight="1" x14ac:dyDescent="0.3">
      <c r="A35" s="170"/>
      <c r="B35" s="181"/>
      <c r="C35" s="173"/>
      <c r="D35" s="173"/>
      <c r="E35" s="173"/>
      <c r="F35" s="173"/>
      <c r="G35" s="162"/>
      <c r="H35" s="173"/>
    </row>
    <row r="36" spans="1:8" ht="27" customHeight="1" x14ac:dyDescent="0.4">
      <c r="A36" s="182" t="s">
        <v>51</v>
      </c>
      <c r="B36" s="183">
        <v>50</v>
      </c>
      <c r="C36" s="162"/>
      <c r="D36" s="288" t="s">
        <v>52</v>
      </c>
      <c r="E36" s="289"/>
      <c r="F36" s="290" t="s">
        <v>53</v>
      </c>
      <c r="G36" s="289"/>
      <c r="H36" s="173"/>
    </row>
    <row r="37" spans="1:8" ht="26.25" customHeight="1" x14ac:dyDescent="0.4">
      <c r="A37" s="184" t="s">
        <v>54</v>
      </c>
      <c r="B37" s="185">
        <v>4</v>
      </c>
      <c r="C37" s="186" t="s">
        <v>55</v>
      </c>
      <c r="D37" s="187" t="s">
        <v>56</v>
      </c>
      <c r="E37" s="188" t="s">
        <v>57</v>
      </c>
      <c r="F37" s="189" t="s">
        <v>56</v>
      </c>
      <c r="G37" s="188" t="s">
        <v>57</v>
      </c>
      <c r="H37" s="173"/>
    </row>
    <row r="38" spans="1:8" ht="26.25" customHeight="1" x14ac:dyDescent="0.4">
      <c r="A38" s="184" t="s">
        <v>58</v>
      </c>
      <c r="B38" s="185">
        <v>50</v>
      </c>
      <c r="C38" s="190">
        <v>1</v>
      </c>
      <c r="D38" s="191">
        <f>7771072+3399747</f>
        <v>11170819</v>
      </c>
      <c r="E38" s="192">
        <f>IF(ISBLANK(D38),"-",$D$48/$D$45*D38)</f>
        <v>10805064.957957545</v>
      </c>
      <c r="F38" s="193">
        <f>8521599+3728774</f>
        <v>12250373</v>
      </c>
      <c r="G38" s="192">
        <f>IF(ISBLANK(F38),"-",$D$48/$F$45*F38)</f>
        <v>10907690.412380416</v>
      </c>
      <c r="H38" s="173"/>
    </row>
    <row r="39" spans="1:8" ht="26.25" customHeight="1" x14ac:dyDescent="0.4">
      <c r="A39" s="184" t="s">
        <v>59</v>
      </c>
      <c r="B39" s="185">
        <v>2</v>
      </c>
      <c r="C39" s="194">
        <v>2</v>
      </c>
      <c r="D39" s="195">
        <f>7839677+3421766</f>
        <v>11261443</v>
      </c>
      <c r="E39" s="196">
        <f>IF(ISBLANK(D39),"-",$D$48/$D$45*D39)</f>
        <v>10892721.754361635</v>
      </c>
      <c r="F39" s="197">
        <f>8556254+3754082</f>
        <v>12310336</v>
      </c>
      <c r="G39" s="196">
        <f>IF(ISBLANK(F39),"-",$D$48/$F$45*F39)</f>
        <v>10961081.263434304</v>
      </c>
      <c r="H39" s="173"/>
    </row>
    <row r="40" spans="1:8" ht="26.25" customHeight="1" x14ac:dyDescent="0.4">
      <c r="A40" s="184" t="s">
        <v>60</v>
      </c>
      <c r="B40" s="185">
        <v>10</v>
      </c>
      <c r="C40" s="194">
        <v>3</v>
      </c>
      <c r="D40" s="195">
        <f>7855957+3433810</f>
        <v>11289767</v>
      </c>
      <c r="E40" s="196">
        <f>IF(ISBLANK(D40),"-",$D$48/$D$45*D40)</f>
        <v>10920118.37227024</v>
      </c>
      <c r="F40" s="197">
        <f>8540147+3738536</f>
        <v>12278683</v>
      </c>
      <c r="G40" s="196">
        <f>IF(ISBLANK(F40),"-",$D$48/$F$45*F40)</f>
        <v>10932897.53999804</v>
      </c>
      <c r="H40" s="162"/>
    </row>
    <row r="41" spans="1:8" ht="26.25" customHeight="1" x14ac:dyDescent="0.4">
      <c r="A41" s="184" t="s">
        <v>61</v>
      </c>
      <c r="B41" s="185">
        <v>1</v>
      </c>
      <c r="C41" s="198">
        <v>4</v>
      </c>
      <c r="D41" s="199"/>
      <c r="E41" s="200" t="str">
        <f>IF(ISBLANK(D41),"-",$D$48/$D$45*D41)</f>
        <v>-</v>
      </c>
      <c r="F41" s="201"/>
      <c r="G41" s="200" t="str">
        <f>IF(ISBLANK(F41),"-",$D$48/$F$45*F41)</f>
        <v>-</v>
      </c>
      <c r="H41" s="162"/>
    </row>
    <row r="42" spans="1:8" ht="27" customHeight="1" x14ac:dyDescent="0.4">
      <c r="A42" s="184" t="s">
        <v>62</v>
      </c>
      <c r="B42" s="185">
        <v>1</v>
      </c>
      <c r="C42" s="202" t="s">
        <v>63</v>
      </c>
      <c r="D42" s="203">
        <f>AVERAGE(D38:D41)</f>
        <v>11240676.333333334</v>
      </c>
      <c r="E42" s="204">
        <f>AVERAGE(E38:E41)</f>
        <v>10872635.028196475</v>
      </c>
      <c r="F42" s="205">
        <f>AVERAGE(F38:F41)</f>
        <v>12279797.333333334</v>
      </c>
      <c r="G42" s="204">
        <f>AVERAGE(G38:G41)</f>
        <v>10933889.738604253</v>
      </c>
      <c r="H42" s="162"/>
    </row>
    <row r="43" spans="1:8" ht="26.25" customHeight="1" x14ac:dyDescent="0.4">
      <c r="A43" s="184" t="s">
        <v>64</v>
      </c>
      <c r="B43" s="197">
        <v>1</v>
      </c>
      <c r="C43" s="206" t="s">
        <v>65</v>
      </c>
      <c r="D43" s="207">
        <v>96.73</v>
      </c>
      <c r="E43" s="208"/>
      <c r="F43" s="207">
        <v>105.08</v>
      </c>
      <c r="G43" s="162"/>
      <c r="H43" s="162"/>
    </row>
    <row r="44" spans="1:8" ht="26.25" customHeight="1" x14ac:dyDescent="0.4">
      <c r="A44" s="184" t="s">
        <v>66</v>
      </c>
      <c r="B44" s="197">
        <v>1</v>
      </c>
      <c r="C44" s="209" t="s">
        <v>67</v>
      </c>
      <c r="D44" s="210">
        <f>D43*$B$34</f>
        <v>96.73</v>
      </c>
      <c r="E44" s="211"/>
      <c r="F44" s="210">
        <f>F43*$B$34</f>
        <v>105.08</v>
      </c>
      <c r="G44" s="162"/>
      <c r="H44" s="162"/>
    </row>
    <row r="45" spans="1:8" ht="19.5" customHeight="1" x14ac:dyDescent="0.3">
      <c r="A45" s="184" t="s">
        <v>68</v>
      </c>
      <c r="B45" s="211">
        <f>(B44/B43)*(B42/B41)*(B40/B39)*(B38/B37)*B36</f>
        <v>3125</v>
      </c>
      <c r="C45" s="209" t="s">
        <v>69</v>
      </c>
      <c r="D45" s="212">
        <f>D44*$B$30/100</f>
        <v>48.46173000000001</v>
      </c>
      <c r="E45" s="213"/>
      <c r="F45" s="212">
        <f>F44*$B$30/100</f>
        <v>52.64508</v>
      </c>
      <c r="G45" s="162"/>
      <c r="H45" s="162"/>
    </row>
    <row r="46" spans="1:8" ht="19.5" customHeight="1" x14ac:dyDescent="0.3">
      <c r="A46" s="276" t="s">
        <v>70</v>
      </c>
      <c r="B46" s="277"/>
      <c r="C46" s="209" t="s">
        <v>71</v>
      </c>
      <c r="D46" s="210">
        <f>D45/$B$45</f>
        <v>1.5507753600000004E-2</v>
      </c>
      <c r="E46" s="213"/>
      <c r="F46" s="214">
        <f>F45/$B$45</f>
        <v>1.6846425599999999E-2</v>
      </c>
      <c r="G46" s="162"/>
      <c r="H46" s="162"/>
    </row>
    <row r="47" spans="1:8" ht="27" customHeight="1" x14ac:dyDescent="0.4">
      <c r="A47" s="278"/>
      <c r="B47" s="279"/>
      <c r="C47" s="209" t="s">
        <v>72</v>
      </c>
      <c r="D47" s="215">
        <f>0.15/10</f>
        <v>1.4999999999999999E-2</v>
      </c>
      <c r="E47" s="162"/>
      <c r="F47" s="216"/>
      <c r="G47" s="162"/>
      <c r="H47" s="162"/>
    </row>
    <row r="48" spans="1:8" ht="18.75" customHeight="1" x14ac:dyDescent="0.3">
      <c r="A48" s="162"/>
      <c r="B48" s="162"/>
      <c r="C48" s="209" t="s">
        <v>73</v>
      </c>
      <c r="D48" s="212">
        <f>D47*$B$45</f>
        <v>46.875</v>
      </c>
      <c r="E48" s="162"/>
      <c r="F48" s="216"/>
      <c r="G48" s="162"/>
      <c r="H48" s="162"/>
    </row>
    <row r="49" spans="1:8" ht="19.5" customHeight="1" x14ac:dyDescent="0.3">
      <c r="A49" s="162"/>
      <c r="B49" s="162"/>
      <c r="C49" s="217" t="s">
        <v>74</v>
      </c>
      <c r="D49" s="218">
        <f>D48/B34</f>
        <v>46.875</v>
      </c>
      <c r="E49" s="162"/>
      <c r="F49" s="219"/>
      <c r="G49" s="162"/>
      <c r="H49" s="162"/>
    </row>
    <row r="50" spans="1:8" ht="18.75" customHeight="1" x14ac:dyDescent="0.3">
      <c r="A50" s="162"/>
      <c r="B50" s="162"/>
      <c r="C50" s="220" t="s">
        <v>75</v>
      </c>
      <c r="D50" s="221">
        <f>AVERAGE(E38:E41,G38:G41)</f>
        <v>10903262.383400364</v>
      </c>
      <c r="E50" s="162"/>
      <c r="F50" s="219"/>
      <c r="G50" s="162"/>
      <c r="H50" s="162"/>
    </row>
    <row r="51" spans="1:8" ht="18.75" customHeight="1" x14ac:dyDescent="0.3">
      <c r="A51" s="162"/>
      <c r="B51" s="162"/>
      <c r="C51" s="209" t="s">
        <v>76</v>
      </c>
      <c r="D51" s="222">
        <f>STDEV(E38:E41,G38:G41)/D50</f>
        <v>4.9012284256452704E-3</v>
      </c>
      <c r="E51" s="162"/>
      <c r="F51" s="219"/>
      <c r="G51" s="162"/>
      <c r="H51" s="162"/>
    </row>
    <row r="52" spans="1:8" ht="19.5" customHeight="1" x14ac:dyDescent="0.3">
      <c r="A52" s="162"/>
      <c r="B52" s="162"/>
      <c r="C52" s="217" t="s">
        <v>20</v>
      </c>
      <c r="D52" s="223">
        <f>COUNT(E38:E41,G38:G41)</f>
        <v>6</v>
      </c>
      <c r="E52" s="162"/>
      <c r="F52" s="162"/>
      <c r="G52" s="162"/>
      <c r="H52" s="162"/>
    </row>
    <row r="53" spans="1:8" ht="18.75" customHeight="1" x14ac:dyDescent="0.3">
      <c r="A53" s="162"/>
      <c r="B53" s="162"/>
      <c r="C53" s="162"/>
      <c r="D53" s="162"/>
      <c r="E53" s="162"/>
      <c r="F53" s="162"/>
      <c r="G53" s="162"/>
      <c r="H53" s="162"/>
    </row>
    <row r="54" spans="1:8" ht="18.75" customHeight="1" x14ac:dyDescent="0.3">
      <c r="A54" s="163" t="s">
        <v>1</v>
      </c>
      <c r="B54" s="224" t="s">
        <v>77</v>
      </c>
      <c r="C54" s="162"/>
      <c r="D54" s="162"/>
      <c r="E54" s="162"/>
      <c r="F54" s="162"/>
      <c r="G54" s="162"/>
      <c r="H54" s="162"/>
    </row>
    <row r="55" spans="1:8" ht="18.75" customHeight="1" x14ac:dyDescent="0.3">
      <c r="A55" s="162" t="s">
        <v>78</v>
      </c>
      <c r="B55" s="225" t="str">
        <f>B21</f>
        <v xml:space="preserve">Bimatoprost 0.3mg Benzalkonium chloride NF </v>
      </c>
      <c r="C55" s="162"/>
      <c r="D55" s="162"/>
      <c r="E55" s="162"/>
      <c r="F55" s="162"/>
      <c r="G55" s="162"/>
      <c r="H55" s="162"/>
    </row>
    <row r="56" spans="1:8" ht="26.25" customHeight="1" x14ac:dyDescent="0.4">
      <c r="A56" s="170" t="s">
        <v>79</v>
      </c>
      <c r="B56" s="226">
        <v>3000</v>
      </c>
      <c r="C56" s="227" t="s">
        <v>80</v>
      </c>
      <c r="D56" s="228">
        <v>0.15</v>
      </c>
      <c r="E56" s="162" t="str">
        <f>B20</f>
        <v>BIMATOPROST 0.03%w/v</v>
      </c>
      <c r="F56" s="162"/>
      <c r="G56" s="162"/>
      <c r="H56" s="227"/>
    </row>
    <row r="57" spans="1:8" ht="19.5" customHeight="1" x14ac:dyDescent="0.3">
      <c r="A57" s="162"/>
      <c r="B57" s="162"/>
      <c r="C57" s="162"/>
      <c r="D57" s="162"/>
      <c r="E57" s="162"/>
      <c r="F57" s="162"/>
      <c r="G57" s="162"/>
      <c r="H57" s="227"/>
    </row>
    <row r="58" spans="1:8" ht="27" customHeight="1" x14ac:dyDescent="0.4">
      <c r="A58" s="182" t="s">
        <v>81</v>
      </c>
      <c r="B58" s="183">
        <v>10</v>
      </c>
      <c r="C58" s="162"/>
      <c r="D58" s="229" t="s">
        <v>82</v>
      </c>
      <c r="E58" s="230" t="s">
        <v>55</v>
      </c>
      <c r="F58" s="230" t="s">
        <v>56</v>
      </c>
      <c r="G58" s="230" t="s">
        <v>83</v>
      </c>
      <c r="H58" s="186" t="s">
        <v>84</v>
      </c>
    </row>
    <row r="59" spans="1:8" ht="26.25" customHeight="1" x14ac:dyDescent="0.4">
      <c r="A59" s="184" t="s">
        <v>85</v>
      </c>
      <c r="B59" s="185">
        <v>1</v>
      </c>
      <c r="C59" s="295" t="s">
        <v>86</v>
      </c>
      <c r="D59" s="298">
        <v>3034.12</v>
      </c>
      <c r="E59" s="231">
        <v>1</v>
      </c>
      <c r="F59" s="232">
        <f>8115809+3767900</f>
        <v>11883709</v>
      </c>
      <c r="G59" s="233">
        <f t="shared" ref="G59:G70" si="0">IF(ISBLANK(F59),"-",(F59/$D$50*$D$47*$B$67)*($B$56/$D$59))</f>
        <v>0.16164984992660145</v>
      </c>
      <c r="H59" s="234">
        <f t="shared" ref="H59:H70" si="1">IF(ISBLANK(F59),"-",G59/$D$56)</f>
        <v>1.0776656661773429</v>
      </c>
    </row>
    <row r="60" spans="1:8" ht="26.25" customHeight="1" x14ac:dyDescent="0.4">
      <c r="A60" s="184" t="s">
        <v>87</v>
      </c>
      <c r="B60" s="185">
        <v>1</v>
      </c>
      <c r="C60" s="296"/>
      <c r="D60" s="299"/>
      <c r="E60" s="235">
        <v>2</v>
      </c>
      <c r="F60" s="195">
        <f>8119008+3756336</f>
        <v>11875344</v>
      </c>
      <c r="G60" s="236">
        <f t="shared" si="0"/>
        <v>0.1615360638186922</v>
      </c>
      <c r="H60" s="237">
        <f t="shared" si="1"/>
        <v>1.0769070921246147</v>
      </c>
    </row>
    <row r="61" spans="1:8" ht="26.25" customHeight="1" x14ac:dyDescent="0.4">
      <c r="A61" s="184" t="s">
        <v>88</v>
      </c>
      <c r="B61" s="185">
        <v>1</v>
      </c>
      <c r="C61" s="296"/>
      <c r="D61" s="299"/>
      <c r="E61" s="235">
        <v>3</v>
      </c>
      <c r="F61" s="195">
        <f>8126070+3740496</f>
        <v>11866566</v>
      </c>
      <c r="G61" s="236">
        <f t="shared" si="0"/>
        <v>0.16141665981926276</v>
      </c>
      <c r="H61" s="237">
        <f t="shared" si="1"/>
        <v>1.0761110654617518</v>
      </c>
    </row>
    <row r="62" spans="1:8" ht="27" customHeight="1" x14ac:dyDescent="0.4">
      <c r="A62" s="184" t="s">
        <v>89</v>
      </c>
      <c r="B62" s="185">
        <v>1</v>
      </c>
      <c r="C62" s="297"/>
      <c r="D62" s="300"/>
      <c r="E62" s="238">
        <v>4</v>
      </c>
      <c r="F62" s="239"/>
      <c r="G62" s="236" t="str">
        <f t="shared" si="0"/>
        <v>-</v>
      </c>
      <c r="H62" s="237" t="str">
        <f t="shared" si="1"/>
        <v>-</v>
      </c>
    </row>
    <row r="63" spans="1:8" ht="26.25" customHeight="1" x14ac:dyDescent="0.4">
      <c r="A63" s="184" t="s">
        <v>90</v>
      </c>
      <c r="B63" s="185">
        <v>1</v>
      </c>
      <c r="C63" s="295" t="s">
        <v>91</v>
      </c>
      <c r="D63" s="301">
        <v>3049.16</v>
      </c>
      <c r="E63" s="231">
        <v>1</v>
      </c>
      <c r="F63" s="232">
        <f>8215015+3815283</f>
        <v>12030298</v>
      </c>
      <c r="G63" s="233">
        <f t="shared" si="0"/>
        <v>0.16364384774755872</v>
      </c>
      <c r="H63" s="234">
        <f t="shared" si="1"/>
        <v>1.0909589849837249</v>
      </c>
    </row>
    <row r="64" spans="1:8" ht="26.25" customHeight="1" x14ac:dyDescent="0.4">
      <c r="A64" s="184" t="s">
        <v>92</v>
      </c>
      <c r="B64" s="185">
        <v>1</v>
      </c>
      <c r="C64" s="296"/>
      <c r="D64" s="302"/>
      <c r="E64" s="235">
        <v>2</v>
      </c>
      <c r="F64" s="195">
        <f>8224208+3797192</f>
        <v>12021400</v>
      </c>
      <c r="G64" s="236">
        <f t="shared" si="0"/>
        <v>0.16352281143098055</v>
      </c>
      <c r="H64" s="237">
        <f t="shared" si="1"/>
        <v>1.0901520762065371</v>
      </c>
    </row>
    <row r="65" spans="1:8" ht="26.25" customHeight="1" x14ac:dyDescent="0.4">
      <c r="A65" s="184" t="s">
        <v>93</v>
      </c>
      <c r="B65" s="185">
        <v>1</v>
      </c>
      <c r="C65" s="296"/>
      <c r="D65" s="302"/>
      <c r="E65" s="235">
        <v>3</v>
      </c>
      <c r="F65" s="195">
        <f>8225314+3795260</f>
        <v>12020574</v>
      </c>
      <c r="G65" s="236">
        <f t="shared" si="0"/>
        <v>0.16351157564794014</v>
      </c>
      <c r="H65" s="237">
        <f t="shared" si="1"/>
        <v>1.0900771709862676</v>
      </c>
    </row>
    <row r="66" spans="1:8" ht="27" customHeight="1" x14ac:dyDescent="0.4">
      <c r="A66" s="184" t="s">
        <v>94</v>
      </c>
      <c r="B66" s="185">
        <v>1</v>
      </c>
      <c r="C66" s="297"/>
      <c r="D66" s="303"/>
      <c r="E66" s="238">
        <v>4</v>
      </c>
      <c r="F66" s="239"/>
      <c r="G66" s="240" t="str">
        <f t="shared" si="0"/>
        <v>-</v>
      </c>
      <c r="H66" s="241" t="str">
        <f t="shared" si="1"/>
        <v>-</v>
      </c>
    </row>
    <row r="67" spans="1:8" ht="26.25" customHeight="1" x14ac:dyDescent="0.4">
      <c r="A67" s="184" t="s">
        <v>95</v>
      </c>
      <c r="B67" s="194">
        <f>(B66/B65)*(B64/B63)*(B62/B61)*(B60/B59)*B58</f>
        <v>10</v>
      </c>
      <c r="C67" s="295" t="s">
        <v>96</v>
      </c>
      <c r="D67" s="298">
        <v>3038.13</v>
      </c>
      <c r="E67" s="231">
        <v>1</v>
      </c>
      <c r="F67" s="232">
        <f>8205968+3804765</f>
        <v>12010733</v>
      </c>
      <c r="G67" s="236">
        <f t="shared" si="0"/>
        <v>0.16337771203910156</v>
      </c>
      <c r="H67" s="237">
        <f t="shared" si="1"/>
        <v>1.0891847469273439</v>
      </c>
    </row>
    <row r="68" spans="1:8" ht="27" customHeight="1" x14ac:dyDescent="0.4">
      <c r="A68" s="242" t="s">
        <v>97</v>
      </c>
      <c r="B68" s="243">
        <f>(D47*B67)/D56*B56</f>
        <v>3000</v>
      </c>
      <c r="C68" s="296"/>
      <c r="D68" s="299"/>
      <c r="E68" s="235">
        <v>2</v>
      </c>
      <c r="F68" s="195">
        <f>8199367+3791279</f>
        <v>11990646</v>
      </c>
      <c r="G68" s="236">
        <f t="shared" si="0"/>
        <v>0.16310447575104739</v>
      </c>
      <c r="H68" s="237">
        <f t="shared" si="1"/>
        <v>1.0873631716736494</v>
      </c>
    </row>
    <row r="69" spans="1:8" ht="26.25" customHeight="1" x14ac:dyDescent="0.4">
      <c r="A69" s="276" t="s">
        <v>70</v>
      </c>
      <c r="B69" s="291"/>
      <c r="C69" s="296"/>
      <c r="D69" s="299"/>
      <c r="E69" s="235">
        <v>3</v>
      </c>
      <c r="F69" s="195">
        <f>8182218+3791147</f>
        <v>11973365</v>
      </c>
      <c r="G69" s="236">
        <f t="shared" si="0"/>
        <v>0.1628694084789877</v>
      </c>
      <c r="H69" s="237">
        <f t="shared" si="1"/>
        <v>1.0857960565265847</v>
      </c>
    </row>
    <row r="70" spans="1:8" ht="27" customHeight="1" x14ac:dyDescent="0.4">
      <c r="A70" s="278"/>
      <c r="B70" s="292"/>
      <c r="C70" s="304"/>
      <c r="D70" s="300"/>
      <c r="E70" s="238">
        <v>4</v>
      </c>
      <c r="F70" s="239"/>
      <c r="G70" s="240" t="str">
        <f t="shared" si="0"/>
        <v>-</v>
      </c>
      <c r="H70" s="241" t="str">
        <f t="shared" si="1"/>
        <v>-</v>
      </c>
    </row>
    <row r="71" spans="1:8" ht="26.25" customHeight="1" x14ac:dyDescent="0.4">
      <c r="A71" s="244"/>
      <c r="B71" s="244"/>
      <c r="C71" s="244"/>
      <c r="D71" s="244"/>
      <c r="E71" s="244"/>
      <c r="F71" s="245"/>
      <c r="G71" s="246" t="s">
        <v>63</v>
      </c>
      <c r="H71" s="247">
        <f>AVERAGE(H59:H70)</f>
        <v>1.0849128923408684</v>
      </c>
    </row>
    <row r="72" spans="1:8" ht="26.25" customHeight="1" x14ac:dyDescent="0.4">
      <c r="A72" s="162"/>
      <c r="B72" s="162"/>
      <c r="C72" s="244"/>
      <c r="D72" s="244"/>
      <c r="E72" s="244"/>
      <c r="F72" s="245"/>
      <c r="G72" s="248" t="s">
        <v>76</v>
      </c>
      <c r="H72" s="249">
        <f>STDEV(H59:H70)/H71</f>
        <v>5.7358341702240592E-3</v>
      </c>
    </row>
    <row r="73" spans="1:8" ht="27" customHeight="1" x14ac:dyDescent="0.4">
      <c r="A73" s="244"/>
      <c r="B73" s="244"/>
      <c r="C73" s="245"/>
      <c r="D73" s="245"/>
      <c r="E73" s="250"/>
      <c r="F73" s="245"/>
      <c r="G73" s="251" t="s">
        <v>20</v>
      </c>
      <c r="H73" s="252">
        <f>COUNT(H59:H70)</f>
        <v>9</v>
      </c>
    </row>
    <row r="74" spans="1:8" ht="18.75" customHeight="1" x14ac:dyDescent="0.3">
      <c r="A74" s="244"/>
      <c r="B74" s="244"/>
      <c r="C74" s="245"/>
      <c r="D74" s="245"/>
      <c r="E74" s="245"/>
      <c r="F74" s="250"/>
      <c r="G74" s="245"/>
      <c r="H74" s="245"/>
    </row>
    <row r="75" spans="1:8" ht="26.25" customHeight="1" x14ac:dyDescent="0.4">
      <c r="A75" s="253" t="s">
        <v>98</v>
      </c>
      <c r="B75" s="254" t="s">
        <v>99</v>
      </c>
      <c r="C75" s="293" t="str">
        <f>B20</f>
        <v>BIMATOPROST 0.03%w/v</v>
      </c>
      <c r="D75" s="293"/>
      <c r="E75" s="255" t="s">
        <v>100</v>
      </c>
      <c r="F75" s="255"/>
      <c r="G75" s="256">
        <f>H71</f>
        <v>1.0849128923408684</v>
      </c>
      <c r="H75" s="245"/>
    </row>
    <row r="76" spans="1:8" ht="19.5" customHeight="1" x14ac:dyDescent="0.3">
      <c r="A76" s="257"/>
      <c r="B76" s="258"/>
      <c r="C76" s="258"/>
      <c r="D76" s="258"/>
      <c r="E76" s="258"/>
      <c r="F76" s="258"/>
      <c r="G76" s="258"/>
      <c r="H76" s="258"/>
    </row>
    <row r="77" spans="1:8" ht="18.75" customHeight="1" x14ac:dyDescent="0.3">
      <c r="A77" s="162"/>
      <c r="B77" s="294" t="s">
        <v>26</v>
      </c>
      <c r="C77" s="294"/>
      <c r="D77" s="227"/>
      <c r="E77" s="259" t="s">
        <v>27</v>
      </c>
      <c r="F77" s="260"/>
      <c r="G77" s="294" t="s">
        <v>28</v>
      </c>
      <c r="H77" s="294"/>
    </row>
    <row r="78" spans="1:8" ht="60" customHeight="1" x14ac:dyDescent="0.3">
      <c r="A78" s="261" t="s">
        <v>29</v>
      </c>
      <c r="B78" s="262" t="s">
        <v>103</v>
      </c>
      <c r="C78" s="262"/>
      <c r="D78" s="263"/>
      <c r="E78" s="271">
        <v>42390</v>
      </c>
      <c r="F78" s="162"/>
      <c r="G78" s="264"/>
      <c r="H78" s="264"/>
    </row>
    <row r="79" spans="1:8" ht="60" customHeight="1" x14ac:dyDescent="0.3">
      <c r="A79" s="261" t="s">
        <v>30</v>
      </c>
      <c r="B79" s="265"/>
      <c r="C79" s="265"/>
      <c r="D79" s="266"/>
      <c r="E79" s="267"/>
      <c r="F79" s="260"/>
      <c r="G79" s="268"/>
      <c r="H79" s="268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SST Bimatoprost</vt:lpstr>
      <vt:lpstr>SST BenzlkChl</vt:lpstr>
      <vt:lpstr>Bimatropost</vt:lpstr>
      <vt:lpstr>BenzalkoniumChloride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Quality Assurance</cp:lastModifiedBy>
  <dcterms:created xsi:type="dcterms:W3CDTF">2005-07-05T10:19:27Z</dcterms:created>
  <dcterms:modified xsi:type="dcterms:W3CDTF">2016-01-21T13:52:19Z</dcterms:modified>
</cp:coreProperties>
</file>