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9408" activeTab="2"/>
  </bookViews>
  <sheets>
    <sheet name="SST UDU ASSAY" sheetId="5" r:id="rId1"/>
    <sheet name="SST UDU" sheetId="1" r:id="rId2"/>
    <sheet name="Indacaterol UDU" sheetId="3" r:id="rId3"/>
    <sheet name="Onbrez150 ASSAY" sheetId="4" r:id="rId4"/>
  </sheets>
  <calcPr calcId="145621"/>
</workbook>
</file>

<file path=xl/calcChain.xml><?xml version="1.0" encoding="utf-8"?>
<calcChain xmlns="http://schemas.openxmlformats.org/spreadsheetml/2006/main">
  <c r="C83" i="3" l="1"/>
  <c r="C81" i="3"/>
  <c r="B21" i="1" l="1"/>
  <c r="H73" i="4"/>
  <c r="H72" i="4"/>
  <c r="G56" i="4"/>
  <c r="H56" i="4" s="1"/>
  <c r="B57" i="4"/>
  <c r="G60" i="4"/>
  <c r="H60" i="4"/>
  <c r="D51" i="4"/>
  <c r="D50" i="4"/>
  <c r="G40" i="4"/>
  <c r="G39" i="4"/>
  <c r="G38" i="4"/>
  <c r="F45" i="4"/>
  <c r="F46" i="4"/>
  <c r="E38" i="4"/>
  <c r="D47" i="4"/>
  <c r="B34" i="4"/>
  <c r="D44" i="4" s="1"/>
  <c r="D42" i="4"/>
  <c r="E31" i="5"/>
  <c r="B21" i="5"/>
  <c r="B32" i="5" l="1"/>
  <c r="E30" i="5"/>
  <c r="D30" i="5"/>
  <c r="C30" i="5"/>
  <c r="B30" i="5"/>
  <c r="B31" i="5" s="1"/>
  <c r="B85" i="4"/>
  <c r="B84" i="4"/>
  <c r="B8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F44" i="4"/>
  <c r="B30" i="4"/>
  <c r="D49" i="4" l="1"/>
  <c r="I92" i="4"/>
  <c r="D45" i="4"/>
  <c r="D46" i="4" s="1"/>
  <c r="D47" i="3"/>
  <c r="C74" i="3"/>
  <c r="B67" i="3"/>
  <c r="C56" i="3"/>
  <c r="B55" i="3"/>
  <c r="B45" i="3"/>
  <c r="D48" i="3" s="1"/>
  <c r="F42" i="3"/>
  <c r="D42" i="3"/>
  <c r="G41" i="3"/>
  <c r="E41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E40" i="4"/>
  <c r="G42" i="4"/>
  <c r="E39" i="4"/>
  <c r="D49" i="3"/>
  <c r="D44" i="3"/>
  <c r="D45" i="3" s="1"/>
  <c r="G39" i="3" l="1"/>
  <c r="G42" i="3" s="1"/>
  <c r="F46" i="3"/>
  <c r="G38" i="3"/>
  <c r="E42" i="4"/>
  <c r="D46" i="3"/>
  <c r="E40" i="3"/>
  <c r="E38" i="3"/>
  <c r="E39" i="3"/>
  <c r="D52" i="4"/>
  <c r="E42" i="3" l="1"/>
  <c r="D52" i="3"/>
  <c r="D50" i="3"/>
  <c r="F55" i="3" s="1"/>
  <c r="G65" i="4"/>
  <c r="H65" i="4" s="1"/>
  <c r="G62" i="4"/>
  <c r="H62" i="4" s="1"/>
  <c r="G66" i="4"/>
  <c r="H66" i="4" s="1"/>
  <c r="G69" i="4"/>
  <c r="H69" i="4" s="1"/>
  <c r="G61" i="4"/>
  <c r="H61" i="4" s="1"/>
  <c r="G70" i="4"/>
  <c r="H70" i="4" s="1"/>
  <c r="G68" i="4"/>
  <c r="H68" i="4" s="1"/>
  <c r="G64" i="4"/>
  <c r="H64" i="4" s="1"/>
  <c r="D51" i="3" l="1"/>
  <c r="E66" i="3"/>
  <c r="E60" i="3"/>
  <c r="E65" i="3"/>
  <c r="E59" i="3"/>
  <c r="E64" i="3"/>
  <c r="E61" i="3"/>
  <c r="E63" i="3"/>
  <c r="E68" i="3"/>
  <c r="E62" i="3"/>
  <c r="E67" i="3"/>
  <c r="H74" i="4"/>
  <c r="G62" i="3" l="1"/>
  <c r="G68" i="3"/>
  <c r="G63" i="3"/>
  <c r="G66" i="3"/>
  <c r="G61" i="3"/>
  <c r="F61" i="3"/>
  <c r="G64" i="3"/>
  <c r="G59" i="3"/>
  <c r="E70" i="3"/>
  <c r="E71" i="3" s="1"/>
  <c r="E72" i="3"/>
  <c r="G65" i="3"/>
  <c r="F65" i="3"/>
  <c r="G67" i="3"/>
  <c r="G60" i="3"/>
  <c r="F60" i="3"/>
  <c r="G76" i="4"/>
  <c r="G70" i="3" l="1"/>
  <c r="C82" i="3" s="1"/>
  <c r="F62" i="3"/>
  <c r="F59" i="3"/>
  <c r="F66" i="3"/>
  <c r="F63" i="3"/>
  <c r="G72" i="3"/>
  <c r="F67" i="3"/>
  <c r="F64" i="3"/>
  <c r="F68" i="3"/>
  <c r="F70" i="3" l="1"/>
  <c r="F71" i="3" s="1"/>
  <c r="F72" i="3"/>
  <c r="G74" i="3"/>
  <c r="G71" i="3"/>
  <c r="C79" i="3"/>
</calcChain>
</file>

<file path=xl/sharedStrings.xml><?xml version="1.0" encoding="utf-8"?>
<sst xmlns="http://schemas.openxmlformats.org/spreadsheetml/2006/main" count="276" uniqueCount="136">
  <si>
    <t>HPLC System Suitability Report</t>
  </si>
  <si>
    <t>Analysis Data</t>
  </si>
  <si>
    <t>Assay</t>
  </si>
  <si>
    <t>Sample(s)</t>
  </si>
  <si>
    <t>Reference Substance:</t>
  </si>
  <si>
    <t>Onbrez breezhaler</t>
  </si>
  <si>
    <t>% age Purity:</t>
  </si>
  <si>
    <t>NDQD201509255</t>
  </si>
  <si>
    <t>Weight (mg):</t>
  </si>
  <si>
    <t>Standard Conc (mg/mL):</t>
  </si>
  <si>
    <t>Eac capsule contains 150 micrograms indacaterol equivalent to 194 micrograms of indacaterol maleate</t>
  </si>
  <si>
    <t>2015-09-09 10:29:56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</si>
  <si>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</si>
  <si>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</si>
  <si>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</si>
  <si>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</si>
  <si>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</si>
  <si>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</si>
  <si>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</si>
  <si>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</si>
  <si>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</si>
  <si>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</si>
  <si>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</si>
  <si>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</si>
  <si>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</si>
  <si>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</si>
  <si>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</si>
  <si>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</si>
  <si>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</si>
  <si>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</si>
  <si>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</si>
  <si>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</si>
  <si>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</si>
  <si>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</si>
  <si>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</si>
  <si>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</si>
  <si>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</si>
  <si>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Average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</si>
  <si>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</si>
  <si>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</si>
  <si>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</si>
  <si>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</si>
  <si>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</si>
  <si>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</si>
  <si>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</si>
  <si>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</si>
  <si>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</si>
  <si>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</si>
  <si>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</si>
  <si>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</si>
  <si>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</si>
  <si>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</si>
  <si>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</si>
  <si>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</si>
  <si>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</si>
  <si>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</si>
  <si>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</si>
  <si>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</si>
  <si>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</si>
  <si>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</si>
  <si>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</si>
  <si>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</si>
  <si>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</si>
  <si>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</si>
  <si>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</si>
  <si>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</si>
  <si>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</si>
  <si>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</si>
  <si>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</si>
  <si>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</si>
  <si>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</si>
  <si>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</si>
  <si>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</si>
  <si>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</si>
  <si>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</si>
  <si>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</si>
  <si>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</si>
  <si>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</si>
  <si>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</si>
  <si>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</si>
  <si>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</si>
  <si>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</si>
  <si>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</si>
  <si>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</si>
  <si>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</si>
  <si>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</si>
  <si>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</si>
  <si>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</si>
  <si>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</si>
  <si>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</si>
  <si>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</si>
  <si>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</si>
  <si>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</si>
  <si>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</si>
  <si>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</si>
  <si>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</si>
  <si>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</si>
  <si>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</si>
  <si>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</si>
  <si>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</si>
  <si>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</si>
  <si>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</si>
  <si>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</si>
  <si>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</si>
  <si>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</si>
  <si>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</si>
  <si>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</si>
  <si>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Indacaterol Maleate</t>
  </si>
  <si>
    <t>I18-1</t>
  </si>
  <si>
    <t>Onbrez 150 mcg</t>
  </si>
  <si>
    <t>Indacaterol maleate</t>
  </si>
  <si>
    <t>Each capsule contains 194 mcg Indacaterol Maleate eq to 150 mcg Indacaterol</t>
  </si>
  <si>
    <t>2014-10-30 09:45:04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</si>
  <si>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</si>
  <si>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</si>
  <si>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</si>
  <si>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</si>
  <si>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</si>
  <si>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</si>
  <si>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</si>
  <si>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</si>
  <si>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</si>
  <si>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</si>
  <si>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</si>
  <si>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</si>
  <si>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</si>
  <si>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</si>
  <si>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</si>
  <si>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</si>
  <si>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</si>
  <si>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UDU</t>
  </si>
  <si>
    <t>Each Capsule contains</t>
  </si>
  <si>
    <t>Average Capsule Weight (mg):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</si>
  <si>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 xml:space="preserve">less than 2.0%; </t>
    </r>
    <r>
      <rPr>
        <sz val="12"/>
        <color rgb="FF000000"/>
        <rFont val="Book Antiqua"/>
        <family val="1"/>
      </rPr>
      <t>RSD of Peak retention times &lt; 5.0%</t>
    </r>
  </si>
  <si>
    <t>Indacaterol</t>
  </si>
  <si>
    <t>Average Capsule Content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</si>
</sst>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8" formatCode="0.0000\ &quot;mg&quot;"/>
    <numFmt numFmtId="169" formatCode="0.000"/>
    <numFmt numFmtId="170" formatCode="0.0\ &quot;%&quot;"/>
    <numFmt numFmtId="171" formatCode="dd\-mmm\-yyyy"/>
    <numFmt numFmtId="172" formatCode="0.0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9" fontId="23" fillId="0" borderId="0" applyFont="0" applyFill="0" applyBorder="0" applyAlignment="0" applyProtection="0"/>
  </cellStyleXfs>
  <cellXfs count="4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7" xfId="0" applyFont="1" applyFill="1" applyBorder="1"/>
    <xf numFmtId="0" fontId="5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5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1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1" fillId="3" borderId="24" xfId="0" applyFont="1" applyFill="1" applyBorder="1" applyAlignment="1" applyProtection="1">
      <alignment horizontal="center"/>
      <protection locked="0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1" fillId="3" borderId="30" xfId="0" applyFont="1" applyFill="1" applyBorder="1" applyAlignment="1" applyProtection="1">
      <alignment horizontal="center"/>
      <protection locked="0"/>
    </xf>
    <xf numFmtId="169" fontId="8" fillId="2" borderId="27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9" fontId="8" fillId="2" borderId="32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69" fontId="8" fillId="2" borderId="35" xfId="0" applyNumberFormat="1" applyFont="1" applyFill="1" applyBorder="1" applyAlignment="1">
      <alignment horizontal="center"/>
    </xf>
    <xf numFmtId="169" fontId="8" fillId="2" borderId="36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69" fontId="9" fillId="6" borderId="38" xfId="0" applyNumberFormat="1" applyFont="1" applyFill="1" applyBorder="1" applyAlignment="1">
      <alignment horizontal="center"/>
    </xf>
    <xf numFmtId="169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1" fillId="3" borderId="4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69" fontId="9" fillId="7" borderId="1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44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6" xfId="0" applyFont="1" applyFill="1" applyBorder="1" applyAlignment="1">
      <alignment horizontal="center" wrapText="1"/>
    </xf>
    <xf numFmtId="0" fontId="9" fillId="7" borderId="25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2" fontId="8" fillId="2" borderId="4" xfId="0" applyNumberFormat="1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2" fontId="8" fillId="2" borderId="3" xfId="0" applyNumberFormat="1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 wrapText="1"/>
    </xf>
    <xf numFmtId="2" fontId="8" fillId="2" borderId="47" xfId="0" applyNumberFormat="1" applyFont="1" applyFill="1" applyBorder="1" applyAlignment="1">
      <alignment horizontal="center"/>
    </xf>
    <xf numFmtId="2" fontId="8" fillId="2" borderId="4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1" xfId="0" applyFont="1" applyFill="1" applyBorder="1"/>
    <xf numFmtId="0" fontId="8" fillId="2" borderId="23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10" fontId="9" fillId="6" borderId="49" xfId="0" applyNumberFormat="1" applyFont="1" applyFill="1" applyBorder="1" applyAlignment="1">
      <alignment horizontal="center"/>
    </xf>
    <xf numFmtId="10" fontId="11" fillId="6" borderId="49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50" xfId="0" applyNumberFormat="1" applyFont="1" applyFill="1" applyBorder="1" applyAlignment="1">
      <alignment horizontal="center"/>
    </xf>
    <xf numFmtId="2" fontId="11" fillId="5" borderId="50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8" fillId="2" borderId="0" xfId="1" applyFont="1" applyFill="1"/>
    <xf numFmtId="0" fontId="20" fillId="2" borderId="0" xfId="1" applyFill="1"/>
    <xf numFmtId="0" fontId="9" fillId="2" borderId="0" xfId="1" applyFont="1" applyFill="1"/>
    <xf numFmtId="0" fontId="11" fillId="2" borderId="0" xfId="1" applyFont="1" applyFill="1" applyAlignment="1" applyProtection="1">
      <alignment horizontal="right"/>
      <protection locked="0"/>
    </xf>
    <xf numFmtId="0" fontId="11" fillId="2" borderId="0" xfId="1" applyFont="1" applyFill="1" applyAlignment="1" applyProtection="1">
      <alignment horizontal="left"/>
      <protection locked="0"/>
    </xf>
    <xf numFmtId="0" fontId="10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71" fontId="10" fillId="3" borderId="0" xfId="1" applyNumberFormat="1" applyFont="1" applyFill="1" applyAlignment="1" applyProtection="1">
      <alignment horizontal="center"/>
      <protection locked="0"/>
    </xf>
    <xf numFmtId="15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5" fillId="2" borderId="0" xfId="1" applyFont="1" applyFill="1"/>
    <xf numFmtId="0" fontId="2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2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1" fillId="3" borderId="25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1" fillId="3" borderId="31" xfId="1" applyFont="1" applyFill="1" applyBorder="1" applyAlignment="1" applyProtection="1">
      <alignment horizontal="center"/>
      <protection locked="0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49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11" fillId="3" borderId="30" xfId="1" applyFont="1" applyFill="1" applyBorder="1" applyAlignment="1" applyProtection="1">
      <alignment horizontal="center"/>
      <protection locked="0"/>
    </xf>
    <xf numFmtId="169" fontId="8" fillId="2" borderId="27" xfId="1" applyNumberFormat="1" applyFont="1" applyFill="1" applyBorder="1" applyAlignment="1">
      <alignment horizontal="center"/>
    </xf>
    <xf numFmtId="169" fontId="8" fillId="2" borderId="28" xfId="1" applyNumberFormat="1" applyFont="1" applyFill="1" applyBorder="1" applyAlignment="1">
      <alignment horizontal="center"/>
    </xf>
    <xf numFmtId="0" fontId="12" fillId="2" borderId="13" xfId="1" applyFont="1" applyFill="1" applyBorder="1"/>
    <xf numFmtId="0" fontId="8" fillId="2" borderId="31" xfId="1" applyFont="1" applyFill="1" applyBorder="1" applyAlignment="1">
      <alignment horizontal="center"/>
    </xf>
    <xf numFmtId="0" fontId="11" fillId="3" borderId="23" xfId="1" applyFont="1" applyFill="1" applyBorder="1" applyAlignment="1" applyProtection="1">
      <alignment horizontal="center"/>
      <protection locked="0"/>
    </xf>
    <xf numFmtId="169" fontId="8" fillId="2" borderId="32" xfId="1" applyNumberFormat="1" applyFont="1" applyFill="1" applyBorder="1" applyAlignment="1">
      <alignment horizontal="center"/>
    </xf>
    <xf numFmtId="169" fontId="8" fillId="2" borderId="24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3" borderId="34" xfId="1" applyFont="1" applyFill="1" applyBorder="1" applyAlignment="1" applyProtection="1">
      <alignment horizontal="center"/>
      <protection locked="0"/>
    </xf>
    <xf numFmtId="169" fontId="8" fillId="2" borderId="35" xfId="1" applyNumberFormat="1" applyFont="1" applyFill="1" applyBorder="1" applyAlignment="1">
      <alignment horizontal="center"/>
    </xf>
    <xf numFmtId="169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31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69" fontId="9" fillId="6" borderId="38" xfId="1" applyNumberFormat="1" applyFont="1" applyFill="1" applyBorder="1" applyAlignment="1">
      <alignment horizontal="center"/>
    </xf>
    <xf numFmtId="169" fontId="9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1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9" fontId="11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30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69" fontId="9" fillId="7" borderId="13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1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1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1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31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8" xfId="1" applyNumberFormat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/>
    </xf>
    <xf numFmtId="2" fontId="10" fillId="2" borderId="48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right"/>
    </xf>
    <xf numFmtId="10" fontId="11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0" fontId="8" fillId="2" borderId="17" xfId="1" applyFont="1" applyFill="1" applyBorder="1" applyAlignment="1">
      <alignment horizontal="right"/>
    </xf>
    <xf numFmtId="0" fontId="11" fillId="7" borderId="61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9" fillId="2" borderId="51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28" xfId="1" applyFont="1" applyFill="1" applyBorder="1" applyAlignment="1">
      <alignment horizontal="center"/>
    </xf>
    <xf numFmtId="0" fontId="8" fillId="2" borderId="52" xfId="1" applyFont="1" applyFill="1" applyBorder="1" applyAlignment="1">
      <alignment horizontal="center"/>
    </xf>
    <xf numFmtId="166" fontId="11" fillId="3" borderId="30" xfId="1" applyNumberFormat="1" applyFont="1" applyFill="1" applyBorder="1" applyAlignment="1" applyProtection="1">
      <alignment horizontal="center"/>
      <protection locked="0"/>
    </xf>
    <xf numFmtId="166" fontId="11" fillId="3" borderId="23" xfId="1" applyNumberFormat="1" applyFont="1" applyFill="1" applyBorder="1" applyAlignment="1" applyProtection="1">
      <alignment horizontal="center"/>
      <protection locked="0"/>
    </xf>
    <xf numFmtId="0" fontId="8" fillId="2" borderId="7" xfId="1" applyFont="1" applyFill="1" applyBorder="1" applyAlignment="1">
      <alignment horizontal="center"/>
    </xf>
    <xf numFmtId="166" fontId="11" fillId="3" borderId="34" xfId="1" applyNumberFormat="1" applyFont="1" applyFill="1" applyBorder="1" applyAlignment="1" applyProtection="1">
      <alignment horizontal="center"/>
      <protection locked="0"/>
    </xf>
    <xf numFmtId="166" fontId="9" fillId="6" borderId="62" xfId="1" applyNumberFormat="1" applyFont="1" applyFill="1" applyBorder="1" applyAlignment="1">
      <alignment horizontal="center"/>
    </xf>
    <xf numFmtId="166" fontId="9" fillId="6" borderId="53" xfId="1" applyNumberFormat="1" applyFont="1" applyFill="1" applyBorder="1" applyAlignment="1">
      <alignment horizontal="center"/>
    </xf>
    <xf numFmtId="169" fontId="9" fillId="6" borderId="15" xfId="1" applyNumberFormat="1" applyFont="1" applyFill="1" applyBorder="1" applyAlignment="1">
      <alignment horizontal="center"/>
    </xf>
    <xf numFmtId="0" fontId="8" fillId="2" borderId="63" xfId="1" applyFont="1" applyFill="1" applyBorder="1" applyAlignment="1">
      <alignment horizontal="right"/>
    </xf>
    <xf numFmtId="0" fontId="11" fillId="3" borderId="54" xfId="1" applyFont="1" applyFill="1" applyBorder="1" applyAlignment="1" applyProtection="1">
      <alignment horizontal="center"/>
      <protection locked="0"/>
    </xf>
    <xf numFmtId="0" fontId="8" fillId="2" borderId="26" xfId="1" applyFont="1" applyFill="1" applyBorder="1" applyAlignment="1">
      <alignment horizontal="right"/>
    </xf>
    <xf numFmtId="2" fontId="8" fillId="6" borderId="49" xfId="1" applyNumberFormat="1" applyFont="1" applyFill="1" applyBorder="1" applyAlignment="1">
      <alignment horizontal="center"/>
    </xf>
    <xf numFmtId="2" fontId="8" fillId="7" borderId="49" xfId="1" applyNumberFormat="1" applyFont="1" applyFill="1" applyBorder="1" applyAlignment="1">
      <alignment horizontal="center"/>
    </xf>
    <xf numFmtId="166" fontId="8" fillId="6" borderId="49" xfId="1" applyNumberFormat="1" applyFont="1" applyFill="1" applyBorder="1" applyAlignment="1">
      <alignment horizontal="center"/>
    </xf>
    <xf numFmtId="0" fontId="2" fillId="2" borderId="0" xfId="1" applyFont="1" applyFill="1"/>
    <xf numFmtId="166" fontId="8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5" xfId="1" applyFont="1" applyFill="1" applyBorder="1" applyAlignment="1">
      <alignment horizontal="right"/>
    </xf>
    <xf numFmtId="2" fontId="8" fillId="7" borderId="28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69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45" xfId="1" applyFont="1" applyFill="1" applyBorder="1" applyAlignment="1">
      <alignment horizontal="center"/>
    </xf>
    <xf numFmtId="0" fontId="9" fillId="2" borderId="46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66" fontId="11" fillId="3" borderId="32" xfId="1" applyNumberFormat="1" applyFont="1" applyFill="1" applyBorder="1" applyAlignment="1" applyProtection="1">
      <alignment horizontal="center"/>
      <protection locked="0"/>
    </xf>
    <xf numFmtId="166" fontId="8" fillId="2" borderId="27" xfId="1" applyNumberFormat="1" applyFont="1" applyFill="1" applyBorder="1" applyAlignment="1">
      <alignment horizontal="center"/>
    </xf>
    <xf numFmtId="10" fontId="8" fillId="2" borderId="28" xfId="1" applyNumberFormat="1" applyFont="1" applyFill="1" applyBorder="1" applyAlignment="1">
      <alignment horizontal="center"/>
    </xf>
    <xf numFmtId="166" fontId="8" fillId="2" borderId="32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66" fontId="11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31" xfId="1" applyNumberFormat="1" applyFont="1" applyFill="1" applyBorder="1" applyAlignment="1">
      <alignment horizontal="center"/>
    </xf>
    <xf numFmtId="169" fontId="9" fillId="2" borderId="0" xfId="1" applyNumberFormat="1" applyFont="1" applyFill="1" applyAlignment="1">
      <alignment horizontal="center"/>
    </xf>
    <xf numFmtId="169" fontId="8" fillId="2" borderId="2" xfId="1" applyNumberFormat="1" applyFont="1" applyFill="1" applyBorder="1" applyAlignment="1">
      <alignment horizontal="right"/>
    </xf>
    <xf numFmtId="10" fontId="11" fillId="7" borderId="49" xfId="1" applyNumberFormat="1" applyFont="1" applyFill="1" applyBorder="1" applyAlignment="1">
      <alignment horizontal="center"/>
    </xf>
    <xf numFmtId="0" fontId="8" fillId="2" borderId="23" xfId="1" applyFont="1" applyFill="1" applyBorder="1"/>
    <xf numFmtId="0" fontId="8" fillId="2" borderId="6" xfId="1" applyFont="1" applyFill="1" applyBorder="1"/>
    <xf numFmtId="10" fontId="11" fillId="6" borderId="49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4" fillId="2" borderId="0" xfId="1" applyFont="1" applyFill="1" applyAlignment="1">
      <alignment horizontal="righ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2" fontId="11" fillId="3" borderId="16" xfId="1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9" fillId="2" borderId="51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 wrapText="1"/>
    </xf>
    <xf numFmtId="0" fontId="9" fillId="2" borderId="4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10" fontId="22" fillId="2" borderId="14" xfId="1" applyNumberFormat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43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25" xfId="1" applyFont="1" applyFill="1" applyBorder="1" applyAlignment="1">
      <alignment horizontal="left" vertical="center" wrapText="1"/>
    </xf>
    <xf numFmtId="0" fontId="14" fillId="2" borderId="48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51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1" fillId="3" borderId="13" xfId="1" applyNumberFormat="1" applyFont="1" applyFill="1" applyBorder="1" applyAlignment="1" applyProtection="1">
      <alignment horizontal="center" vertical="center"/>
      <protection locked="0"/>
    </xf>
    <xf numFmtId="2" fontId="11" fillId="3" borderId="14" xfId="1" applyNumberFormat="1" applyFont="1" applyFill="1" applyBorder="1" applyAlignment="1" applyProtection="1">
      <alignment horizontal="center" vertical="center"/>
      <protection locked="0"/>
    </xf>
    <xf numFmtId="2" fontId="11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1" fillId="3" borderId="0" xfId="1" applyFont="1" applyFill="1" applyAlignment="1" applyProtection="1">
      <alignment horizontal="left"/>
      <protection locked="0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20" xfId="1" applyFont="1" applyFill="1" applyBorder="1" applyAlignment="1">
      <alignment horizontal="justify" vertical="center" wrapText="1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20" xfId="1" applyFont="1" applyFill="1" applyBorder="1" applyAlignment="1">
      <alignment horizontal="left" vertical="center" wrapText="1"/>
    </xf>
    <xf numFmtId="0" fontId="14" fillId="2" borderId="21" xfId="1" applyFont="1" applyFill="1" applyBorder="1" applyAlignment="1">
      <alignment horizontal="center" vertical="center" wrapText="1"/>
    </xf>
    <xf numFmtId="0" fontId="14" fillId="2" borderId="25" xfId="1" applyFont="1" applyFill="1" applyBorder="1" applyAlignment="1">
      <alignment horizontal="center" vertical="center" wrapText="1"/>
    </xf>
    <xf numFmtId="0" fontId="14" fillId="2" borderId="43" xfId="1" applyFont="1" applyFill="1" applyBorder="1" applyAlignment="1">
      <alignment horizontal="center" vertical="center" wrapText="1"/>
    </xf>
    <xf numFmtId="0" fontId="14" fillId="2" borderId="48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14" fillId="2" borderId="2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11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protection locked="0"/>
    </xf>
    <xf numFmtId="0" fontId="5" fillId="2" borderId="0" xfId="0" applyFont="1" applyFill="1" applyAlignment="1"/>
    <xf numFmtId="10" fontId="8" fillId="2" borderId="0" xfId="2" applyNumberFormat="1" applyFont="1" applyFill="1"/>
    <xf numFmtId="166" fontId="8" fillId="2" borderId="27" xfId="0" applyNumberFormat="1" applyFont="1" applyFill="1" applyBorder="1" applyAlignment="1">
      <alignment horizontal="center"/>
    </xf>
    <xf numFmtId="166" fontId="8" fillId="2" borderId="32" xfId="0" applyNumberFormat="1" applyFont="1" applyFill="1" applyBorder="1" applyAlignment="1">
      <alignment horizontal="center"/>
    </xf>
    <xf numFmtId="166" fontId="8" fillId="2" borderId="38" xfId="0" applyNumberFormat="1" applyFon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A38" sqref="A38:XFD58"/>
    </sheetView>
  </sheetViews>
  <sheetFormatPr defaultColWidth="9.109375" defaultRowHeight="13.8" x14ac:dyDescent="0.3"/>
  <cols>
    <col min="1" max="1" width="27.5546875" style="169" customWidth="1"/>
    <col min="2" max="2" width="20.44140625" style="169" customWidth="1"/>
    <col min="3" max="3" width="31.88671875" style="169" customWidth="1"/>
    <col min="4" max="4" width="25.88671875" style="169" customWidth="1"/>
    <col min="5" max="5" width="25.6640625" style="169" customWidth="1"/>
    <col min="6" max="6" width="23.109375" style="169" customWidth="1"/>
    <col min="7" max="7" width="28.44140625" style="169" customWidth="1"/>
    <col min="8" max="8" width="21.5546875" style="169" customWidth="1"/>
    <col min="9" max="9" width="9.109375" style="169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341" t="s">
        <v>0</v>
      </c>
      <c r="B15" s="341"/>
      <c r="C15" s="341"/>
      <c r="D15" s="341"/>
      <c r="E15" s="341"/>
    </row>
    <row r="16" spans="1:6" ht="16.5" customHeight="1" x14ac:dyDescent="0.3">
      <c r="A16" s="126" t="s">
        <v>1</v>
      </c>
      <c r="B16" s="53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27"/>
    </row>
    <row r="18" spans="1:5" ht="16.5" customHeight="1" x14ac:dyDescent="0.3">
      <c r="A18" s="55" t="s">
        <v>4</v>
      </c>
      <c r="B18" s="8" t="s">
        <v>110</v>
      </c>
      <c r="C18" s="127"/>
      <c r="D18" s="127"/>
      <c r="E18" s="127"/>
    </row>
    <row r="19" spans="1:5" ht="16.5" customHeight="1" x14ac:dyDescent="0.3">
      <c r="A19" s="55" t="s">
        <v>6</v>
      </c>
      <c r="B19" s="12" t="s">
        <v>7</v>
      </c>
      <c r="C19" s="127"/>
      <c r="D19" s="127"/>
      <c r="E19" s="127"/>
    </row>
    <row r="20" spans="1:5" ht="16.5" customHeight="1" x14ac:dyDescent="0.3">
      <c r="A20" s="8" t="s">
        <v>8</v>
      </c>
      <c r="B20" s="12">
        <v>15</v>
      </c>
      <c r="C20" s="127"/>
      <c r="D20" s="127"/>
      <c r="E20" s="127"/>
    </row>
    <row r="21" spans="1:5" ht="16.5" customHeight="1" x14ac:dyDescent="0.3">
      <c r="A21" s="8" t="s">
        <v>9</v>
      </c>
      <c r="B21" s="13">
        <f>B20/100*5/50</f>
        <v>1.4999999999999999E-2</v>
      </c>
      <c r="C21" s="127"/>
      <c r="D21" s="127"/>
      <c r="E21" s="127"/>
    </row>
    <row r="22" spans="1:5" ht="15.75" customHeight="1" x14ac:dyDescent="0.3">
      <c r="A22" s="127"/>
      <c r="B22" s="127"/>
      <c r="C22" s="127"/>
      <c r="D22" s="127"/>
      <c r="E22" s="127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30330028</v>
      </c>
      <c r="C24" s="18">
        <v>8170</v>
      </c>
      <c r="D24" s="19">
        <v>1.32</v>
      </c>
      <c r="E24" s="20">
        <v>4.63</v>
      </c>
    </row>
    <row r="25" spans="1:5" ht="16.5" customHeight="1" x14ac:dyDescent="0.3">
      <c r="A25" s="17">
        <v>2</v>
      </c>
      <c r="B25" s="18">
        <v>29764072</v>
      </c>
      <c r="C25" s="18">
        <v>8265</v>
      </c>
      <c r="D25" s="19">
        <v>1.36</v>
      </c>
      <c r="E25" s="19">
        <v>4.62</v>
      </c>
    </row>
    <row r="26" spans="1:5" ht="16.5" customHeight="1" x14ac:dyDescent="0.3">
      <c r="A26" s="17">
        <v>3</v>
      </c>
      <c r="B26" s="18">
        <v>30135976</v>
      </c>
      <c r="C26" s="18">
        <v>8213</v>
      </c>
      <c r="D26" s="19">
        <v>1.33</v>
      </c>
      <c r="E26" s="19">
        <v>4.62</v>
      </c>
    </row>
    <row r="27" spans="1:5" ht="16.5" customHeight="1" x14ac:dyDescent="0.3">
      <c r="A27" s="17">
        <v>4</v>
      </c>
      <c r="B27" s="18">
        <v>29931573</v>
      </c>
      <c r="C27" s="18">
        <v>8272</v>
      </c>
      <c r="D27" s="19">
        <v>1.32</v>
      </c>
      <c r="E27" s="19">
        <v>4.5999999999999996</v>
      </c>
    </row>
    <row r="28" spans="1:5" ht="16.5" customHeight="1" x14ac:dyDescent="0.3">
      <c r="A28" s="17">
        <v>5</v>
      </c>
      <c r="B28" s="18">
        <v>29981788</v>
      </c>
      <c r="C28" s="18">
        <v>8294</v>
      </c>
      <c r="D28" s="19">
        <v>1.34</v>
      </c>
      <c r="E28" s="19">
        <v>4.58</v>
      </c>
    </row>
    <row r="29" spans="1:5" ht="16.5" customHeight="1" x14ac:dyDescent="0.3">
      <c r="A29" s="17">
        <v>6</v>
      </c>
      <c r="B29" s="21">
        <v>30089438</v>
      </c>
      <c r="C29" s="21">
        <v>8338</v>
      </c>
      <c r="D29" s="22">
        <v>1.35</v>
      </c>
      <c r="E29" s="22">
        <v>4.58</v>
      </c>
    </row>
    <row r="30" spans="1:5" ht="16.5" customHeight="1" x14ac:dyDescent="0.3">
      <c r="A30" s="23" t="s">
        <v>17</v>
      </c>
      <c r="B30" s="24">
        <f>AVERAGE(B24:B29)</f>
        <v>30038812.5</v>
      </c>
      <c r="C30" s="25">
        <f>AVERAGE(C24:C29)</f>
        <v>8258.6666666666661</v>
      </c>
      <c r="D30" s="26">
        <f>AVERAGE(D24:D29)</f>
        <v>1.3366666666666667</v>
      </c>
      <c r="E30" s="26">
        <f>AVERAGE(E24:E29)</f>
        <v>4.6049999999999995</v>
      </c>
    </row>
    <row r="31" spans="1:5" ht="16.5" customHeight="1" x14ac:dyDescent="0.3">
      <c r="A31" s="27" t="s">
        <v>18</v>
      </c>
      <c r="B31" s="28">
        <f>(STDEV(B24:B29)/B30)</f>
        <v>6.4387983768748993E-3</v>
      </c>
      <c r="C31" s="29"/>
      <c r="D31" s="29"/>
      <c r="E31" s="28">
        <f>(STDEV(E24:E29)/E30)</f>
        <v>4.7078139823406705E-3</v>
      </c>
    </row>
    <row r="32" spans="1:5" s="169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169" customFormat="1" ht="15.75" customHeight="1" x14ac:dyDescent="0.3">
      <c r="A33" s="127"/>
      <c r="B33" s="127"/>
      <c r="C33" s="127"/>
      <c r="D33" s="127"/>
      <c r="E33" s="127"/>
    </row>
    <row r="34" spans="1:5" s="169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3">
      <c r="A37" s="127"/>
      <c r="B37" s="127"/>
      <c r="C37" s="127"/>
      <c r="D37" s="127"/>
      <c r="E37" s="127"/>
    </row>
    <row r="38" spans="1:5" ht="16.5" customHeight="1" x14ac:dyDescent="0.3">
      <c r="A38" s="126"/>
      <c r="B38" s="53"/>
    </row>
    <row r="39" spans="1:5" ht="16.5" customHeight="1" x14ac:dyDescent="0.3">
      <c r="A39" s="55"/>
      <c r="B39" s="8"/>
      <c r="C39" s="127"/>
      <c r="D39" s="127"/>
      <c r="E39" s="127"/>
    </row>
    <row r="40" spans="1:5" ht="16.5" customHeight="1" x14ac:dyDescent="0.3">
      <c r="A40" s="55"/>
      <c r="B40" s="12"/>
      <c r="C40" s="127"/>
      <c r="D40" s="127"/>
      <c r="E40" s="127"/>
    </row>
    <row r="41" spans="1:5" ht="16.5" customHeight="1" x14ac:dyDescent="0.3">
      <c r="A41" s="8"/>
      <c r="B41" s="12"/>
      <c r="C41" s="127"/>
      <c r="D41" s="127"/>
      <c r="E41" s="127"/>
    </row>
    <row r="42" spans="1:5" ht="16.5" customHeight="1" x14ac:dyDescent="0.3">
      <c r="A42" s="8"/>
      <c r="B42" s="13"/>
      <c r="C42" s="127"/>
      <c r="D42" s="127"/>
      <c r="E42" s="127"/>
    </row>
    <row r="43" spans="1:5" ht="15.75" customHeight="1" x14ac:dyDescent="0.3">
      <c r="A43" s="127"/>
      <c r="B43" s="127"/>
      <c r="C43" s="127"/>
      <c r="D43" s="127"/>
      <c r="E43" s="127"/>
    </row>
    <row r="44" spans="1:5" ht="16.5" customHeight="1" x14ac:dyDescent="0.3">
      <c r="A44" s="16"/>
      <c r="B44" s="15"/>
      <c r="C44" s="16"/>
      <c r="D44" s="16"/>
      <c r="E44" s="16"/>
    </row>
    <row r="45" spans="1:5" ht="16.5" customHeight="1" x14ac:dyDescent="0.3">
      <c r="A45" s="17"/>
      <c r="B45" s="18"/>
      <c r="C45" s="18"/>
      <c r="D45" s="19"/>
      <c r="E45" s="20"/>
    </row>
    <row r="46" spans="1:5" ht="16.5" customHeight="1" x14ac:dyDescent="0.3">
      <c r="A46" s="17"/>
      <c r="B46" s="18"/>
      <c r="C46" s="18"/>
      <c r="D46" s="19"/>
      <c r="E46" s="19"/>
    </row>
    <row r="47" spans="1:5" ht="16.5" customHeight="1" x14ac:dyDescent="0.3">
      <c r="A47" s="17"/>
      <c r="B47" s="18"/>
      <c r="C47" s="18"/>
      <c r="D47" s="19"/>
      <c r="E47" s="19"/>
    </row>
    <row r="48" spans="1:5" ht="16.5" customHeight="1" x14ac:dyDescent="0.3">
      <c r="A48" s="17"/>
      <c r="B48" s="18"/>
      <c r="C48" s="18"/>
      <c r="D48" s="19"/>
      <c r="E48" s="19"/>
    </row>
    <row r="49" spans="1:7" ht="16.5" customHeight="1" x14ac:dyDescent="0.3">
      <c r="A49" s="17"/>
      <c r="B49" s="18"/>
      <c r="C49" s="18"/>
      <c r="D49" s="19"/>
      <c r="E49" s="19"/>
    </row>
    <row r="50" spans="1:7" ht="16.5" customHeight="1" x14ac:dyDescent="0.3">
      <c r="A50" s="17"/>
      <c r="B50" s="21"/>
      <c r="C50" s="21"/>
      <c r="D50" s="22"/>
      <c r="E50" s="22"/>
    </row>
    <row r="51" spans="1:7" ht="16.5" customHeight="1" x14ac:dyDescent="0.3">
      <c r="A51" s="23"/>
      <c r="B51" s="24"/>
      <c r="C51" s="25"/>
      <c r="D51" s="26"/>
      <c r="E51" s="26"/>
    </row>
    <row r="52" spans="1:7" ht="16.5" customHeight="1" x14ac:dyDescent="0.3">
      <c r="A52" s="27"/>
      <c r="B52" s="28"/>
      <c r="C52" s="29"/>
      <c r="D52" s="29"/>
      <c r="E52" s="30"/>
    </row>
    <row r="53" spans="1:7" s="169" customFormat="1" ht="16.5" customHeight="1" x14ac:dyDescent="0.3">
      <c r="A53" s="31"/>
      <c r="B53" s="32"/>
      <c r="C53" s="33"/>
      <c r="D53" s="54"/>
      <c r="E53" s="35"/>
    </row>
    <row r="54" spans="1:7" s="169" customFormat="1" ht="15.75" customHeight="1" x14ac:dyDescent="0.3">
      <c r="A54" s="127"/>
      <c r="B54" s="127"/>
      <c r="C54" s="127"/>
      <c r="D54" s="127"/>
      <c r="E54" s="127"/>
    </row>
    <row r="55" spans="1:7" s="169" customFormat="1" ht="16.5" customHeight="1" x14ac:dyDescent="0.3">
      <c r="A55" s="55"/>
      <c r="B55" s="40"/>
      <c r="C55" s="39"/>
      <c r="D55" s="39"/>
      <c r="E55" s="39"/>
    </row>
    <row r="56" spans="1:7" ht="16.5" customHeight="1" x14ac:dyDescent="0.3">
      <c r="A56" s="55"/>
      <c r="B56" s="40"/>
      <c r="C56" s="39"/>
      <c r="D56" s="39"/>
      <c r="E56" s="39"/>
    </row>
    <row r="57" spans="1:7" ht="16.5" customHeight="1" x14ac:dyDescent="0.3">
      <c r="A57" s="55"/>
      <c r="B57" s="40"/>
      <c r="C57" s="39"/>
      <c r="D57" s="39"/>
      <c r="E57" s="39"/>
    </row>
    <row r="58" spans="1:7" ht="14.25" customHeight="1" thickBot="1" x14ac:dyDescent="0.35">
      <c r="A58" s="41"/>
      <c r="B58" s="52"/>
      <c r="D58" s="43"/>
      <c r="F58" s="44"/>
      <c r="G58" s="44"/>
    </row>
    <row r="59" spans="1:7" ht="15" customHeight="1" x14ac:dyDescent="0.3">
      <c r="B59" s="342" t="s">
        <v>25</v>
      </c>
      <c r="C59" s="342"/>
      <c r="E59" s="171" t="s">
        <v>26</v>
      </c>
      <c r="F59" s="46"/>
      <c r="G59" s="171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9" sqref="E39"/>
    </sheetView>
  </sheetViews>
  <sheetFormatPr defaultRowHeight="13.8" x14ac:dyDescent="0.3"/>
  <cols>
    <col min="1" max="1" width="27.5546875" style="4" customWidth="1"/>
    <col min="2" max="2" width="22.10937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341" t="s">
        <v>0</v>
      </c>
      <c r="B15" s="341"/>
      <c r="C15" s="341"/>
      <c r="D15" s="341"/>
      <c r="E15" s="341"/>
    </row>
    <row r="16" spans="1:6" ht="16.5" customHeight="1" x14ac:dyDescent="0.3">
      <c r="A16" s="5" t="s">
        <v>1</v>
      </c>
      <c r="B16" s="6" t="s">
        <v>130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03" t="s">
        <v>110</v>
      </c>
      <c r="C18" s="403"/>
      <c r="D18" s="10"/>
      <c r="E18" s="10"/>
    </row>
    <row r="19" spans="1:6" ht="16.5" customHeight="1" x14ac:dyDescent="0.3">
      <c r="A19" s="11" t="s">
        <v>6</v>
      </c>
      <c r="B19" s="12">
        <v>100.2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14.36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B20/100*10/100</f>
        <v>1.436E-2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29559449</v>
      </c>
      <c r="C24" s="18">
        <v>8319</v>
      </c>
      <c r="D24" s="19">
        <v>1.0900000000000001</v>
      </c>
      <c r="E24" s="20">
        <v>4.47</v>
      </c>
    </row>
    <row r="25" spans="1:6" ht="16.5" customHeight="1" x14ac:dyDescent="0.3">
      <c r="A25" s="17">
        <v>2</v>
      </c>
      <c r="B25" s="18">
        <v>29467661</v>
      </c>
      <c r="C25" s="18">
        <v>8326</v>
      </c>
      <c r="D25" s="19">
        <v>1.0900000000000001</v>
      </c>
      <c r="E25" s="19">
        <v>4.47</v>
      </c>
    </row>
    <row r="26" spans="1:6" ht="16.5" customHeight="1" x14ac:dyDescent="0.3">
      <c r="A26" s="17">
        <v>3</v>
      </c>
      <c r="B26" s="18">
        <v>29443007</v>
      </c>
      <c r="C26" s="18">
        <v>8307</v>
      </c>
      <c r="D26" s="19">
        <v>1.1000000000000001</v>
      </c>
      <c r="E26" s="19">
        <v>4.47</v>
      </c>
    </row>
    <row r="27" spans="1:6" ht="16.5" customHeight="1" x14ac:dyDescent="0.3">
      <c r="A27" s="17">
        <v>4</v>
      </c>
      <c r="B27" s="18">
        <v>29411662</v>
      </c>
      <c r="C27" s="18">
        <v>8309</v>
      </c>
      <c r="D27" s="19">
        <v>1.0900000000000001</v>
      </c>
      <c r="E27" s="19">
        <v>4.47</v>
      </c>
    </row>
    <row r="28" spans="1:6" ht="16.5" customHeight="1" x14ac:dyDescent="0.3">
      <c r="A28" s="17">
        <v>5</v>
      </c>
      <c r="B28" s="18">
        <v>29400838</v>
      </c>
      <c r="C28" s="18">
        <v>8303</v>
      </c>
      <c r="D28" s="19">
        <v>1.1100000000000001</v>
      </c>
      <c r="E28" s="19">
        <v>4.46</v>
      </c>
    </row>
    <row r="29" spans="1:6" ht="16.5" customHeight="1" x14ac:dyDescent="0.3">
      <c r="A29" s="17">
        <v>6</v>
      </c>
      <c r="B29" s="21">
        <v>29425976</v>
      </c>
      <c r="C29" s="21">
        <v>8256</v>
      </c>
      <c r="D29" s="22">
        <v>1.1200000000000001</v>
      </c>
      <c r="E29" s="22">
        <v>4.46</v>
      </c>
    </row>
    <row r="30" spans="1:6" ht="16.5" customHeight="1" x14ac:dyDescent="0.3">
      <c r="A30" s="23" t="s">
        <v>17</v>
      </c>
      <c r="B30" s="24">
        <f>AVERAGE(B24:B29)</f>
        <v>29451432.166666668</v>
      </c>
      <c r="C30" s="25">
        <f>AVERAGE(C24:C29)</f>
        <v>8303.3333333333339</v>
      </c>
      <c r="D30" s="26">
        <f>AVERAGE(D24:D29)</f>
        <v>1.1000000000000001</v>
      </c>
      <c r="E30" s="26">
        <f>AVERAGE(E24:E29)</f>
        <v>4.4666666666666668</v>
      </c>
    </row>
    <row r="31" spans="1:6" ht="16.5" customHeight="1" x14ac:dyDescent="0.3">
      <c r="A31" s="27" t="s">
        <v>18</v>
      </c>
      <c r="B31" s="28">
        <f>(STDEV(B24:B29)/B30)</f>
        <v>1.9676717077052397E-3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133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342" t="s">
        <v>25</v>
      </c>
      <c r="C59" s="34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view="pageBreakPreview" topLeftCell="A68" zoomScale="60" zoomScaleNormal="70" workbookViewId="0">
      <selection activeCell="D93" sqref="D93"/>
    </sheetView>
  </sheetViews>
  <sheetFormatPr defaultRowHeight="13.2" x14ac:dyDescent="0.25"/>
  <cols>
    <col min="1" max="1" width="54.88671875" customWidth="1"/>
    <col min="2" max="2" width="39.44140625" customWidth="1"/>
    <col min="3" max="3" width="42.5546875" customWidth="1"/>
    <col min="4" max="4" width="21" customWidth="1"/>
    <col min="5" max="5" width="28.33203125" customWidth="1"/>
    <col min="6" max="6" width="23.88671875" customWidth="1"/>
    <col min="7" max="7" width="28" customWidth="1"/>
  </cols>
  <sheetData>
    <row r="1" spans="1:7" x14ac:dyDescent="0.25">
      <c r="A1" s="343" t="s">
        <v>38</v>
      </c>
      <c r="B1" s="343"/>
      <c r="C1" s="343"/>
      <c r="D1" s="343"/>
      <c r="E1" s="343"/>
      <c r="F1" s="343"/>
      <c r="G1" s="343"/>
    </row>
    <row r="2" spans="1:7" x14ac:dyDescent="0.25">
      <c r="A2" s="343"/>
      <c r="B2" s="343"/>
      <c r="C2" s="343"/>
      <c r="D2" s="343"/>
      <c r="E2" s="343"/>
      <c r="F2" s="343"/>
      <c r="G2" s="343"/>
    </row>
    <row r="3" spans="1:7" x14ac:dyDescent="0.25">
      <c r="A3" s="343"/>
      <c r="B3" s="343"/>
      <c r="C3" s="343"/>
      <c r="D3" s="343"/>
      <c r="E3" s="343"/>
      <c r="F3" s="343"/>
      <c r="G3" s="343"/>
    </row>
    <row r="4" spans="1:7" x14ac:dyDescent="0.25">
      <c r="A4" s="343"/>
      <c r="B4" s="343"/>
      <c r="C4" s="343"/>
      <c r="D4" s="343"/>
      <c r="E4" s="343"/>
      <c r="F4" s="343"/>
      <c r="G4" s="343"/>
    </row>
    <row r="5" spans="1:7" x14ac:dyDescent="0.25">
      <c r="A5" s="343"/>
      <c r="B5" s="343"/>
      <c r="C5" s="343"/>
      <c r="D5" s="343"/>
      <c r="E5" s="343"/>
      <c r="F5" s="343"/>
      <c r="G5" s="343"/>
    </row>
    <row r="6" spans="1:7" x14ac:dyDescent="0.25">
      <c r="A6" s="343"/>
      <c r="B6" s="343"/>
      <c r="C6" s="343"/>
      <c r="D6" s="343"/>
      <c r="E6" s="343"/>
      <c r="F6" s="343"/>
      <c r="G6" s="343"/>
    </row>
    <row r="7" spans="1:7" x14ac:dyDescent="0.25">
      <c r="A7" s="343"/>
      <c r="B7" s="343"/>
      <c r="C7" s="343"/>
      <c r="D7" s="343"/>
      <c r="E7" s="343"/>
      <c r="F7" s="343"/>
      <c r="G7" s="343"/>
    </row>
    <row r="8" spans="1:7" x14ac:dyDescent="0.25">
      <c r="A8" s="344" t="s">
        <v>39</v>
      </c>
      <c r="B8" s="344"/>
      <c r="C8" s="344"/>
      <c r="D8" s="344"/>
      <c r="E8" s="344"/>
      <c r="F8" s="344"/>
      <c r="G8" s="344"/>
    </row>
    <row r="9" spans="1:7" x14ac:dyDescent="0.25">
      <c r="A9" s="344"/>
      <c r="B9" s="344"/>
      <c r="C9" s="344"/>
      <c r="D9" s="344"/>
      <c r="E9" s="344"/>
      <c r="F9" s="344"/>
      <c r="G9" s="344"/>
    </row>
    <row r="10" spans="1:7" x14ac:dyDescent="0.25">
      <c r="A10" s="344"/>
      <c r="B10" s="344"/>
      <c r="C10" s="344"/>
      <c r="D10" s="344"/>
      <c r="E10" s="344"/>
      <c r="F10" s="344"/>
      <c r="G10" s="344"/>
    </row>
    <row r="11" spans="1:7" x14ac:dyDescent="0.25">
      <c r="A11" s="344"/>
      <c r="B11" s="344"/>
      <c r="C11" s="344"/>
      <c r="D11" s="344"/>
      <c r="E11" s="344"/>
      <c r="F11" s="344"/>
      <c r="G11" s="344"/>
    </row>
    <row r="12" spans="1:7" x14ac:dyDescent="0.25">
      <c r="A12" s="344"/>
      <c r="B12" s="344"/>
      <c r="C12" s="344"/>
      <c r="D12" s="344"/>
      <c r="E12" s="344"/>
      <c r="F12" s="344"/>
      <c r="G12" s="344"/>
    </row>
    <row r="13" spans="1:7" x14ac:dyDescent="0.25">
      <c r="A13" s="344"/>
      <c r="B13" s="344"/>
      <c r="C13" s="344"/>
      <c r="D13" s="344"/>
      <c r="E13" s="344"/>
      <c r="F13" s="344"/>
      <c r="G13" s="344"/>
    </row>
    <row r="14" spans="1:7" x14ac:dyDescent="0.25">
      <c r="A14" s="344"/>
      <c r="B14" s="344"/>
      <c r="C14" s="344"/>
      <c r="D14" s="344"/>
      <c r="E14" s="344"/>
      <c r="F14" s="344"/>
      <c r="G14" s="344"/>
    </row>
    <row r="15" spans="1:7" ht="19.5" customHeight="1" x14ac:dyDescent="0.35">
      <c r="A15" s="56"/>
      <c r="B15" s="56"/>
      <c r="C15" s="56"/>
      <c r="D15" s="56"/>
      <c r="E15" s="56"/>
      <c r="F15" s="56"/>
      <c r="G15" s="56"/>
    </row>
    <row r="16" spans="1:7" ht="19.5" customHeight="1" x14ac:dyDescent="0.35">
      <c r="A16" s="362" t="s">
        <v>30</v>
      </c>
      <c r="B16" s="363"/>
      <c r="C16" s="363"/>
      <c r="D16" s="363"/>
      <c r="E16" s="363"/>
      <c r="F16" s="363"/>
      <c r="G16" s="363"/>
    </row>
    <row r="17" spans="1:7" ht="18.75" customHeight="1" x14ac:dyDescent="0.35">
      <c r="A17" s="57" t="s">
        <v>40</v>
      </c>
      <c r="B17" s="57"/>
      <c r="C17" s="56"/>
      <c r="D17" s="56"/>
      <c r="E17" s="56"/>
      <c r="F17" s="56"/>
      <c r="G17" s="56"/>
    </row>
    <row r="18" spans="1:7" ht="26.25" customHeight="1" x14ac:dyDescent="0.45">
      <c r="A18" s="58" t="s">
        <v>31</v>
      </c>
      <c r="B18" s="358" t="s">
        <v>5</v>
      </c>
      <c r="C18" s="358"/>
      <c r="D18" s="59"/>
      <c r="E18" s="59"/>
      <c r="F18" s="56"/>
      <c r="G18" s="56"/>
    </row>
    <row r="19" spans="1:7" ht="26.25" customHeight="1" x14ac:dyDescent="0.5">
      <c r="A19" s="58" t="s">
        <v>32</v>
      </c>
      <c r="B19" s="170" t="s">
        <v>7</v>
      </c>
      <c r="C19" s="56">
        <v>12</v>
      </c>
      <c r="E19" s="56"/>
      <c r="F19" s="56"/>
      <c r="G19" s="56"/>
    </row>
    <row r="20" spans="1:7" ht="26.25" customHeight="1" x14ac:dyDescent="0.5">
      <c r="A20" s="58" t="s">
        <v>33</v>
      </c>
      <c r="B20" s="359" t="s">
        <v>134</v>
      </c>
      <c r="C20" s="359"/>
      <c r="D20" s="56"/>
      <c r="E20" s="56"/>
      <c r="F20" s="56"/>
      <c r="G20" s="56"/>
    </row>
    <row r="21" spans="1:7" ht="26.25" customHeight="1" x14ac:dyDescent="0.5">
      <c r="A21" s="58" t="s">
        <v>34</v>
      </c>
      <c r="B21" s="60" t="s">
        <v>10</v>
      </c>
      <c r="C21" s="60"/>
      <c r="D21" s="61"/>
      <c r="E21" s="61"/>
      <c r="F21" s="61"/>
      <c r="G21" s="61"/>
    </row>
    <row r="22" spans="1:7" ht="26.25" customHeight="1" x14ac:dyDescent="0.5">
      <c r="A22" s="58" t="s">
        <v>35</v>
      </c>
      <c r="B22" s="62" t="s">
        <v>11</v>
      </c>
      <c r="C22" s="63"/>
      <c r="D22" s="56"/>
      <c r="E22" s="56"/>
      <c r="F22" s="56"/>
      <c r="G22" s="56"/>
    </row>
    <row r="23" spans="1:7" ht="26.25" customHeight="1" x14ac:dyDescent="0.5">
      <c r="A23" s="58" t="s">
        <v>36</v>
      </c>
      <c r="B23" s="62"/>
      <c r="C23" s="63"/>
      <c r="D23" s="56"/>
      <c r="E23" s="56"/>
      <c r="F23" s="56"/>
      <c r="G23" s="56"/>
    </row>
    <row r="24" spans="1:7" ht="18.75" customHeight="1" x14ac:dyDescent="0.35">
      <c r="A24" s="58"/>
      <c r="B24" s="64"/>
      <c r="C24" s="56"/>
      <c r="D24" s="56"/>
      <c r="E24" s="56"/>
      <c r="F24" s="56"/>
      <c r="G24" s="56"/>
    </row>
    <row r="25" spans="1:7" ht="18.75" customHeight="1" x14ac:dyDescent="0.35">
      <c r="A25" s="65" t="s">
        <v>1</v>
      </c>
      <c r="B25" s="64"/>
      <c r="C25" s="56"/>
      <c r="D25" s="56"/>
      <c r="E25" s="56"/>
      <c r="F25" s="56"/>
      <c r="G25" s="56"/>
    </row>
    <row r="26" spans="1:7" ht="26.25" customHeight="1" x14ac:dyDescent="0.45">
      <c r="A26" s="66" t="s">
        <v>4</v>
      </c>
      <c r="B26" s="125" t="s">
        <v>107</v>
      </c>
      <c r="C26" s="160"/>
      <c r="D26" s="56"/>
      <c r="E26" s="56"/>
      <c r="F26" s="56"/>
      <c r="G26" s="56"/>
    </row>
    <row r="27" spans="1:7" ht="26.25" customHeight="1" x14ac:dyDescent="0.5">
      <c r="A27" s="67" t="s">
        <v>41</v>
      </c>
      <c r="B27" s="69" t="s">
        <v>108</v>
      </c>
      <c r="C27" s="160"/>
      <c r="D27" s="56"/>
      <c r="E27" s="56"/>
      <c r="F27" s="56"/>
      <c r="G27" s="56"/>
    </row>
    <row r="28" spans="1:7" ht="27" customHeight="1" x14ac:dyDescent="0.45">
      <c r="A28" s="67" t="s">
        <v>6</v>
      </c>
      <c r="B28" s="68">
        <v>100.2</v>
      </c>
      <c r="C28" s="56"/>
      <c r="D28" s="56"/>
      <c r="E28" s="56"/>
      <c r="F28" s="56"/>
      <c r="G28" s="56"/>
    </row>
    <row r="29" spans="1:7" ht="27" customHeight="1" x14ac:dyDescent="0.5">
      <c r="A29" s="67" t="s">
        <v>42</v>
      </c>
      <c r="B29" s="69">
        <v>0</v>
      </c>
      <c r="C29" s="345" t="s">
        <v>43</v>
      </c>
      <c r="D29" s="346"/>
      <c r="E29" s="346"/>
      <c r="F29" s="346"/>
      <c r="G29" s="360"/>
    </row>
    <row r="30" spans="1:7" ht="19.5" customHeight="1" x14ac:dyDescent="0.35">
      <c r="A30" s="67" t="s">
        <v>44</v>
      </c>
      <c r="B30" s="71">
        <f>B28-B29</f>
        <v>100.2</v>
      </c>
      <c r="C30" s="72"/>
      <c r="D30" s="72"/>
      <c r="E30" s="72"/>
      <c r="F30" s="72"/>
      <c r="G30" s="72"/>
    </row>
    <row r="31" spans="1:7" ht="27" customHeight="1" x14ac:dyDescent="0.45">
      <c r="A31" s="67" t="s">
        <v>45</v>
      </c>
      <c r="B31" s="73">
        <v>392.49</v>
      </c>
      <c r="C31" s="345" t="s">
        <v>46</v>
      </c>
      <c r="D31" s="346"/>
      <c r="E31" s="346"/>
      <c r="F31" s="346"/>
      <c r="G31" s="360"/>
    </row>
    <row r="32" spans="1:7" ht="27" customHeight="1" x14ac:dyDescent="0.45">
      <c r="A32" s="67" t="s">
        <v>47</v>
      </c>
      <c r="B32" s="73">
        <v>508.56</v>
      </c>
      <c r="C32" s="345" t="s">
        <v>48</v>
      </c>
      <c r="D32" s="346"/>
      <c r="E32" s="346"/>
      <c r="F32" s="346"/>
      <c r="G32" s="360"/>
    </row>
    <row r="33" spans="1:7" ht="18.75" customHeight="1" x14ac:dyDescent="0.35">
      <c r="A33" s="67"/>
      <c r="B33" s="74"/>
      <c r="C33" s="75"/>
      <c r="D33" s="75"/>
      <c r="E33" s="75"/>
      <c r="F33" s="75"/>
      <c r="G33" s="75"/>
    </row>
    <row r="34" spans="1:7" ht="18.75" customHeight="1" x14ac:dyDescent="0.35">
      <c r="A34" s="67" t="s">
        <v>49</v>
      </c>
      <c r="B34" s="76">
        <f>B31/B32</f>
        <v>0.77176734308636152</v>
      </c>
      <c r="C34" s="56" t="s">
        <v>50</v>
      </c>
      <c r="D34" s="56"/>
      <c r="E34" s="56"/>
      <c r="F34" s="56"/>
      <c r="G34" s="56"/>
    </row>
    <row r="35" spans="1:7" ht="19.5" customHeight="1" x14ac:dyDescent="0.35">
      <c r="A35" s="67"/>
      <c r="B35" s="71"/>
      <c r="C35" s="70"/>
      <c r="D35" s="70"/>
      <c r="E35" s="70"/>
      <c r="F35" s="70"/>
      <c r="G35" s="56"/>
    </row>
    <row r="36" spans="1:7" ht="27" customHeight="1" x14ac:dyDescent="0.45">
      <c r="A36" s="77" t="s">
        <v>51</v>
      </c>
      <c r="B36" s="78">
        <v>100</v>
      </c>
      <c r="C36" s="56"/>
      <c r="D36" s="347" t="s">
        <v>52</v>
      </c>
      <c r="E36" s="361"/>
      <c r="F36" s="347" t="s">
        <v>53</v>
      </c>
      <c r="G36" s="348"/>
    </row>
    <row r="37" spans="1:7" ht="26.25" customHeight="1" x14ac:dyDescent="0.45">
      <c r="A37" s="79" t="s">
        <v>54</v>
      </c>
      <c r="B37" s="80">
        <v>10</v>
      </c>
      <c r="C37" s="81" t="s">
        <v>55</v>
      </c>
      <c r="D37" s="82" t="s">
        <v>56</v>
      </c>
      <c r="E37" s="83" t="s">
        <v>57</v>
      </c>
      <c r="F37" s="82" t="s">
        <v>56</v>
      </c>
      <c r="G37" s="84" t="s">
        <v>57</v>
      </c>
    </row>
    <row r="38" spans="1:7" ht="26.25" customHeight="1" x14ac:dyDescent="0.45">
      <c r="A38" s="79" t="s">
        <v>58</v>
      </c>
      <c r="B38" s="80">
        <v>100</v>
      </c>
      <c r="C38" s="85">
        <v>1</v>
      </c>
      <c r="D38" s="86">
        <v>29550996</v>
      </c>
      <c r="E38" s="87">
        <f>IF(ISBLANK(D38),"-",$D$48/$D$45*D38)</f>
        <v>39916717.740140036</v>
      </c>
      <c r="F38" s="86">
        <v>33684548</v>
      </c>
      <c r="G38" s="88">
        <f>IF(ISBLANK(F38),"-",$D$48/$F$45*F38)</f>
        <v>40532447.277113996</v>
      </c>
    </row>
    <row r="39" spans="1:7" ht="26.25" customHeight="1" x14ac:dyDescent="0.45">
      <c r="A39" s="79" t="s">
        <v>59</v>
      </c>
      <c r="B39" s="80">
        <v>1</v>
      </c>
      <c r="C39" s="89">
        <v>2</v>
      </c>
      <c r="D39" s="90">
        <v>29440454</v>
      </c>
      <c r="E39" s="91">
        <f>IF(ISBLANK(D39),"-",$D$48/$D$45*D39)</f>
        <v>39767400.478128612</v>
      </c>
      <c r="F39" s="90">
        <v>33655285</v>
      </c>
      <c r="G39" s="92">
        <f>IF(ISBLANK(F39),"-",$D$48/$F$45*F39)</f>
        <v>40497235.256318286</v>
      </c>
    </row>
    <row r="40" spans="1:7" ht="26.25" customHeight="1" x14ac:dyDescent="0.45">
      <c r="A40" s="79" t="s">
        <v>60</v>
      </c>
      <c r="B40" s="80">
        <v>1</v>
      </c>
      <c r="C40" s="89">
        <v>3</v>
      </c>
      <c r="D40" s="90">
        <v>29444437</v>
      </c>
      <c r="E40" s="91">
        <f>IF(ISBLANK(D40),"-",$D$48/$D$45*D40)</f>
        <v>39772780.611060813</v>
      </c>
      <c r="F40" s="90">
        <v>33711630</v>
      </c>
      <c r="G40" s="92">
        <f>IF(ISBLANK(F40),"-",$D$48/$F$45*F40)</f>
        <v>40565034.911573537</v>
      </c>
    </row>
    <row r="41" spans="1:7" ht="26.25" customHeight="1" x14ac:dyDescent="0.45">
      <c r="A41" s="79" t="s">
        <v>61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</row>
    <row r="42" spans="1:7" ht="27" customHeight="1" x14ac:dyDescent="0.45">
      <c r="A42" s="79" t="s">
        <v>62</v>
      </c>
      <c r="B42" s="80">
        <v>1</v>
      </c>
      <c r="C42" s="97" t="s">
        <v>63</v>
      </c>
      <c r="D42" s="98">
        <f>AVERAGE(D38:D41)</f>
        <v>29478629</v>
      </c>
      <c r="E42" s="99">
        <f>AVERAGE(E38:E41)</f>
        <v>39818966.276443154</v>
      </c>
      <c r="F42" s="98">
        <f>AVERAGE(F38:F41)</f>
        <v>33683821</v>
      </c>
      <c r="G42" s="100">
        <f>AVERAGE(G38:G41)</f>
        <v>40531572.481668599</v>
      </c>
    </row>
    <row r="43" spans="1:7" ht="26.25" customHeight="1" x14ac:dyDescent="0.45">
      <c r="A43" s="79" t="s">
        <v>64</v>
      </c>
      <c r="B43" s="80">
        <v>1</v>
      </c>
      <c r="C43" s="101" t="s">
        <v>65</v>
      </c>
      <c r="D43" s="102">
        <v>14.36</v>
      </c>
      <c r="E43" s="103"/>
      <c r="F43" s="102">
        <v>16.12</v>
      </c>
      <c r="G43" s="56"/>
    </row>
    <row r="44" spans="1:7" ht="26.25" customHeight="1" x14ac:dyDescent="0.45">
      <c r="A44" s="79" t="s">
        <v>66</v>
      </c>
      <c r="B44" s="80">
        <v>1</v>
      </c>
      <c r="C44" s="104" t="s">
        <v>67</v>
      </c>
      <c r="D44" s="105">
        <f>D43*$B$34</f>
        <v>11.08257904672015</v>
      </c>
      <c r="E44" s="106"/>
      <c r="F44" s="105">
        <f>F43*$B$34</f>
        <v>12.440889570552148</v>
      </c>
      <c r="G44" s="56"/>
    </row>
    <row r="45" spans="1:7" ht="19.5" customHeight="1" x14ac:dyDescent="0.35">
      <c r="A45" s="79" t="s">
        <v>68</v>
      </c>
      <c r="B45" s="107">
        <f>(B44/B43)*(B42/B41)*(B40/B39)*(B38/B37)*B36</f>
        <v>1000</v>
      </c>
      <c r="C45" s="104" t="s">
        <v>69</v>
      </c>
      <c r="D45" s="108">
        <f>D44*$B$30/100</f>
        <v>11.104744204813592</v>
      </c>
      <c r="E45" s="109"/>
      <c r="F45" s="108">
        <f>F44*$B$30/100</f>
        <v>12.465771349693252</v>
      </c>
      <c r="G45" s="56"/>
    </row>
    <row r="46" spans="1:7" ht="19.5" customHeight="1" x14ac:dyDescent="0.35">
      <c r="A46" s="349" t="s">
        <v>70</v>
      </c>
      <c r="B46" s="350"/>
      <c r="C46" s="104" t="s">
        <v>71</v>
      </c>
      <c r="D46" s="105">
        <f>D45/$B$45</f>
        <v>1.1104744204813593E-2</v>
      </c>
      <c r="E46" s="109"/>
      <c r="F46" s="110">
        <f>F45/$B$45</f>
        <v>1.2465771349693252E-2</v>
      </c>
      <c r="G46" s="56"/>
    </row>
    <row r="47" spans="1:7" ht="27" customHeight="1" x14ac:dyDescent="0.45">
      <c r="A47" s="351"/>
      <c r="B47" s="352"/>
      <c r="C47" s="111" t="s">
        <v>72</v>
      </c>
      <c r="D47" s="112">
        <f>0.15/10</f>
        <v>1.4999999999999999E-2</v>
      </c>
      <c r="E47" s="56"/>
      <c r="F47" s="113"/>
      <c r="G47" s="56"/>
    </row>
    <row r="48" spans="1:7" ht="18.75" customHeight="1" x14ac:dyDescent="0.35">
      <c r="A48" s="56"/>
      <c r="B48" s="56"/>
      <c r="C48" s="114" t="s">
        <v>73</v>
      </c>
      <c r="D48" s="108">
        <f>D47*$B$45</f>
        <v>15</v>
      </c>
      <c r="E48" s="56"/>
      <c r="F48" s="113"/>
      <c r="G48" s="56"/>
    </row>
    <row r="49" spans="1:7" ht="19.5" customHeight="1" x14ac:dyDescent="0.35">
      <c r="A49" s="56"/>
      <c r="B49" s="56"/>
      <c r="C49" s="115" t="s">
        <v>74</v>
      </c>
      <c r="D49" s="116">
        <f>D48/B34</f>
        <v>19.435909195138731</v>
      </c>
      <c r="E49" s="56"/>
      <c r="F49" s="113"/>
      <c r="G49" s="56"/>
    </row>
    <row r="50" spans="1:7" ht="18.75" customHeight="1" x14ac:dyDescent="0.35">
      <c r="A50" s="56"/>
      <c r="B50" s="56"/>
      <c r="C50" s="77" t="s">
        <v>75</v>
      </c>
      <c r="D50" s="117">
        <f>AVERAGE(E38:E41,G38:G41)</f>
        <v>40175269.37905588</v>
      </c>
      <c r="E50" s="56"/>
      <c r="F50" s="118"/>
      <c r="G50" s="56"/>
    </row>
    <row r="51" spans="1:7" ht="18.75" customHeight="1" x14ac:dyDescent="0.35">
      <c r="A51" s="56"/>
      <c r="B51" s="56"/>
      <c r="C51" s="79" t="s">
        <v>76</v>
      </c>
      <c r="D51" s="119">
        <f>STDEV(E38:E41,G38:G41)/D50</f>
        <v>9.8207808876415621E-3</v>
      </c>
      <c r="E51" s="56"/>
      <c r="F51" s="118"/>
      <c r="G51" s="56"/>
    </row>
    <row r="52" spans="1:7" ht="19.5" customHeight="1" x14ac:dyDescent="0.35">
      <c r="A52" s="56"/>
      <c r="B52" s="56"/>
      <c r="C52" s="120" t="s">
        <v>19</v>
      </c>
      <c r="D52" s="121">
        <f>COUNT(E38:E41,G38:G41)</f>
        <v>6</v>
      </c>
      <c r="E52" s="56"/>
      <c r="F52" s="118"/>
      <c r="G52" s="56"/>
    </row>
    <row r="53" spans="1:7" ht="18.75" customHeight="1" x14ac:dyDescent="0.35">
      <c r="A53" s="56"/>
      <c r="B53" s="56"/>
      <c r="C53" s="56"/>
      <c r="D53" s="56"/>
      <c r="E53" s="56"/>
      <c r="F53" s="56"/>
      <c r="G53" s="56"/>
    </row>
    <row r="54" spans="1:7" ht="18.75" customHeight="1" x14ac:dyDescent="0.35">
      <c r="A54" s="57" t="s">
        <v>1</v>
      </c>
      <c r="B54" s="122" t="s">
        <v>77</v>
      </c>
      <c r="C54" s="56"/>
      <c r="D54" s="56"/>
      <c r="E54" s="56"/>
      <c r="F54" s="56"/>
      <c r="G54" s="56"/>
    </row>
    <row r="55" spans="1:7" ht="18.75" customHeight="1" x14ac:dyDescent="0.35">
      <c r="A55" s="56" t="s">
        <v>78</v>
      </c>
      <c r="B55" s="123" t="str">
        <f>B21</f>
        <v>Eac capsule contains 150 micrograms indacaterol equivalent to 194 micrograms of indacaterol maleate</v>
      </c>
      <c r="C55" s="56"/>
      <c r="D55" s="56"/>
      <c r="E55" s="56"/>
      <c r="F55" s="404">
        <f>D68/D50*D47*B67/0.15</f>
        <v>0.94983646879772976</v>
      </c>
      <c r="G55" s="56"/>
    </row>
    <row r="56" spans="1:7" ht="26.25" customHeight="1" x14ac:dyDescent="0.45">
      <c r="A56" s="124" t="s">
        <v>79</v>
      </c>
      <c r="B56" s="125">
        <v>0.15</v>
      </c>
      <c r="C56" s="56" t="str">
        <f>B20</f>
        <v>Indacaterol</v>
      </c>
      <c r="D56" s="56"/>
      <c r="E56" s="56"/>
      <c r="F56" s="56"/>
      <c r="G56" s="56"/>
    </row>
    <row r="57" spans="1:7" ht="17.25" customHeight="1" x14ac:dyDescent="0.3">
      <c r="A57" s="126" t="s">
        <v>135</v>
      </c>
      <c r="B57" s="126"/>
      <c r="C57" s="126"/>
      <c r="D57" s="127"/>
      <c r="E57" s="127"/>
      <c r="F57" s="127"/>
      <c r="G57" s="127"/>
    </row>
    <row r="58" spans="1:7" ht="57.75" customHeight="1" x14ac:dyDescent="0.45">
      <c r="A58" s="77" t="s">
        <v>80</v>
      </c>
      <c r="B58" s="78">
        <v>10</v>
      </c>
      <c r="C58" s="128" t="s">
        <v>81</v>
      </c>
      <c r="D58" s="129" t="s">
        <v>82</v>
      </c>
      <c r="E58" s="130" t="s">
        <v>83</v>
      </c>
      <c r="F58" s="131" t="s">
        <v>84</v>
      </c>
      <c r="G58" s="132" t="s">
        <v>85</v>
      </c>
    </row>
    <row r="59" spans="1:7" ht="26.25" customHeight="1" x14ac:dyDescent="0.5">
      <c r="A59" s="79" t="s">
        <v>54</v>
      </c>
      <c r="B59" s="80">
        <v>1</v>
      </c>
      <c r="C59" s="133">
        <v>1</v>
      </c>
      <c r="D59" s="134">
        <v>39407561</v>
      </c>
      <c r="E59" s="405">
        <f t="shared" ref="E59:E68" si="0">IF(ISBLANK(D59),"-",D59/$D$50*$D$47*$B$67)</f>
        <v>0.1471336531493572</v>
      </c>
      <c r="F59" s="135">
        <f t="shared" ref="F59:F68" si="1">IF(ISBLANK(D59),"-",E59/$E$70*100)</f>
        <v>101.73412639713304</v>
      </c>
      <c r="G59" s="136">
        <f t="shared" ref="G59:G68" si="2">IF(ISBLANK(D59),"-",E59/$B$56*100)</f>
        <v>98.089102099571463</v>
      </c>
    </row>
    <row r="60" spans="1:7" ht="26.25" customHeight="1" x14ac:dyDescent="0.5">
      <c r="A60" s="79" t="s">
        <v>58</v>
      </c>
      <c r="B60" s="80">
        <v>1</v>
      </c>
      <c r="C60" s="137">
        <v>2</v>
      </c>
      <c r="D60" s="138">
        <v>37918747</v>
      </c>
      <c r="E60" s="406">
        <f t="shared" si="0"/>
        <v>0.14157495737826123</v>
      </c>
      <c r="F60" s="139">
        <f t="shared" si="1"/>
        <v>97.890620536472937</v>
      </c>
      <c r="G60" s="140">
        <f t="shared" si="2"/>
        <v>94.383304918840821</v>
      </c>
    </row>
    <row r="61" spans="1:7" ht="26.25" customHeight="1" x14ac:dyDescent="0.5">
      <c r="A61" s="79" t="s">
        <v>59</v>
      </c>
      <c r="B61" s="80">
        <v>1</v>
      </c>
      <c r="C61" s="137">
        <v>3</v>
      </c>
      <c r="D61" s="138">
        <v>38268988</v>
      </c>
      <c r="E61" s="406">
        <f t="shared" si="0"/>
        <v>0.14288263124857978</v>
      </c>
      <c r="F61" s="139">
        <f t="shared" si="1"/>
        <v>98.794798853001041</v>
      </c>
      <c r="G61" s="140">
        <f t="shared" si="2"/>
        <v>95.25508749905319</v>
      </c>
    </row>
    <row r="62" spans="1:7" ht="26.25" customHeight="1" x14ac:dyDescent="0.5">
      <c r="A62" s="79" t="s">
        <v>60</v>
      </c>
      <c r="B62" s="80">
        <v>1</v>
      </c>
      <c r="C62" s="137">
        <v>4</v>
      </c>
      <c r="D62" s="138">
        <v>38146336</v>
      </c>
      <c r="E62" s="406">
        <f t="shared" si="0"/>
        <v>0.1424246928132101</v>
      </c>
      <c r="F62" s="139">
        <f t="shared" si="1"/>
        <v>98.478161797719665</v>
      </c>
      <c r="G62" s="140">
        <f t="shared" si="2"/>
        <v>94.949795208806748</v>
      </c>
    </row>
    <row r="63" spans="1:7" ht="26.25" customHeight="1" x14ac:dyDescent="0.5">
      <c r="A63" s="79" t="s">
        <v>61</v>
      </c>
      <c r="B63" s="80">
        <v>1</v>
      </c>
      <c r="C63" s="137">
        <v>5</v>
      </c>
      <c r="D63" s="138">
        <v>39745578</v>
      </c>
      <c r="E63" s="406">
        <f t="shared" si="0"/>
        <v>0.1483956870021142</v>
      </c>
      <c r="F63" s="139">
        <f t="shared" si="1"/>
        <v>102.60674736960023</v>
      </c>
      <c r="G63" s="140">
        <f t="shared" si="2"/>
        <v>98.930458001409477</v>
      </c>
    </row>
    <row r="64" spans="1:7" ht="26.25" customHeight="1" x14ac:dyDescent="0.5">
      <c r="A64" s="79" t="s">
        <v>62</v>
      </c>
      <c r="B64" s="80">
        <v>1</v>
      </c>
      <c r="C64" s="137">
        <v>6</v>
      </c>
      <c r="D64" s="138">
        <v>39611364</v>
      </c>
      <c r="E64" s="406">
        <f t="shared" si="0"/>
        <v>0.14789458021898222</v>
      </c>
      <c r="F64" s="139">
        <f t="shared" si="1"/>
        <v>102.26026198218273</v>
      </c>
      <c r="G64" s="140">
        <f t="shared" si="2"/>
        <v>98.596386812654814</v>
      </c>
    </row>
    <row r="65" spans="1:7" ht="26.25" customHeight="1" x14ac:dyDescent="0.5">
      <c r="A65" s="79" t="s">
        <v>64</v>
      </c>
      <c r="B65" s="80">
        <v>1</v>
      </c>
      <c r="C65" s="137">
        <v>7</v>
      </c>
      <c r="D65" s="138">
        <v>38214427</v>
      </c>
      <c r="E65" s="406">
        <f t="shared" si="0"/>
        <v>0.14267892010671332</v>
      </c>
      <c r="F65" s="139">
        <f t="shared" si="1"/>
        <v>98.65394477501448</v>
      </c>
      <c r="G65" s="140">
        <f t="shared" si="2"/>
        <v>95.119280071142214</v>
      </c>
    </row>
    <row r="66" spans="1:7" ht="26.25" customHeight="1" x14ac:dyDescent="0.5">
      <c r="A66" s="79" t="s">
        <v>66</v>
      </c>
      <c r="B66" s="80">
        <v>1</v>
      </c>
      <c r="C66" s="137">
        <v>8</v>
      </c>
      <c r="D66" s="138">
        <v>37880356</v>
      </c>
      <c r="E66" s="406">
        <f t="shared" si="0"/>
        <v>0.14143161919810698</v>
      </c>
      <c r="F66" s="139">
        <f t="shared" si="1"/>
        <v>97.791510752781605</v>
      </c>
      <c r="G66" s="140">
        <f t="shared" si="2"/>
        <v>94.287746132071319</v>
      </c>
    </row>
    <row r="67" spans="1:7" ht="27" customHeight="1" x14ac:dyDescent="0.5">
      <c r="A67" s="79" t="s">
        <v>68</v>
      </c>
      <c r="B67" s="107">
        <f>(B66/B65)*(B64/B63)*(B62/B61)*(B60/B59)*B58</f>
        <v>10</v>
      </c>
      <c r="C67" s="137">
        <v>9</v>
      </c>
      <c r="D67" s="138">
        <v>40005034</v>
      </c>
      <c r="E67" s="406">
        <f t="shared" si="0"/>
        <v>0.14936440234868234</v>
      </c>
      <c r="F67" s="139">
        <f t="shared" si="1"/>
        <v>103.27655612783562</v>
      </c>
      <c r="G67" s="140">
        <f t="shared" si="2"/>
        <v>99.576268232454908</v>
      </c>
    </row>
    <row r="68" spans="1:7" ht="27" customHeight="1" x14ac:dyDescent="0.5">
      <c r="A68" s="349" t="s">
        <v>70</v>
      </c>
      <c r="B68" s="354"/>
      <c r="C68" s="141">
        <v>10</v>
      </c>
      <c r="D68" s="142">
        <v>38159936</v>
      </c>
      <c r="E68" s="407">
        <f t="shared" si="0"/>
        <v>0.14247547031965946</v>
      </c>
      <c r="F68" s="143">
        <f t="shared" si="1"/>
        <v>98.513271408258632</v>
      </c>
      <c r="G68" s="144">
        <f t="shared" si="2"/>
        <v>94.983646879772976</v>
      </c>
    </row>
    <row r="69" spans="1:7" ht="19.5" customHeight="1" x14ac:dyDescent="0.35">
      <c r="A69" s="351"/>
      <c r="B69" s="355"/>
      <c r="C69" s="137"/>
      <c r="D69" s="109"/>
      <c r="E69" s="145"/>
      <c r="F69" s="127"/>
      <c r="G69" s="146"/>
    </row>
    <row r="70" spans="1:7" ht="26.25" customHeight="1" x14ac:dyDescent="0.45">
      <c r="A70" s="127"/>
      <c r="B70" s="127"/>
      <c r="C70" s="147" t="s">
        <v>86</v>
      </c>
      <c r="D70" s="148"/>
      <c r="E70" s="149">
        <f>AVERAGE(E59:E68)</f>
        <v>0.14462566137836669</v>
      </c>
      <c r="F70" s="149">
        <f>AVERAGE(F59:F68)</f>
        <v>100</v>
      </c>
      <c r="G70" s="150">
        <f>AVERAGE(G59:G68)</f>
        <v>96.417107585577796</v>
      </c>
    </row>
    <row r="71" spans="1:7" ht="26.25" customHeight="1" x14ac:dyDescent="0.45">
      <c r="A71" s="127"/>
      <c r="B71" s="127"/>
      <c r="C71" s="147"/>
      <c r="D71" s="148"/>
      <c r="E71" s="151">
        <f>STDEV(E59:E68)/E70</f>
        <v>2.1798207078717248E-2</v>
      </c>
      <c r="F71" s="151">
        <f>STDEV(F59:F68)/F70</f>
        <v>2.1798207078717272E-2</v>
      </c>
      <c r="G71" s="152">
        <f>STDEV(G59:G68)/G70</f>
        <v>2.1798207078717272E-2</v>
      </c>
    </row>
    <row r="72" spans="1:7" ht="27" customHeight="1" x14ac:dyDescent="0.45">
      <c r="A72" s="127"/>
      <c r="B72" s="127"/>
      <c r="C72" s="153"/>
      <c r="D72" s="154"/>
      <c r="E72" s="155">
        <f>COUNT(E59:E68)</f>
        <v>10</v>
      </c>
      <c r="F72" s="155">
        <f>COUNT(F59:F68)</f>
        <v>10</v>
      </c>
      <c r="G72" s="156">
        <f>COUNT(G59:G68)</f>
        <v>10</v>
      </c>
    </row>
    <row r="73" spans="1:7" ht="18.75" customHeight="1" x14ac:dyDescent="0.35">
      <c r="A73" s="127"/>
      <c r="B73" s="157"/>
      <c r="C73" s="157"/>
      <c r="D73" s="106"/>
      <c r="E73" s="148"/>
      <c r="F73" s="103"/>
      <c r="G73" s="158"/>
    </row>
    <row r="74" spans="1:7" ht="18.75" customHeight="1" x14ac:dyDescent="0.35">
      <c r="A74" s="66" t="s">
        <v>87</v>
      </c>
      <c r="B74" s="159" t="s">
        <v>88</v>
      </c>
      <c r="C74" s="353" t="str">
        <f>B20</f>
        <v>Indacaterol</v>
      </c>
      <c r="D74" s="353"/>
      <c r="E74" s="160" t="s">
        <v>89</v>
      </c>
      <c r="F74" s="160"/>
      <c r="G74" s="161">
        <f>G70</f>
        <v>96.417107585577796</v>
      </c>
    </row>
    <row r="75" spans="1:7" ht="18.75" customHeight="1" x14ac:dyDescent="0.35">
      <c r="A75" s="66"/>
      <c r="B75" s="159"/>
      <c r="C75" s="162"/>
      <c r="D75" s="162"/>
      <c r="E75" s="160"/>
      <c r="F75" s="160"/>
      <c r="G75" s="163"/>
    </row>
    <row r="76" spans="1:7" ht="18.75" customHeight="1" x14ac:dyDescent="0.35">
      <c r="A76" s="57" t="s">
        <v>1</v>
      </c>
      <c r="B76" s="164" t="s">
        <v>90</v>
      </c>
      <c r="C76" s="56"/>
      <c r="D76" s="56"/>
      <c r="E76" s="56"/>
      <c r="F76" s="56"/>
      <c r="G76" s="127"/>
    </row>
    <row r="77" spans="1:7" ht="18.75" customHeight="1" x14ac:dyDescent="0.35">
      <c r="A77" s="57"/>
      <c r="B77" s="122"/>
      <c r="C77" s="56"/>
      <c r="D77" s="56"/>
      <c r="E77" s="56"/>
      <c r="F77" s="56"/>
      <c r="G77" s="127"/>
    </row>
    <row r="78" spans="1:7" ht="18.75" customHeight="1" x14ac:dyDescent="0.35">
      <c r="A78" s="127"/>
      <c r="B78" s="356" t="s">
        <v>91</v>
      </c>
      <c r="C78" s="357"/>
      <c r="D78" s="56"/>
      <c r="E78" s="127"/>
      <c r="F78" s="127"/>
      <c r="G78" s="127"/>
    </row>
    <row r="79" spans="1:7" ht="18.75" customHeight="1" x14ac:dyDescent="0.35">
      <c r="A79" s="127"/>
      <c r="B79" s="165" t="s">
        <v>37</v>
      </c>
      <c r="C79" s="166">
        <f>G70</f>
        <v>96.417107585577796</v>
      </c>
      <c r="D79" s="56"/>
      <c r="E79" s="127"/>
      <c r="F79" s="127"/>
      <c r="G79" s="127"/>
    </row>
    <row r="80" spans="1:7" ht="26.25" customHeight="1" x14ac:dyDescent="0.5">
      <c r="A80" s="127"/>
      <c r="B80" s="165" t="s">
        <v>92</v>
      </c>
      <c r="C80" s="167">
        <v>2.4</v>
      </c>
      <c r="D80" s="56"/>
      <c r="E80" s="127"/>
      <c r="F80" s="127"/>
      <c r="G80" s="127"/>
    </row>
    <row r="81" spans="1:7" ht="18.75" customHeight="1" x14ac:dyDescent="0.35">
      <c r="A81" s="127"/>
      <c r="B81" s="165" t="s">
        <v>93</v>
      </c>
      <c r="C81" s="166">
        <f>STDEV(G59:G68)</f>
        <v>2.1017200770813869</v>
      </c>
      <c r="D81" s="56"/>
      <c r="E81" s="127"/>
      <c r="F81" s="127"/>
      <c r="G81" s="127"/>
    </row>
    <row r="82" spans="1:7" ht="18.75" customHeight="1" x14ac:dyDescent="0.35">
      <c r="A82" s="127"/>
      <c r="B82" s="165" t="s">
        <v>94</v>
      </c>
      <c r="C82" s="166">
        <f>IF(OR(G70&lt;98.5,G70&gt;101.5),(IF(98.5&gt;G70,98.5,101.5)),C79)</f>
        <v>98.5</v>
      </c>
      <c r="D82" s="56"/>
      <c r="E82" s="127"/>
      <c r="F82" s="127"/>
      <c r="G82" s="127"/>
    </row>
    <row r="83" spans="1:7" ht="18.75" customHeight="1" x14ac:dyDescent="0.35">
      <c r="A83" s="127"/>
      <c r="B83" s="165" t="s">
        <v>95</v>
      </c>
      <c r="C83" s="408">
        <f>ABS((C82-C79))+(C80*C81)</f>
        <v>7.1270205994175324</v>
      </c>
      <c r="D83" s="56"/>
      <c r="E83" s="127"/>
      <c r="F83" s="127"/>
      <c r="G83" s="127"/>
    </row>
    <row r="84" spans="1:7" ht="18.75" customHeight="1" x14ac:dyDescent="0.35">
      <c r="A84" s="124"/>
      <c r="B84" s="168"/>
      <c r="C84" s="56"/>
      <c r="D84" s="56"/>
      <c r="E84" s="56"/>
      <c r="F84" s="56"/>
      <c r="G84" s="56"/>
    </row>
    <row r="201" spans="1:1" x14ac:dyDescent="0.25">
      <c r="A20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4">
    <mergeCell ref="A16:G16"/>
    <mergeCell ref="B18:C18"/>
    <mergeCell ref="B20:C20"/>
    <mergeCell ref="C31:G31"/>
    <mergeCell ref="C32:G32"/>
    <mergeCell ref="D36:E36"/>
    <mergeCell ref="F36:G36"/>
    <mergeCell ref="A46:B47"/>
    <mergeCell ref="A1:G7"/>
    <mergeCell ref="A8:G14"/>
    <mergeCell ref="A68:B69"/>
    <mergeCell ref="C74:D74"/>
    <mergeCell ref="B78:C78"/>
    <mergeCell ref="C29:G29"/>
  </mergeCells>
  <conditionalFormatting sqref="D51">
    <cfRule type="cellIs" dxfId="8" priority="1" operator="greaterThan">
      <formula>0.02</formula>
    </cfRule>
  </conditionalFormatting>
  <conditionalFormatting sqref="C83">
    <cfRule type="cellIs" dxfId="7" priority="2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C73" zoomScale="70" zoomScaleNormal="70" zoomScalePageLayoutView="55" workbookViewId="0">
      <selection activeCell="B20" sqref="B20:C20"/>
    </sheetView>
  </sheetViews>
  <sheetFormatPr defaultColWidth="9.109375" defaultRowHeight="18" x14ac:dyDescent="0.35"/>
  <cols>
    <col min="1" max="1" width="55.44140625" style="172" customWidth="1"/>
    <col min="2" max="2" width="33.6640625" style="172" customWidth="1"/>
    <col min="3" max="3" width="42.33203125" style="172" customWidth="1"/>
    <col min="4" max="4" width="30.5546875" style="172" customWidth="1"/>
    <col min="5" max="5" width="39.88671875" style="172" customWidth="1"/>
    <col min="6" max="6" width="30.6640625" style="172" customWidth="1"/>
    <col min="7" max="7" width="39.88671875" style="172" customWidth="1"/>
    <col min="8" max="8" width="30" style="172" customWidth="1"/>
    <col min="9" max="9" width="30.33203125" style="172" hidden="1" customWidth="1"/>
    <col min="10" max="10" width="30.44140625" style="172" customWidth="1"/>
    <col min="11" max="11" width="21.33203125" style="172" customWidth="1"/>
    <col min="12" max="12" width="9.109375" style="172"/>
    <col min="13" max="16384" width="9.109375" style="173"/>
  </cols>
  <sheetData>
    <row r="1" spans="1:9" ht="18.75" customHeight="1" x14ac:dyDescent="0.35">
      <c r="A1" s="394" t="s">
        <v>38</v>
      </c>
      <c r="B1" s="394"/>
      <c r="C1" s="394"/>
      <c r="D1" s="394"/>
      <c r="E1" s="394"/>
      <c r="F1" s="394"/>
      <c r="G1" s="394"/>
      <c r="H1" s="394"/>
      <c r="I1" s="394"/>
    </row>
    <row r="2" spans="1:9" ht="18.75" customHeight="1" x14ac:dyDescent="0.35">
      <c r="A2" s="394"/>
      <c r="B2" s="394"/>
      <c r="C2" s="394"/>
      <c r="D2" s="394"/>
      <c r="E2" s="394"/>
      <c r="F2" s="394"/>
      <c r="G2" s="394"/>
      <c r="H2" s="394"/>
      <c r="I2" s="394"/>
    </row>
    <row r="3" spans="1:9" ht="18.75" customHeight="1" x14ac:dyDescent="0.35">
      <c r="A3" s="394"/>
      <c r="B3" s="394"/>
      <c r="C3" s="394"/>
      <c r="D3" s="394"/>
      <c r="E3" s="394"/>
      <c r="F3" s="394"/>
      <c r="G3" s="394"/>
      <c r="H3" s="394"/>
      <c r="I3" s="394"/>
    </row>
    <row r="4" spans="1:9" ht="18.75" customHeight="1" x14ac:dyDescent="0.35">
      <c r="A4" s="394"/>
      <c r="B4" s="394"/>
      <c r="C4" s="394"/>
      <c r="D4" s="394"/>
      <c r="E4" s="394"/>
      <c r="F4" s="394"/>
      <c r="G4" s="394"/>
      <c r="H4" s="394"/>
      <c r="I4" s="394"/>
    </row>
    <row r="5" spans="1:9" ht="18.75" customHeight="1" x14ac:dyDescent="0.35">
      <c r="A5" s="394"/>
      <c r="B5" s="394"/>
      <c r="C5" s="394"/>
      <c r="D5" s="394"/>
      <c r="E5" s="394"/>
      <c r="F5" s="394"/>
      <c r="G5" s="394"/>
      <c r="H5" s="394"/>
      <c r="I5" s="394"/>
    </row>
    <row r="6" spans="1:9" ht="18.75" customHeight="1" x14ac:dyDescent="0.35">
      <c r="A6" s="394"/>
      <c r="B6" s="394"/>
      <c r="C6" s="394"/>
      <c r="D6" s="394"/>
      <c r="E6" s="394"/>
      <c r="F6" s="394"/>
      <c r="G6" s="394"/>
      <c r="H6" s="394"/>
      <c r="I6" s="394"/>
    </row>
    <row r="7" spans="1:9" ht="18.75" customHeight="1" x14ac:dyDescent="0.35">
      <c r="A7" s="394"/>
      <c r="B7" s="394"/>
      <c r="C7" s="394"/>
      <c r="D7" s="394"/>
      <c r="E7" s="394"/>
      <c r="F7" s="394"/>
      <c r="G7" s="394"/>
      <c r="H7" s="394"/>
      <c r="I7" s="394"/>
    </row>
    <row r="8" spans="1:9" x14ac:dyDescent="0.35">
      <c r="A8" s="395" t="s">
        <v>39</v>
      </c>
      <c r="B8" s="395"/>
      <c r="C8" s="395"/>
      <c r="D8" s="395"/>
      <c r="E8" s="395"/>
      <c r="F8" s="395"/>
      <c r="G8" s="395"/>
      <c r="H8" s="395"/>
      <c r="I8" s="395"/>
    </row>
    <row r="9" spans="1:9" x14ac:dyDescent="0.35">
      <c r="A9" s="395"/>
      <c r="B9" s="395"/>
      <c r="C9" s="395"/>
      <c r="D9" s="395"/>
      <c r="E9" s="395"/>
      <c r="F9" s="395"/>
      <c r="G9" s="395"/>
      <c r="H9" s="395"/>
      <c r="I9" s="395"/>
    </row>
    <row r="10" spans="1:9" x14ac:dyDescent="0.35">
      <c r="A10" s="395"/>
      <c r="B10" s="395"/>
      <c r="C10" s="395"/>
      <c r="D10" s="395"/>
      <c r="E10" s="395"/>
      <c r="F10" s="395"/>
      <c r="G10" s="395"/>
      <c r="H10" s="395"/>
      <c r="I10" s="395"/>
    </row>
    <row r="11" spans="1:9" x14ac:dyDescent="0.35">
      <c r="A11" s="395"/>
      <c r="B11" s="395"/>
      <c r="C11" s="395"/>
      <c r="D11" s="395"/>
      <c r="E11" s="395"/>
      <c r="F11" s="395"/>
      <c r="G11" s="395"/>
      <c r="H11" s="395"/>
      <c r="I11" s="395"/>
    </row>
    <row r="12" spans="1:9" x14ac:dyDescent="0.35">
      <c r="A12" s="395"/>
      <c r="B12" s="395"/>
      <c r="C12" s="395"/>
      <c r="D12" s="395"/>
      <c r="E12" s="395"/>
      <c r="F12" s="395"/>
      <c r="G12" s="395"/>
      <c r="H12" s="395"/>
      <c r="I12" s="395"/>
    </row>
    <row r="13" spans="1:9" x14ac:dyDescent="0.35">
      <c r="A13" s="395"/>
      <c r="B13" s="395"/>
      <c r="C13" s="395"/>
      <c r="D13" s="395"/>
      <c r="E13" s="395"/>
      <c r="F13" s="395"/>
      <c r="G13" s="395"/>
      <c r="H13" s="395"/>
      <c r="I13" s="395"/>
    </row>
    <row r="14" spans="1:9" x14ac:dyDescent="0.35">
      <c r="A14" s="395"/>
      <c r="B14" s="395"/>
      <c r="C14" s="395"/>
      <c r="D14" s="395"/>
      <c r="E14" s="395"/>
      <c r="F14" s="395"/>
      <c r="G14" s="395"/>
      <c r="H14" s="395"/>
      <c r="I14" s="395"/>
    </row>
    <row r="15" spans="1:9" ht="19.5" customHeight="1" thickBot="1" x14ac:dyDescent="0.4"/>
    <row r="16" spans="1:9" ht="19.5" customHeight="1" thickBot="1" x14ac:dyDescent="0.4">
      <c r="A16" s="396" t="s">
        <v>30</v>
      </c>
      <c r="B16" s="397"/>
      <c r="C16" s="397"/>
      <c r="D16" s="397"/>
      <c r="E16" s="397"/>
      <c r="F16" s="397"/>
      <c r="G16" s="397"/>
      <c r="H16" s="398"/>
    </row>
    <row r="17" spans="1:14" ht="20.25" customHeight="1" x14ac:dyDescent="0.35">
      <c r="A17" s="399" t="s">
        <v>40</v>
      </c>
      <c r="B17" s="399"/>
      <c r="C17" s="399"/>
      <c r="D17" s="399"/>
      <c r="E17" s="399"/>
      <c r="F17" s="399"/>
      <c r="G17" s="399"/>
      <c r="H17" s="399"/>
    </row>
    <row r="18" spans="1:14" ht="26.25" customHeight="1" x14ac:dyDescent="0.5">
      <c r="A18" s="174" t="s">
        <v>31</v>
      </c>
      <c r="B18" s="400" t="s">
        <v>109</v>
      </c>
      <c r="C18" s="400"/>
      <c r="D18" s="175"/>
      <c r="E18" s="176"/>
      <c r="F18" s="177"/>
      <c r="G18" s="177"/>
      <c r="H18" s="177"/>
    </row>
    <row r="19" spans="1:14" ht="26.25" customHeight="1" x14ac:dyDescent="0.5">
      <c r="A19" s="174" t="s">
        <v>32</v>
      </c>
      <c r="B19" s="178" t="s">
        <v>7</v>
      </c>
      <c r="C19" s="179">
        <v>21</v>
      </c>
      <c r="D19" s="177"/>
      <c r="E19" s="177"/>
      <c r="F19" s="177"/>
      <c r="G19" s="177"/>
      <c r="H19" s="177"/>
    </row>
    <row r="20" spans="1:14" ht="26.25" customHeight="1" x14ac:dyDescent="0.5">
      <c r="A20" s="174" t="s">
        <v>33</v>
      </c>
      <c r="B20" s="401" t="s">
        <v>110</v>
      </c>
      <c r="C20" s="401"/>
      <c r="D20" s="177"/>
      <c r="E20" s="177"/>
      <c r="F20" s="177"/>
      <c r="G20" s="177"/>
      <c r="H20" s="177"/>
    </row>
    <row r="21" spans="1:14" ht="26.25" customHeight="1" x14ac:dyDescent="0.5">
      <c r="A21" s="174" t="s">
        <v>34</v>
      </c>
      <c r="B21" s="401" t="s">
        <v>111</v>
      </c>
      <c r="C21" s="401"/>
      <c r="D21" s="401"/>
      <c r="E21" s="401"/>
      <c r="F21" s="401"/>
      <c r="G21" s="401"/>
      <c r="H21" s="401"/>
      <c r="I21" s="180"/>
    </row>
    <row r="22" spans="1:14" ht="26.25" customHeight="1" x14ac:dyDescent="0.5">
      <c r="A22" s="174" t="s">
        <v>35</v>
      </c>
      <c r="B22" s="181" t="s">
        <v>112</v>
      </c>
      <c r="C22" s="177"/>
      <c r="D22" s="177"/>
      <c r="E22" s="177"/>
      <c r="F22" s="177"/>
      <c r="G22" s="177"/>
      <c r="H22" s="177"/>
    </row>
    <row r="23" spans="1:14" ht="26.25" customHeight="1" x14ac:dyDescent="0.5">
      <c r="A23" s="174" t="s">
        <v>36</v>
      </c>
      <c r="B23" s="181"/>
      <c r="C23" s="177"/>
      <c r="D23" s="177"/>
      <c r="E23" s="177"/>
      <c r="F23" s="177"/>
      <c r="G23" s="177"/>
      <c r="H23" s="177"/>
    </row>
    <row r="24" spans="1:14" x14ac:dyDescent="0.35">
      <c r="A24" s="174"/>
      <c r="B24" s="182"/>
    </row>
    <row r="25" spans="1:14" x14ac:dyDescent="0.35">
      <c r="A25" s="183" t="s">
        <v>1</v>
      </c>
      <c r="B25" s="182"/>
    </row>
    <row r="26" spans="1:14" ht="26.25" customHeight="1" x14ac:dyDescent="0.45">
      <c r="A26" s="184" t="s">
        <v>4</v>
      </c>
      <c r="B26" s="402" t="s">
        <v>107</v>
      </c>
    </row>
    <row r="27" spans="1:14" ht="26.25" customHeight="1" x14ac:dyDescent="0.5">
      <c r="A27" s="185" t="s">
        <v>41</v>
      </c>
      <c r="B27" s="187" t="s">
        <v>108</v>
      </c>
    </row>
    <row r="28" spans="1:14" ht="27" customHeight="1" thickBot="1" x14ac:dyDescent="0.5">
      <c r="A28" s="185" t="s">
        <v>6</v>
      </c>
      <c r="B28" s="186">
        <v>100.2</v>
      </c>
    </row>
    <row r="29" spans="1:14" s="188" customFormat="1" ht="27" customHeight="1" thickBot="1" x14ac:dyDescent="0.55000000000000004">
      <c r="A29" s="185" t="s">
        <v>42</v>
      </c>
      <c r="B29" s="187">
        <v>0</v>
      </c>
      <c r="C29" s="383" t="s">
        <v>98</v>
      </c>
      <c r="D29" s="384"/>
      <c r="E29" s="384"/>
      <c r="F29" s="384"/>
      <c r="G29" s="385"/>
      <c r="I29" s="189"/>
      <c r="J29" s="189"/>
      <c r="K29" s="189"/>
      <c r="L29" s="189"/>
    </row>
    <row r="30" spans="1:14" s="188" customFormat="1" ht="19.5" customHeight="1" thickBot="1" x14ac:dyDescent="0.4">
      <c r="A30" s="185" t="s">
        <v>44</v>
      </c>
      <c r="B30" s="190">
        <f>B28-B29</f>
        <v>100.2</v>
      </c>
      <c r="C30" s="191"/>
      <c r="D30" s="191"/>
      <c r="E30" s="191"/>
      <c r="F30" s="191"/>
      <c r="I30" s="189"/>
      <c r="J30" s="189"/>
      <c r="K30" s="189"/>
      <c r="L30" s="189"/>
    </row>
    <row r="31" spans="1:14" s="188" customFormat="1" ht="27" customHeight="1" thickBot="1" x14ac:dyDescent="0.5">
      <c r="A31" s="185" t="s">
        <v>45</v>
      </c>
      <c r="B31" s="192">
        <v>392.49</v>
      </c>
      <c r="C31" s="386" t="s">
        <v>46</v>
      </c>
      <c r="D31" s="387"/>
      <c r="E31" s="387"/>
      <c r="F31" s="387"/>
      <c r="G31" s="387"/>
      <c r="H31" s="388"/>
      <c r="I31" s="189"/>
      <c r="J31" s="189"/>
      <c r="K31" s="189"/>
      <c r="L31" s="189"/>
    </row>
    <row r="32" spans="1:14" s="188" customFormat="1" ht="27" customHeight="1" thickBot="1" x14ac:dyDescent="0.5">
      <c r="A32" s="185" t="s">
        <v>47</v>
      </c>
      <c r="B32" s="192">
        <v>508.56</v>
      </c>
      <c r="C32" s="386" t="s">
        <v>48</v>
      </c>
      <c r="D32" s="387"/>
      <c r="E32" s="387"/>
      <c r="F32" s="387"/>
      <c r="G32" s="387"/>
      <c r="H32" s="388"/>
      <c r="I32" s="189"/>
      <c r="J32" s="189"/>
      <c r="K32" s="189"/>
      <c r="L32" s="193"/>
      <c r="M32" s="193"/>
      <c r="N32" s="194"/>
    </row>
    <row r="33" spans="1:14" s="188" customFormat="1" ht="17.25" customHeight="1" x14ac:dyDescent="0.35">
      <c r="A33" s="185"/>
      <c r="B33" s="195"/>
      <c r="C33" s="196"/>
      <c r="D33" s="196"/>
      <c r="E33" s="196"/>
      <c r="F33" s="196"/>
      <c r="G33" s="196"/>
      <c r="H33" s="196"/>
      <c r="I33" s="189"/>
      <c r="J33" s="189"/>
      <c r="K33" s="189"/>
      <c r="L33" s="193"/>
      <c r="M33" s="193"/>
      <c r="N33" s="194"/>
    </row>
    <row r="34" spans="1:14" s="188" customFormat="1" x14ac:dyDescent="0.35">
      <c r="A34" s="185" t="s">
        <v>49</v>
      </c>
      <c r="B34" s="197">
        <f>B31/B32</f>
        <v>0.77176734308636152</v>
      </c>
      <c r="C34" s="172" t="s">
        <v>50</v>
      </c>
      <c r="D34" s="172"/>
      <c r="E34" s="172"/>
      <c r="F34" s="172"/>
      <c r="G34" s="172"/>
      <c r="I34" s="189"/>
      <c r="J34" s="189"/>
      <c r="K34" s="189"/>
      <c r="L34" s="193"/>
      <c r="M34" s="193"/>
      <c r="N34" s="194"/>
    </row>
    <row r="35" spans="1:14" s="188" customFormat="1" ht="19.5" customHeight="1" thickBot="1" x14ac:dyDescent="0.4">
      <c r="A35" s="185"/>
      <c r="B35" s="190"/>
      <c r="G35" s="172"/>
      <c r="I35" s="189"/>
      <c r="J35" s="189"/>
      <c r="K35" s="189"/>
      <c r="L35" s="193"/>
      <c r="M35" s="193"/>
      <c r="N35" s="194"/>
    </row>
    <row r="36" spans="1:14" s="188" customFormat="1" ht="27" customHeight="1" thickBot="1" x14ac:dyDescent="0.5">
      <c r="A36" s="198" t="s">
        <v>113</v>
      </c>
      <c r="B36" s="199">
        <v>100</v>
      </c>
      <c r="C36" s="172"/>
      <c r="D36" s="373" t="s">
        <v>52</v>
      </c>
      <c r="E36" s="393"/>
      <c r="F36" s="373" t="s">
        <v>53</v>
      </c>
      <c r="G36" s="374"/>
      <c r="J36" s="189"/>
      <c r="K36" s="189"/>
      <c r="L36" s="193"/>
      <c r="M36" s="193"/>
      <c r="N36" s="194"/>
    </row>
    <row r="37" spans="1:14" s="188" customFormat="1" ht="27" customHeight="1" thickBot="1" x14ac:dyDescent="0.5">
      <c r="A37" s="200" t="s">
        <v>54</v>
      </c>
      <c r="B37" s="201">
        <v>5</v>
      </c>
      <c r="C37" s="202" t="s">
        <v>55</v>
      </c>
      <c r="D37" s="203" t="s">
        <v>56</v>
      </c>
      <c r="E37" s="204" t="s">
        <v>57</v>
      </c>
      <c r="F37" s="203" t="s">
        <v>56</v>
      </c>
      <c r="G37" s="205" t="s">
        <v>57</v>
      </c>
      <c r="I37" s="206" t="s">
        <v>114</v>
      </c>
      <c r="J37" s="189"/>
      <c r="K37" s="189"/>
      <c r="L37" s="193"/>
      <c r="M37" s="193"/>
      <c r="N37" s="194"/>
    </row>
    <row r="38" spans="1:14" s="188" customFormat="1" ht="26.25" customHeight="1" x14ac:dyDescent="0.45">
      <c r="A38" s="200" t="s">
        <v>58</v>
      </c>
      <c r="B38" s="201">
        <v>50</v>
      </c>
      <c r="C38" s="207">
        <v>1</v>
      </c>
      <c r="D38" s="208">
        <v>29905146</v>
      </c>
      <c r="E38" s="209">
        <f>IF(ISBLANK(D38),"-",$D$48/$D$45*D38)</f>
        <v>38671570.33422263</v>
      </c>
      <c r="F38" s="208">
        <v>31957412</v>
      </c>
      <c r="G38" s="210">
        <f>IF(ISBLANK(F38),"-",$D$48/$F$45*F38)</f>
        <v>39010798.902109988</v>
      </c>
      <c r="I38" s="211"/>
      <c r="J38" s="189"/>
      <c r="K38" s="189"/>
      <c r="L38" s="193"/>
      <c r="M38" s="193"/>
      <c r="N38" s="194"/>
    </row>
    <row r="39" spans="1:14" s="188" customFormat="1" ht="26.25" customHeight="1" x14ac:dyDescent="0.45">
      <c r="A39" s="200" t="s">
        <v>59</v>
      </c>
      <c r="B39" s="201">
        <v>1</v>
      </c>
      <c r="C39" s="212">
        <v>2</v>
      </c>
      <c r="D39" s="213">
        <v>30135209</v>
      </c>
      <c r="E39" s="214">
        <f>IF(ISBLANK(D39),"-",$D$48/$D$45*D39)</f>
        <v>38969074.231572017</v>
      </c>
      <c r="F39" s="213">
        <v>31790283</v>
      </c>
      <c r="G39" s="215">
        <f>IF(ISBLANK(F39),"-",$D$48/$F$45*F39)</f>
        <v>38806782.51274433</v>
      </c>
      <c r="I39" s="364">
        <f>ABS((F43/D43*D42)-F42)/D42</f>
        <v>2.2674868721017123E-4</v>
      </c>
      <c r="J39" s="189"/>
      <c r="K39" s="189"/>
      <c r="L39" s="193"/>
      <c r="M39" s="193"/>
      <c r="N39" s="194"/>
    </row>
    <row r="40" spans="1:14" ht="26.25" customHeight="1" x14ac:dyDescent="0.45">
      <c r="A40" s="200" t="s">
        <v>60</v>
      </c>
      <c r="B40" s="201">
        <v>1</v>
      </c>
      <c r="C40" s="212">
        <v>3</v>
      </c>
      <c r="D40" s="213">
        <v>30028950</v>
      </c>
      <c r="E40" s="214">
        <f>IF(ISBLANK(D40),"-",$D$48/$D$45*D40)</f>
        <v>38831666.36229948</v>
      </c>
      <c r="F40" s="213">
        <v>31645299</v>
      </c>
      <c r="G40" s="215">
        <f>IF(ISBLANK(F40),"-",$D$48/$F$45*F40)</f>
        <v>38629798.792409793</v>
      </c>
      <c r="I40" s="364"/>
      <c r="L40" s="193"/>
      <c r="M40" s="193"/>
      <c r="N40" s="172"/>
    </row>
    <row r="41" spans="1:14" ht="27" customHeight="1" thickBot="1" x14ac:dyDescent="0.5">
      <c r="A41" s="200" t="s">
        <v>61</v>
      </c>
      <c r="B41" s="201">
        <v>1</v>
      </c>
      <c r="C41" s="216">
        <v>4</v>
      </c>
      <c r="D41" s="217"/>
      <c r="E41" s="218"/>
      <c r="F41" s="217"/>
      <c r="G41" s="219"/>
      <c r="I41" s="220"/>
      <c r="L41" s="193"/>
      <c r="M41" s="193"/>
      <c r="N41" s="172"/>
    </row>
    <row r="42" spans="1:14" ht="27" customHeight="1" thickBot="1" x14ac:dyDescent="0.5">
      <c r="A42" s="200" t="s">
        <v>62</v>
      </c>
      <c r="B42" s="201">
        <v>1</v>
      </c>
      <c r="C42" s="221" t="s">
        <v>63</v>
      </c>
      <c r="D42" s="222">
        <f>AVERAGE(D38:D41)</f>
        <v>30023101.666666668</v>
      </c>
      <c r="E42" s="223">
        <f>AVERAGE(E38:E41)</f>
        <v>38824103.642698042</v>
      </c>
      <c r="F42" s="222">
        <f>AVERAGE(F38:F41)</f>
        <v>31797664.666666668</v>
      </c>
      <c r="G42" s="224">
        <f>AVERAGE(G38:G41)</f>
        <v>38815793.40242137</v>
      </c>
      <c r="H42" s="225"/>
    </row>
    <row r="43" spans="1:14" ht="26.25" customHeight="1" x14ac:dyDescent="0.45">
      <c r="A43" s="200" t="s">
        <v>64</v>
      </c>
      <c r="B43" s="201">
        <v>1</v>
      </c>
      <c r="C43" s="226" t="s">
        <v>115</v>
      </c>
      <c r="D43" s="340">
        <v>15</v>
      </c>
      <c r="F43" s="227">
        <v>15.89</v>
      </c>
      <c r="H43" s="225"/>
    </row>
    <row r="44" spans="1:14" ht="26.25" customHeight="1" x14ac:dyDescent="0.45">
      <c r="A44" s="200" t="s">
        <v>66</v>
      </c>
      <c r="B44" s="201">
        <v>1</v>
      </c>
      <c r="C44" s="228" t="s">
        <v>116</v>
      </c>
      <c r="D44" s="229">
        <f>D43*$B$34</f>
        <v>11.576510146295423</v>
      </c>
      <c r="E44" s="230"/>
      <c r="F44" s="229">
        <f>F43*$B$34</f>
        <v>12.263383081642285</v>
      </c>
      <c r="H44" s="225"/>
    </row>
    <row r="45" spans="1:14" ht="19.5" customHeight="1" thickBot="1" x14ac:dyDescent="0.4">
      <c r="A45" s="200" t="s">
        <v>68</v>
      </c>
      <c r="B45" s="212">
        <f>(B44/B43)*(B42/B41)*(B40/B39)*(B38/B37)*B36</f>
        <v>1000</v>
      </c>
      <c r="C45" s="228" t="s">
        <v>69</v>
      </c>
      <c r="D45" s="231">
        <f>D44*$B$30/100</f>
        <v>11.599663166588014</v>
      </c>
      <c r="E45" s="232"/>
      <c r="F45" s="231">
        <f>F44*$B$30/100</f>
        <v>12.287909847805571</v>
      </c>
      <c r="H45" s="225"/>
    </row>
    <row r="46" spans="1:14" ht="19.5" customHeight="1" thickBot="1" x14ac:dyDescent="0.4">
      <c r="A46" s="365" t="s">
        <v>70</v>
      </c>
      <c r="B46" s="369"/>
      <c r="C46" s="228" t="s">
        <v>71</v>
      </c>
      <c r="D46" s="233">
        <f>D45/$B$45</f>
        <v>1.1599663166588014E-2</v>
      </c>
      <c r="E46" s="234"/>
      <c r="F46" s="235">
        <f>F45/$B$45</f>
        <v>1.228790984780557E-2</v>
      </c>
      <c r="H46" s="225"/>
    </row>
    <row r="47" spans="1:14" ht="27" customHeight="1" thickBot="1" x14ac:dyDescent="0.5">
      <c r="A47" s="367"/>
      <c r="B47" s="370"/>
      <c r="C47" s="236" t="s">
        <v>117</v>
      </c>
      <c r="D47" s="237">
        <f>0.75/50</f>
        <v>1.4999999999999999E-2</v>
      </c>
      <c r="E47" s="238"/>
      <c r="F47" s="234"/>
      <c r="H47" s="225"/>
    </row>
    <row r="48" spans="1:14" x14ac:dyDescent="0.35">
      <c r="C48" s="239" t="s">
        <v>73</v>
      </c>
      <c r="D48" s="231">
        <f>D47*$B$45</f>
        <v>15</v>
      </c>
      <c r="F48" s="240"/>
      <c r="H48" s="225"/>
    </row>
    <row r="49" spans="1:12" ht="19.5" customHeight="1" thickBot="1" x14ac:dyDescent="0.4">
      <c r="C49" s="241" t="s">
        <v>74</v>
      </c>
      <c r="D49" s="242">
        <f>D48/B34</f>
        <v>19.435909195138731</v>
      </c>
      <c r="F49" s="240"/>
      <c r="H49" s="225"/>
    </row>
    <row r="50" spans="1:12" x14ac:dyDescent="0.35">
      <c r="C50" s="198" t="s">
        <v>75</v>
      </c>
      <c r="D50" s="243">
        <f>AVERAGE(E38:E41,G38:G41)</f>
        <v>38819948.522559702</v>
      </c>
      <c r="F50" s="244"/>
      <c r="H50" s="225"/>
    </row>
    <row r="51" spans="1:12" x14ac:dyDescent="0.35">
      <c r="C51" s="200" t="s">
        <v>76</v>
      </c>
      <c r="D51" s="245">
        <f>STDEV(E38:E41,G38:G41)/D50</f>
        <v>3.9429727865136462E-3</v>
      </c>
      <c r="F51" s="244"/>
      <c r="H51" s="225"/>
    </row>
    <row r="52" spans="1:12" ht="19.5" customHeight="1" thickBot="1" x14ac:dyDescent="0.4">
      <c r="C52" s="246" t="s">
        <v>19</v>
      </c>
      <c r="D52" s="247">
        <f>COUNT(E38:E41,G38:G41)</f>
        <v>6</v>
      </c>
      <c r="F52" s="244"/>
    </row>
    <row r="54" spans="1:12" x14ac:dyDescent="0.35">
      <c r="A54" s="248" t="s">
        <v>1</v>
      </c>
      <c r="B54" s="249" t="s">
        <v>77</v>
      </c>
    </row>
    <row r="55" spans="1:12" x14ac:dyDescent="0.35">
      <c r="A55" s="172" t="s">
        <v>78</v>
      </c>
      <c r="B55" s="250" t="str">
        <f>B21</f>
        <v>Each capsule contains 194 mcg Indacaterol Maleate eq to 150 mcg Indacaterol</v>
      </c>
    </row>
    <row r="56" spans="1:12" ht="26.25" customHeight="1" x14ac:dyDescent="0.45">
      <c r="A56" s="250" t="s">
        <v>131</v>
      </c>
      <c r="B56" s="251">
        <v>0.15</v>
      </c>
      <c r="C56" s="172" t="str">
        <f>B20</f>
        <v>Indacaterol maleate</v>
      </c>
      <c r="G56" s="172">
        <f>F66/D50*D47*B68*B69/D64/5</f>
        <v>0.14292088927595986</v>
      </c>
      <c r="H56" s="230">
        <f>G56/0.15</f>
        <v>0.95280592850639911</v>
      </c>
    </row>
    <row r="57" spans="1:12" x14ac:dyDescent="0.35">
      <c r="A57" s="250" t="s">
        <v>132</v>
      </c>
      <c r="B57" s="252">
        <f>B69/5</f>
        <v>72.514660000000006</v>
      </c>
      <c r="H57" s="230"/>
    </row>
    <row r="58" spans="1:12" ht="19.5" customHeight="1" thickBot="1" x14ac:dyDescent="0.4">
      <c r="H58" s="230"/>
    </row>
    <row r="59" spans="1:12" s="188" customFormat="1" ht="27" customHeight="1" thickBot="1" x14ac:dyDescent="0.5">
      <c r="A59" s="198" t="s">
        <v>118</v>
      </c>
      <c r="B59" s="199">
        <v>50</v>
      </c>
      <c r="C59" s="172"/>
      <c r="D59" s="253" t="s">
        <v>119</v>
      </c>
      <c r="E59" s="254" t="s">
        <v>55</v>
      </c>
      <c r="F59" s="254" t="s">
        <v>56</v>
      </c>
      <c r="G59" s="254" t="s">
        <v>120</v>
      </c>
      <c r="H59" s="202" t="s">
        <v>121</v>
      </c>
      <c r="L59" s="189"/>
    </row>
    <row r="60" spans="1:12" s="188" customFormat="1" ht="26.25" customHeight="1" x14ac:dyDescent="0.45">
      <c r="A60" s="200" t="s">
        <v>122</v>
      </c>
      <c r="B60" s="201">
        <v>1</v>
      </c>
      <c r="C60" s="375" t="s">
        <v>123</v>
      </c>
      <c r="D60" s="378">
        <v>362.88</v>
      </c>
      <c r="E60" s="255">
        <v>1</v>
      </c>
      <c r="F60" s="256">
        <v>37565900</v>
      </c>
      <c r="G60" s="257">
        <f>IF(ISBLANK(F60),"-",(F60/$D$50*$D$47*$B$68)*($B$57/$D$60))</f>
        <v>0.1450316835899072</v>
      </c>
      <c r="H60" s="258">
        <f>G60/B56</f>
        <v>0.96687789059938134</v>
      </c>
      <c r="L60" s="189"/>
    </row>
    <row r="61" spans="1:12" s="188" customFormat="1" ht="26.25" customHeight="1" x14ac:dyDescent="0.45">
      <c r="A61" s="200" t="s">
        <v>99</v>
      </c>
      <c r="B61" s="201">
        <v>1</v>
      </c>
      <c r="C61" s="376"/>
      <c r="D61" s="379"/>
      <c r="E61" s="259">
        <v>2</v>
      </c>
      <c r="F61" s="213">
        <v>37528146</v>
      </c>
      <c r="G61" s="260">
        <f>IF(ISBLANK(F61),"-",(F61/$D$50*$D$47*$B$68)*($B$57/$D$60))</f>
        <v>0.1448859257035727</v>
      </c>
      <c r="H61" s="261">
        <f>G61/B56</f>
        <v>0.9659061713571514</v>
      </c>
      <c r="L61" s="189"/>
    </row>
    <row r="62" spans="1:12" s="188" customFormat="1" ht="26.25" customHeight="1" x14ac:dyDescent="0.45">
      <c r="A62" s="200" t="s">
        <v>100</v>
      </c>
      <c r="B62" s="201">
        <v>1</v>
      </c>
      <c r="C62" s="376"/>
      <c r="D62" s="379"/>
      <c r="E62" s="259">
        <v>3</v>
      </c>
      <c r="F62" s="262">
        <v>37587340</v>
      </c>
      <c r="G62" s="260">
        <f>IF(ISBLANK(F62),"-",(F62/$D$50*$D$47*$B$68)*($B$57/$D$60))</f>
        <v>0.14511445757631955</v>
      </c>
      <c r="H62" s="261">
        <f>G62/B56</f>
        <v>0.96742971717546367</v>
      </c>
      <c r="L62" s="189"/>
    </row>
    <row r="63" spans="1:12" ht="27" customHeight="1" thickBot="1" x14ac:dyDescent="0.5">
      <c r="A63" s="200" t="s">
        <v>101</v>
      </c>
      <c r="B63" s="201">
        <v>1</v>
      </c>
      <c r="C63" s="377"/>
      <c r="D63" s="380"/>
      <c r="E63" s="263">
        <v>4</v>
      </c>
      <c r="F63" s="264"/>
      <c r="G63" s="260"/>
      <c r="H63" s="261"/>
    </row>
    <row r="64" spans="1:12" ht="26.25" customHeight="1" x14ac:dyDescent="0.45">
      <c r="A64" s="200" t="s">
        <v>102</v>
      </c>
      <c r="B64" s="201">
        <v>1</v>
      </c>
      <c r="C64" s="375" t="s">
        <v>124</v>
      </c>
      <c r="D64" s="378">
        <v>362.07</v>
      </c>
      <c r="E64" s="255">
        <v>1</v>
      </c>
      <c r="F64" s="256">
        <v>36891171</v>
      </c>
      <c r="G64" s="265">
        <f>IF(ISBLANK(F64),"-",(F64/$D$50*$D$47*$B$68)*($B$57/$D$64))</f>
        <v>0.14274536718840128</v>
      </c>
      <c r="H64" s="266">
        <f>IF(ISBLANK(F64),"-",G64/$B$56)</f>
        <v>0.95163578125600856</v>
      </c>
    </row>
    <row r="65" spans="1:8" ht="26.25" customHeight="1" x14ac:dyDescent="0.45">
      <c r="A65" s="200" t="s">
        <v>103</v>
      </c>
      <c r="B65" s="201">
        <v>1</v>
      </c>
      <c r="C65" s="376"/>
      <c r="D65" s="379"/>
      <c r="E65" s="259">
        <v>2</v>
      </c>
      <c r="F65" s="213">
        <v>36813084</v>
      </c>
      <c r="G65" s="267">
        <f>IF(ISBLANK(F65),"-",(F65/$D$50*$D$47*$B$68)*($B$57/$D$64))</f>
        <v>0.14244322016553665</v>
      </c>
      <c r="H65" s="268">
        <f t="shared" ref="H65:H70" si="0">IF(ISBLANK(F65),"-",G65/$B$56)</f>
        <v>0.94962146777024437</v>
      </c>
    </row>
    <row r="66" spans="1:8" ht="26.25" customHeight="1" x14ac:dyDescent="0.45">
      <c r="A66" s="200" t="s">
        <v>104</v>
      </c>
      <c r="B66" s="201">
        <v>1</v>
      </c>
      <c r="C66" s="376"/>
      <c r="D66" s="379"/>
      <c r="E66" s="259">
        <v>3</v>
      </c>
      <c r="F66" s="213">
        <v>36936533</v>
      </c>
      <c r="G66" s="267">
        <f>IF(ISBLANK(F66),"-",(F66/$D$50*$D$47*$B$68)*($B$57/$D$64))</f>
        <v>0.14292088927595986</v>
      </c>
      <c r="H66" s="268">
        <f t="shared" si="0"/>
        <v>0.95280592850639911</v>
      </c>
    </row>
    <row r="67" spans="1:8" ht="27" customHeight="1" thickBot="1" x14ac:dyDescent="0.5">
      <c r="A67" s="200" t="s">
        <v>105</v>
      </c>
      <c r="B67" s="201">
        <v>1</v>
      </c>
      <c r="C67" s="377"/>
      <c r="D67" s="380"/>
      <c r="E67" s="263">
        <v>4</v>
      </c>
      <c r="F67" s="264"/>
      <c r="G67" s="269"/>
      <c r="H67" s="270"/>
    </row>
    <row r="68" spans="1:8" ht="26.25" customHeight="1" x14ac:dyDescent="0.5">
      <c r="A68" s="200" t="s">
        <v>106</v>
      </c>
      <c r="B68" s="271">
        <f>(B67/B66)*(B65/B64)*(B63/B62)*(B61/B60)*B59</f>
        <v>50</v>
      </c>
      <c r="C68" s="375" t="s">
        <v>125</v>
      </c>
      <c r="D68" s="378">
        <v>362.77</v>
      </c>
      <c r="E68" s="255">
        <v>1</v>
      </c>
      <c r="F68" s="256">
        <v>37131631</v>
      </c>
      <c r="G68" s="265">
        <f>IF(ISBLANK(F68),"-",(F68/$D$50*$D$47*$B$68)*($B$57/$D$68))</f>
        <v>0.14339855802405355</v>
      </c>
      <c r="H68" s="261">
        <f>IF(ISBLANK(F68),"-",G68/$B$56)</f>
        <v>0.95599038682702364</v>
      </c>
    </row>
    <row r="69" spans="1:8" ht="27" customHeight="1" thickBot="1" x14ac:dyDescent="0.55000000000000004">
      <c r="A69" s="246" t="s">
        <v>126</v>
      </c>
      <c r="B69" s="272">
        <v>362.57330000000002</v>
      </c>
      <c r="C69" s="376"/>
      <c r="D69" s="379"/>
      <c r="E69" s="259">
        <v>2</v>
      </c>
      <c r="F69" s="213">
        <v>37213979</v>
      </c>
      <c r="G69" s="267">
        <f>IF(ISBLANK(F69),"-",(F69/$D$50*$D$47*$B$68)*($B$57/$D$68))</f>
        <v>0.14371657757068121</v>
      </c>
      <c r="H69" s="261">
        <f t="shared" si="0"/>
        <v>0.95811051713787476</v>
      </c>
    </row>
    <row r="70" spans="1:8" ht="26.25" customHeight="1" x14ac:dyDescent="0.45">
      <c r="A70" s="389" t="s">
        <v>70</v>
      </c>
      <c r="B70" s="390"/>
      <c r="C70" s="376"/>
      <c r="D70" s="379"/>
      <c r="E70" s="259">
        <v>3</v>
      </c>
      <c r="F70" s="213">
        <v>37260175</v>
      </c>
      <c r="G70" s="267">
        <f>IF(ISBLANK(F70),"-",(F70/$D$50*$D$47*$B$68)*($B$57/$D$68))</f>
        <v>0.14389498179392898</v>
      </c>
      <c r="H70" s="261">
        <f t="shared" si="0"/>
        <v>0.95929987862619326</v>
      </c>
    </row>
    <row r="71" spans="1:8" ht="27" customHeight="1" thickBot="1" x14ac:dyDescent="0.5">
      <c r="A71" s="391"/>
      <c r="B71" s="392"/>
      <c r="C71" s="381"/>
      <c r="D71" s="380"/>
      <c r="E71" s="263">
        <v>4</v>
      </c>
      <c r="F71" s="264"/>
      <c r="G71" s="269"/>
      <c r="H71" s="273"/>
    </row>
    <row r="72" spans="1:8" ht="26.25" customHeight="1" x14ac:dyDescent="0.45">
      <c r="A72" s="230"/>
      <c r="B72" s="230"/>
      <c r="C72" s="230"/>
      <c r="D72" s="230"/>
      <c r="E72" s="230"/>
      <c r="F72" s="230"/>
      <c r="G72" s="274" t="s">
        <v>63</v>
      </c>
      <c r="H72" s="275">
        <f>AVERAGE(H60:H71)</f>
        <v>0.95863085991730457</v>
      </c>
    </row>
    <row r="73" spans="1:8" ht="26.25" customHeight="1" x14ac:dyDescent="0.45">
      <c r="C73" s="230"/>
      <c r="D73" s="230"/>
      <c r="E73" s="230"/>
      <c r="F73" s="230"/>
      <c r="G73" s="276" t="s">
        <v>76</v>
      </c>
      <c r="H73" s="275">
        <f>STDEV(H60:H71)/H72</f>
        <v>7.0950231071323306E-3</v>
      </c>
    </row>
    <row r="74" spans="1:8" ht="27" customHeight="1" thickBot="1" x14ac:dyDescent="0.5">
      <c r="A74" s="230"/>
      <c r="B74" s="230"/>
      <c r="C74" s="230"/>
      <c r="D74" s="230"/>
      <c r="E74" s="232"/>
      <c r="F74" s="230"/>
      <c r="G74" s="277" t="s">
        <v>19</v>
      </c>
      <c r="H74" s="278">
        <f>COUNT(H60:H71)</f>
        <v>9</v>
      </c>
    </row>
    <row r="76" spans="1:8" ht="26.25" customHeight="1" x14ac:dyDescent="0.45">
      <c r="A76" s="184" t="s">
        <v>127</v>
      </c>
      <c r="B76" s="185" t="s">
        <v>88</v>
      </c>
      <c r="C76" s="371" t="str">
        <f>B20</f>
        <v>Indacaterol maleate</v>
      </c>
      <c r="D76" s="371"/>
      <c r="E76" s="172" t="s">
        <v>89</v>
      </c>
      <c r="G76" s="279">
        <f>H72</f>
        <v>0.95863085991730457</v>
      </c>
      <c r="H76" s="190"/>
    </row>
    <row r="77" spans="1:8" x14ac:dyDescent="0.35">
      <c r="A77" s="183" t="s">
        <v>96</v>
      </c>
      <c r="B77" s="183" t="s">
        <v>97</v>
      </c>
    </row>
    <row r="78" spans="1:8" x14ac:dyDescent="0.35">
      <c r="A78" s="183"/>
      <c r="B78" s="183"/>
    </row>
    <row r="79" spans="1:8" ht="26.25" customHeight="1" x14ac:dyDescent="0.45">
      <c r="A79" s="184" t="s">
        <v>4</v>
      </c>
      <c r="B79" s="382" t="str">
        <f>B26</f>
        <v>Indacaterol Maleate</v>
      </c>
      <c r="C79" s="382"/>
    </row>
    <row r="80" spans="1:8" ht="26.25" customHeight="1" x14ac:dyDescent="0.45">
      <c r="A80" s="185" t="s">
        <v>41</v>
      </c>
      <c r="B80" s="382" t="str">
        <f>B27</f>
        <v>I18-1</v>
      </c>
      <c r="C80" s="382"/>
    </row>
    <row r="81" spans="1:12" ht="27" customHeight="1" thickBot="1" x14ac:dyDescent="0.5">
      <c r="A81" s="185" t="s">
        <v>6</v>
      </c>
      <c r="B81" s="186">
        <f>B28</f>
        <v>100.2</v>
      </c>
    </row>
    <row r="82" spans="1:12" s="188" customFormat="1" ht="27" customHeight="1" thickBot="1" x14ac:dyDescent="0.55000000000000004">
      <c r="A82" s="185" t="s">
        <v>42</v>
      </c>
      <c r="B82" s="187">
        <v>0</v>
      </c>
      <c r="C82" s="383" t="s">
        <v>98</v>
      </c>
      <c r="D82" s="384"/>
      <c r="E82" s="384"/>
      <c r="F82" s="384"/>
      <c r="G82" s="385"/>
      <c r="I82" s="189"/>
      <c r="J82" s="189"/>
      <c r="K82" s="189"/>
      <c r="L82" s="189"/>
    </row>
    <row r="83" spans="1:12" s="188" customFormat="1" ht="19.5" customHeight="1" thickBot="1" x14ac:dyDescent="0.4">
      <c r="A83" s="185" t="s">
        <v>44</v>
      </c>
      <c r="B83" s="190">
        <f>B81-B82</f>
        <v>100.2</v>
      </c>
      <c r="C83" s="191"/>
      <c r="D83" s="191"/>
      <c r="E83" s="191"/>
      <c r="F83" s="191"/>
      <c r="I83" s="189"/>
      <c r="J83" s="189"/>
      <c r="K83" s="189"/>
      <c r="L83" s="189"/>
    </row>
    <row r="84" spans="1:12" s="188" customFormat="1" ht="27" customHeight="1" thickBot="1" x14ac:dyDescent="0.5">
      <c r="A84" s="185" t="s">
        <v>45</v>
      </c>
      <c r="B84" s="192">
        <f>B31</f>
        <v>392.49</v>
      </c>
      <c r="C84" s="386" t="s">
        <v>128</v>
      </c>
      <c r="D84" s="387"/>
      <c r="E84" s="387"/>
      <c r="F84" s="387"/>
      <c r="G84" s="387"/>
      <c r="H84" s="388"/>
      <c r="I84" s="189"/>
      <c r="J84" s="189"/>
      <c r="K84" s="189"/>
      <c r="L84" s="189"/>
    </row>
    <row r="85" spans="1:12" s="188" customFormat="1" ht="27" customHeight="1" thickBot="1" x14ac:dyDescent="0.5">
      <c r="A85" s="185" t="s">
        <v>47</v>
      </c>
      <c r="B85" s="192">
        <f>B32</f>
        <v>508.56</v>
      </c>
      <c r="C85" s="386" t="s">
        <v>129</v>
      </c>
      <c r="D85" s="387"/>
      <c r="E85" s="387"/>
      <c r="F85" s="387"/>
      <c r="G85" s="387"/>
      <c r="H85" s="388"/>
      <c r="I85" s="189"/>
      <c r="J85" s="189"/>
      <c r="K85" s="189"/>
      <c r="L85" s="189"/>
    </row>
    <row r="86" spans="1:12" s="188" customFormat="1" x14ac:dyDescent="0.35">
      <c r="A86" s="185"/>
      <c r="B86" s="195"/>
      <c r="C86" s="196"/>
      <c r="D86" s="196"/>
      <c r="E86" s="196"/>
      <c r="F86" s="196"/>
      <c r="G86" s="196"/>
      <c r="H86" s="196"/>
      <c r="I86" s="189"/>
      <c r="J86" s="189"/>
      <c r="K86" s="189"/>
      <c r="L86" s="189"/>
    </row>
    <row r="87" spans="1:12" s="188" customFormat="1" x14ac:dyDescent="0.35">
      <c r="A87" s="185" t="s">
        <v>49</v>
      </c>
      <c r="B87" s="197">
        <f>B84/B85</f>
        <v>0.77176734308636152</v>
      </c>
      <c r="C87" s="172" t="s">
        <v>50</v>
      </c>
      <c r="D87" s="172"/>
      <c r="E87" s="172"/>
      <c r="F87" s="172"/>
      <c r="G87" s="172"/>
      <c r="I87" s="189"/>
      <c r="J87" s="189"/>
      <c r="K87" s="189"/>
      <c r="L87" s="189"/>
    </row>
    <row r="88" spans="1:12" ht="19.5" customHeight="1" thickBot="1" x14ac:dyDescent="0.4">
      <c r="A88" s="183"/>
      <c r="B88" s="183"/>
    </row>
    <row r="89" spans="1:12" ht="27" customHeight="1" thickBot="1" x14ac:dyDescent="0.5">
      <c r="A89" s="198"/>
      <c r="B89" s="199"/>
      <c r="D89" s="280"/>
      <c r="E89" s="281"/>
      <c r="F89" s="373"/>
      <c r="G89" s="374"/>
    </row>
    <row r="90" spans="1:12" ht="27" customHeight="1" thickBot="1" x14ac:dyDescent="0.5">
      <c r="A90" s="200"/>
      <c r="B90" s="201"/>
      <c r="C90" s="282"/>
      <c r="D90" s="203"/>
      <c r="E90" s="204"/>
      <c r="F90" s="203"/>
      <c r="G90" s="283"/>
      <c r="I90" s="206" t="s">
        <v>114</v>
      </c>
    </row>
    <row r="91" spans="1:12" ht="26.25" customHeight="1" x14ac:dyDescent="0.45">
      <c r="A91" s="200"/>
      <c r="B91" s="201"/>
      <c r="C91" s="284"/>
      <c r="D91" s="285"/>
      <c r="E91" s="209"/>
      <c r="F91" s="285"/>
      <c r="G91" s="210"/>
      <c r="I91" s="211"/>
    </row>
    <row r="92" spans="1:12" ht="26.25" customHeight="1" x14ac:dyDescent="0.45">
      <c r="A92" s="200"/>
      <c r="B92" s="201"/>
      <c r="C92" s="230"/>
      <c r="D92" s="286"/>
      <c r="E92" s="214"/>
      <c r="F92" s="286"/>
      <c r="G92" s="215"/>
      <c r="I92" s="364" t="e">
        <f>ABS((F96/D96*D95)-F95)/D95</f>
        <v>#DIV/0!</v>
      </c>
    </row>
    <row r="93" spans="1:12" ht="26.25" customHeight="1" x14ac:dyDescent="0.45">
      <c r="A93" s="200"/>
      <c r="B93" s="201"/>
      <c r="C93" s="230"/>
      <c r="D93" s="286"/>
      <c r="E93" s="214"/>
      <c r="F93" s="286"/>
      <c r="G93" s="215"/>
      <c r="I93" s="364"/>
    </row>
    <row r="94" spans="1:12" ht="27" customHeight="1" thickBot="1" x14ac:dyDescent="0.5">
      <c r="A94" s="200"/>
      <c r="B94" s="201"/>
      <c r="C94" s="287"/>
      <c r="D94" s="288"/>
      <c r="E94" s="218"/>
      <c r="F94" s="288"/>
      <c r="G94" s="219"/>
      <c r="I94" s="220"/>
    </row>
    <row r="95" spans="1:12" ht="27" customHeight="1" thickBot="1" x14ac:dyDescent="0.5">
      <c r="A95" s="200"/>
      <c r="B95" s="201"/>
      <c r="C95" s="185"/>
      <c r="D95" s="289"/>
      <c r="E95" s="223"/>
      <c r="F95" s="290"/>
      <c r="G95" s="291"/>
    </row>
    <row r="96" spans="1:12" ht="26.25" customHeight="1" x14ac:dyDescent="0.45">
      <c r="A96" s="200"/>
      <c r="B96" s="186"/>
      <c r="C96" s="292"/>
      <c r="D96" s="293"/>
      <c r="F96" s="227"/>
    </row>
    <row r="97" spans="1:10" ht="26.25" customHeight="1" x14ac:dyDescent="0.45">
      <c r="A97" s="200"/>
      <c r="B97" s="186"/>
      <c r="C97" s="294"/>
      <c r="D97" s="295"/>
      <c r="E97" s="230"/>
      <c r="F97" s="229"/>
    </row>
    <row r="98" spans="1:10" ht="19.5" customHeight="1" thickBot="1" x14ac:dyDescent="0.4">
      <c r="A98" s="200"/>
      <c r="B98" s="230"/>
      <c r="C98" s="294"/>
      <c r="D98" s="296"/>
      <c r="E98" s="232"/>
      <c r="F98" s="231"/>
    </row>
    <row r="99" spans="1:10" ht="19.5" customHeight="1" thickBot="1" x14ac:dyDescent="0.4">
      <c r="A99" s="365"/>
      <c r="B99" s="366"/>
      <c r="C99" s="294"/>
      <c r="D99" s="297"/>
      <c r="E99" s="232"/>
      <c r="F99" s="235"/>
      <c r="G99" s="298"/>
      <c r="H99" s="225"/>
    </row>
    <row r="100" spans="1:10" ht="19.5" customHeight="1" thickBot="1" x14ac:dyDescent="0.4">
      <c r="A100" s="367"/>
      <c r="B100" s="368"/>
      <c r="C100" s="294"/>
      <c r="D100" s="299"/>
      <c r="F100" s="240"/>
      <c r="G100" s="300"/>
      <c r="H100" s="225"/>
    </row>
    <row r="101" spans="1:10" x14ac:dyDescent="0.35">
      <c r="C101" s="294"/>
      <c r="D101" s="295"/>
      <c r="F101" s="240"/>
      <c r="G101" s="298"/>
      <c r="H101" s="225"/>
    </row>
    <row r="102" spans="1:10" ht="19.5" customHeight="1" thickBot="1" x14ac:dyDescent="0.4">
      <c r="C102" s="301"/>
      <c r="D102" s="302"/>
      <c r="F102" s="244"/>
      <c r="G102" s="298"/>
      <c r="H102" s="225"/>
      <c r="J102" s="303"/>
    </row>
    <row r="103" spans="1:10" x14ac:dyDescent="0.35">
      <c r="C103" s="304"/>
      <c r="D103" s="305"/>
      <c r="F103" s="244"/>
      <c r="G103" s="300"/>
      <c r="H103" s="225"/>
      <c r="J103" s="306"/>
    </row>
    <row r="104" spans="1:10" x14ac:dyDescent="0.35">
      <c r="C104" s="276"/>
      <c r="D104" s="307"/>
      <c r="F104" s="244"/>
      <c r="G104" s="298"/>
      <c r="H104" s="225"/>
      <c r="J104" s="306"/>
    </row>
    <row r="105" spans="1:10" ht="19.5" customHeight="1" thickBot="1" x14ac:dyDescent="0.4">
      <c r="C105" s="277"/>
      <c r="D105" s="308"/>
      <c r="F105" s="244"/>
      <c r="G105" s="298"/>
      <c r="H105" s="225"/>
      <c r="J105" s="306"/>
    </row>
    <row r="106" spans="1:10" ht="19.5" customHeight="1" thickBot="1" x14ac:dyDescent="0.4">
      <c r="A106" s="248"/>
      <c r="B106" s="248"/>
      <c r="C106" s="248"/>
      <c r="D106" s="248"/>
      <c r="E106" s="248"/>
    </row>
    <row r="107" spans="1:10" ht="26.25" customHeight="1" x14ac:dyDescent="0.45">
      <c r="A107" s="198"/>
      <c r="B107" s="199"/>
      <c r="C107" s="280"/>
      <c r="D107" s="309"/>
      <c r="E107" s="310"/>
      <c r="F107" s="311"/>
    </row>
    <row r="108" spans="1:10" ht="26.25" customHeight="1" x14ac:dyDescent="0.45">
      <c r="A108" s="200"/>
      <c r="B108" s="201"/>
      <c r="C108" s="312"/>
      <c r="D108" s="313"/>
      <c r="E108" s="314"/>
      <c r="F108" s="315"/>
    </row>
    <row r="109" spans="1:10" ht="26.25" customHeight="1" x14ac:dyDescent="0.45">
      <c r="A109" s="200"/>
      <c r="B109" s="201"/>
      <c r="C109" s="312"/>
      <c r="D109" s="313"/>
      <c r="E109" s="316"/>
      <c r="F109" s="317"/>
    </row>
    <row r="110" spans="1:10" ht="26.25" customHeight="1" x14ac:dyDescent="0.45">
      <c r="A110" s="200"/>
      <c r="B110" s="201"/>
      <c r="C110" s="312"/>
      <c r="D110" s="313"/>
      <c r="E110" s="316"/>
      <c r="F110" s="317"/>
    </row>
    <row r="111" spans="1:10" ht="26.25" customHeight="1" x14ac:dyDescent="0.45">
      <c r="A111" s="200"/>
      <c r="B111" s="201"/>
      <c r="C111" s="312"/>
      <c r="D111" s="313"/>
      <c r="E111" s="316"/>
      <c r="F111" s="317"/>
    </row>
    <row r="112" spans="1:10" ht="26.25" customHeight="1" x14ac:dyDescent="0.45">
      <c r="A112" s="200"/>
      <c r="B112" s="201"/>
      <c r="C112" s="312"/>
      <c r="D112" s="313"/>
      <c r="E112" s="316"/>
      <c r="F112" s="317"/>
    </row>
    <row r="113" spans="1:10" ht="26.25" customHeight="1" x14ac:dyDescent="0.45">
      <c r="A113" s="200"/>
      <c r="B113" s="201"/>
      <c r="C113" s="318"/>
      <c r="D113" s="319"/>
      <c r="E113" s="320"/>
      <c r="F113" s="321"/>
    </row>
    <row r="114" spans="1:10" ht="26.25" customHeight="1" x14ac:dyDescent="0.45">
      <c r="A114" s="200"/>
      <c r="B114" s="201"/>
      <c r="C114" s="312"/>
      <c r="D114" s="230"/>
      <c r="F114" s="322"/>
    </row>
    <row r="115" spans="1:10" ht="26.25" customHeight="1" x14ac:dyDescent="0.45">
      <c r="A115" s="200"/>
      <c r="B115" s="201"/>
      <c r="C115" s="312"/>
      <c r="D115" s="323"/>
      <c r="E115" s="324"/>
      <c r="F115" s="325"/>
    </row>
    <row r="116" spans="1:10" ht="27" customHeight="1" thickBot="1" x14ac:dyDescent="0.5">
      <c r="A116" s="200"/>
      <c r="B116" s="212"/>
      <c r="C116" s="326"/>
      <c r="D116" s="327"/>
      <c r="E116" s="185"/>
      <c r="F116" s="328"/>
    </row>
    <row r="117" spans="1:10" ht="27" customHeight="1" thickBot="1" x14ac:dyDescent="0.5">
      <c r="A117" s="365"/>
      <c r="B117" s="369"/>
      <c r="C117" s="329"/>
      <c r="D117" s="330"/>
      <c r="E117" s="331"/>
      <c r="F117" s="332"/>
      <c r="J117" s="306"/>
    </row>
    <row r="118" spans="1:10" ht="19.5" customHeight="1" thickBot="1" x14ac:dyDescent="0.4">
      <c r="A118" s="367"/>
      <c r="B118" s="370"/>
      <c r="F118" s="230"/>
    </row>
    <row r="119" spans="1:10" x14ac:dyDescent="0.35">
      <c r="A119" s="333"/>
      <c r="B119" s="196"/>
      <c r="F119" s="230"/>
    </row>
    <row r="120" spans="1:10" ht="26.25" customHeight="1" x14ac:dyDescent="0.45">
      <c r="A120" s="184"/>
      <c r="B120" s="185"/>
      <c r="C120" s="371"/>
      <c r="D120" s="371"/>
      <c r="G120" s="279"/>
    </row>
    <row r="121" spans="1:10" ht="19.5" customHeight="1" thickBot="1" x14ac:dyDescent="0.4">
      <c r="A121" s="334"/>
      <c r="B121" s="334"/>
      <c r="C121" s="335"/>
      <c r="D121" s="335"/>
      <c r="E121" s="335"/>
      <c r="F121" s="335"/>
      <c r="G121" s="335"/>
      <c r="H121" s="335"/>
    </row>
    <row r="122" spans="1:10" x14ac:dyDescent="0.35">
      <c r="B122" s="372" t="s">
        <v>25</v>
      </c>
      <c r="C122" s="372"/>
      <c r="E122" s="282" t="s">
        <v>26</v>
      </c>
      <c r="F122" s="336"/>
      <c r="G122" s="372" t="s">
        <v>27</v>
      </c>
      <c r="H122" s="372"/>
    </row>
    <row r="123" spans="1:10" ht="69.900000000000006" customHeight="1" x14ac:dyDescent="0.35">
      <c r="A123" s="184" t="s">
        <v>28</v>
      </c>
      <c r="B123" s="337"/>
      <c r="C123" s="337"/>
      <c r="E123" s="337"/>
      <c r="G123" s="337"/>
      <c r="H123" s="337"/>
    </row>
    <row r="124" spans="1:10" ht="69.900000000000006" customHeight="1" x14ac:dyDescent="0.35">
      <c r="A124" s="184" t="s">
        <v>29</v>
      </c>
      <c r="B124" s="338"/>
      <c r="C124" s="338"/>
      <c r="E124" s="338"/>
      <c r="G124" s="339"/>
      <c r="H124" s="339"/>
    </row>
    <row r="125" spans="1:10" x14ac:dyDescent="0.35">
      <c r="A125" s="230"/>
      <c r="B125" s="230"/>
      <c r="C125" s="230"/>
      <c r="D125" s="230"/>
      <c r="E125" s="230"/>
      <c r="F125" s="232"/>
      <c r="G125" s="230"/>
      <c r="H125" s="230"/>
    </row>
    <row r="126" spans="1:10" x14ac:dyDescent="0.35">
      <c r="A126" s="230"/>
      <c r="B126" s="230"/>
      <c r="C126" s="230"/>
      <c r="D126" s="230"/>
      <c r="E126" s="230"/>
      <c r="F126" s="232"/>
      <c r="G126" s="230"/>
      <c r="H126" s="230"/>
    </row>
    <row r="127" spans="1:10" x14ac:dyDescent="0.35">
      <c r="A127" s="230"/>
      <c r="B127" s="230"/>
      <c r="C127" s="230"/>
      <c r="D127" s="230"/>
      <c r="E127" s="230"/>
      <c r="F127" s="232"/>
      <c r="G127" s="230"/>
      <c r="H127" s="230"/>
    </row>
    <row r="128" spans="1:10" x14ac:dyDescent="0.35">
      <c r="A128" s="230"/>
      <c r="B128" s="230"/>
      <c r="C128" s="230"/>
      <c r="D128" s="230"/>
      <c r="E128" s="230"/>
      <c r="F128" s="232"/>
      <c r="G128" s="230"/>
      <c r="H128" s="230"/>
    </row>
    <row r="129" spans="1:8" x14ac:dyDescent="0.35">
      <c r="A129" s="230"/>
      <c r="B129" s="230"/>
      <c r="C129" s="230"/>
      <c r="D129" s="230"/>
      <c r="E129" s="230"/>
      <c r="F129" s="232"/>
      <c r="G129" s="230"/>
      <c r="H129" s="230"/>
    </row>
    <row r="130" spans="1:8" x14ac:dyDescent="0.35">
      <c r="A130" s="230"/>
      <c r="B130" s="230"/>
      <c r="C130" s="230"/>
      <c r="D130" s="230"/>
      <c r="E130" s="230"/>
      <c r="F130" s="232"/>
      <c r="G130" s="230"/>
      <c r="H130" s="230"/>
    </row>
    <row r="131" spans="1:8" x14ac:dyDescent="0.35">
      <c r="A131" s="230"/>
      <c r="B131" s="230"/>
      <c r="C131" s="230"/>
      <c r="D131" s="230"/>
      <c r="E131" s="230"/>
      <c r="F131" s="232"/>
      <c r="G131" s="230"/>
      <c r="H131" s="230"/>
    </row>
    <row r="132" spans="1:8" x14ac:dyDescent="0.35">
      <c r="A132" s="230"/>
      <c r="B132" s="230"/>
      <c r="C132" s="230"/>
      <c r="D132" s="230"/>
      <c r="E132" s="230"/>
      <c r="F132" s="232"/>
      <c r="G132" s="230"/>
      <c r="H132" s="230"/>
    </row>
    <row r="133" spans="1:8" x14ac:dyDescent="0.35">
      <c r="A133" s="230"/>
      <c r="B133" s="230"/>
      <c r="C133" s="230"/>
      <c r="D133" s="230"/>
      <c r="E133" s="230"/>
      <c r="F133" s="232"/>
      <c r="G133" s="230"/>
      <c r="H133" s="230"/>
    </row>
    <row r="250" spans="1:1" x14ac:dyDescent="0.35">
      <c r="A250" s="17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4"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6" priority="1" operator="greaterThan">
      <formula>0.02</formula>
    </cfRule>
  </conditionalFormatting>
  <conditionalFormatting sqref="D51">
    <cfRule type="cellIs" dxfId="5" priority="2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 UDU ASSAY</vt:lpstr>
      <vt:lpstr>SST UDU</vt:lpstr>
      <vt:lpstr>Indacaterol UDU</vt:lpstr>
      <vt:lpstr>Onbrez150 ASSAY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2016-05-10T14:19:14Z</dcterms:modified>
</cp:coreProperties>
</file>