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9408" activeTab="2"/>
  </bookViews>
  <sheets>
    <sheet name="SST UDU" sheetId="4" r:id="rId1"/>
    <sheet name="SST ASSAY" sheetId="1" r:id="rId2"/>
    <sheet name="IndacaterolUDU" sheetId="3" r:id="rId3"/>
    <sheet name="Onbrez300 ASSAY" sheetId="5" r:id="rId4"/>
  </sheets>
  <definedNames>
    <definedName name="_xlnm.Print_Area" localSheetId="2">IndacaterolUDU!$A$1:$H$247</definedName>
  </definedNames>
  <calcPr calcId="145621"/>
</workbook>
</file>

<file path=xl/calcChain.xml><?xml version="1.0" encoding="utf-8"?>
<calcChain xmlns="http://schemas.openxmlformats.org/spreadsheetml/2006/main">
  <c r="B69" i="5" l="1"/>
  <c r="B57" i="5" l="1"/>
  <c r="C76" i="5" l="1"/>
  <c r="B68" i="5"/>
  <c r="C56" i="5"/>
  <c r="B55" i="5"/>
  <c r="D47" i="5"/>
  <c r="B45" i="5"/>
  <c r="D48" i="5" s="1"/>
  <c r="F44" i="5"/>
  <c r="F45" i="5" s="1"/>
  <c r="F46" i="5" s="1"/>
  <c r="F42" i="5"/>
  <c r="D42" i="5"/>
  <c r="B34" i="5"/>
  <c r="D44" i="5" s="1"/>
  <c r="B30" i="5"/>
  <c r="B32" i="4"/>
  <c r="E30" i="4"/>
  <c r="E31" i="4" s="1"/>
  <c r="D30" i="4"/>
  <c r="C30" i="4"/>
  <c r="B30" i="4"/>
  <c r="B31" i="4" s="1"/>
  <c r="I39" i="5" l="1"/>
  <c r="D45" i="5"/>
  <c r="D46" i="5" s="1"/>
  <c r="G39" i="5"/>
  <c r="E38" i="5"/>
  <c r="G40" i="5"/>
  <c r="E39" i="5"/>
  <c r="E40" i="5"/>
  <c r="G38" i="5"/>
  <c r="D49" i="5"/>
  <c r="D47" i="3"/>
  <c r="C74" i="3"/>
  <c r="B67" i="3"/>
  <c r="D56" i="3" s="1"/>
  <c r="C56" i="3"/>
  <c r="B55" i="3"/>
  <c r="B45" i="3"/>
  <c r="D48" i="3" s="1"/>
  <c r="F42" i="3"/>
  <c r="D42" i="3"/>
  <c r="G41" i="3"/>
  <c r="E41" i="3"/>
  <c r="B34" i="3"/>
  <c r="F44" i="3" s="1"/>
  <c r="B30" i="3"/>
  <c r="B32" i="1"/>
  <c r="E30" i="1"/>
  <c r="E31" i="1" s="1"/>
  <c r="D30" i="1"/>
  <c r="C30" i="1"/>
  <c r="B30" i="1"/>
  <c r="B31" i="1" s="1"/>
  <c r="G38" i="3" l="1"/>
  <c r="F45" i="3"/>
  <c r="G39" i="3"/>
  <c r="G40" i="3"/>
  <c r="G42" i="3" s="1"/>
  <c r="G42" i="5"/>
  <c r="D52" i="5"/>
  <c r="E42" i="5"/>
  <c r="D50" i="5"/>
  <c r="F46" i="3"/>
  <c r="D49" i="3"/>
  <c r="D44" i="3"/>
  <c r="D45" i="3" s="1"/>
  <c r="D46" i="3" s="1"/>
  <c r="F55" i="5" l="1"/>
  <c r="G60" i="5"/>
  <c r="E39" i="3"/>
  <c r="E40" i="3"/>
  <c r="E38" i="3"/>
  <c r="G65" i="5"/>
  <c r="H65" i="5" s="1"/>
  <c r="G62" i="5"/>
  <c r="H62" i="5" s="1"/>
  <c r="H60" i="5"/>
  <c r="G69" i="5"/>
  <c r="H69" i="5" s="1"/>
  <c r="D51" i="5"/>
  <c r="G70" i="5"/>
  <c r="H70" i="5" s="1"/>
  <c r="G66" i="5"/>
  <c r="H66" i="5" s="1"/>
  <c r="G64" i="5"/>
  <c r="H64" i="5" s="1"/>
  <c r="G61" i="5"/>
  <c r="H61" i="5" s="1"/>
  <c r="G68" i="5"/>
  <c r="H68" i="5" s="1"/>
  <c r="H72" i="5" l="1"/>
  <c r="H73" i="5" s="1"/>
  <c r="E42" i="3"/>
  <c r="D52" i="3"/>
  <c r="D50" i="3"/>
  <c r="H74" i="5"/>
  <c r="D51" i="3" l="1"/>
  <c r="E68" i="3"/>
  <c r="E61" i="3"/>
  <c r="E62" i="3"/>
  <c r="E67" i="3"/>
  <c r="E63" i="3"/>
  <c r="E60" i="3"/>
  <c r="E66" i="3"/>
  <c r="E59" i="3"/>
  <c r="E65" i="3"/>
  <c r="E64" i="3"/>
  <c r="G76" i="5"/>
  <c r="G59" i="3" l="1"/>
  <c r="G62" i="3"/>
  <c r="G64" i="3"/>
  <c r="F64" i="3"/>
  <c r="G61" i="3"/>
  <c r="F61" i="3"/>
  <c r="G65" i="3"/>
  <c r="G68" i="3"/>
  <c r="E70" i="3"/>
  <c r="E71" i="3" s="1"/>
  <c r="E72" i="3"/>
  <c r="G66" i="3"/>
  <c r="F66" i="3"/>
  <c r="G60" i="3"/>
  <c r="G63" i="3"/>
  <c r="G67" i="3"/>
  <c r="F67" i="3" l="1"/>
  <c r="C81" i="3"/>
  <c r="G70" i="3"/>
  <c r="F63" i="3"/>
  <c r="F65" i="3"/>
  <c r="F59" i="3"/>
  <c r="G72" i="3"/>
  <c r="F60" i="3"/>
  <c r="F72" i="3" s="1"/>
  <c r="F68" i="3"/>
  <c r="F62" i="3"/>
  <c r="F70" i="3" l="1"/>
  <c r="G71" i="3"/>
  <c r="C79" i="3"/>
  <c r="G74" i="3"/>
  <c r="C82" i="3"/>
  <c r="C83" i="3" s="1"/>
  <c r="F71" i="3"/>
</calcChain>
</file>

<file path=xl/sharedStrings.xml><?xml version="1.0" encoding="utf-8"?>
<sst xmlns="http://schemas.openxmlformats.org/spreadsheetml/2006/main" count="246" uniqueCount="129">
  <si>
    <t>HPLC System Suitability Report</t>
  </si>
  <si>
    <t>Analysis Data</t>
  </si>
  <si>
    <t>Assay</t>
  </si>
  <si>
    <t>Sample(s)</t>
  </si>
  <si>
    <t>Reference Substance:</t>
  </si>
  <si>
    <t>Onbrez breezhaler</t>
  </si>
  <si>
    <t>% age Purity:</t>
  </si>
  <si>
    <t>Weight (mg):</t>
  </si>
  <si>
    <t>Standard Conc (mg/mL):</t>
  </si>
  <si>
    <t>2015-09-09 10:29:56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</si>
  <si>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</si>
  <si>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</si>
  <si>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</si>
  <si>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</si>
  <si>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</si>
  <si>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</si>
  <si>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</si>
  <si>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</si>
  <si>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</si>
  <si>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</si>
  <si>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</si>
  <si>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</si>
  <si>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</si>
  <si>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</si>
  <si>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</si>
  <si>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</si>
  <si>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</si>
  <si>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</si>
  <si>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</si>
  <si>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</si>
  <si>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</si>
  <si>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</si>
  <si>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</si>
  <si>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Average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</si>
  <si>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</si>
  <si>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</si>
  <si>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</si>
  <si>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</si>
  <si>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</si>
  <si>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</si>
  <si>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</si>
  <si>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</si>
  <si>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</si>
  <si>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</si>
  <si>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</si>
  <si>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</si>
  <si>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</si>
  <si>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</si>
  <si>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</si>
  <si>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</si>
  <si>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</si>
  <si>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</si>
  <si>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</si>
  <si>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</si>
  <si>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</si>
  <si>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</si>
  <si>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</si>
  <si>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</si>
  <si>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</si>
  <si>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</si>
  <si>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</si>
  <si>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</si>
  <si>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</si>
  <si>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</si>
  <si>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</si>
  <si>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</si>
  <si>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</si>
  <si>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</si>
  <si>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</si>
  <si>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</si>
  <si>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</si>
  <si>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</si>
  <si>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</si>
  <si>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</si>
  <si>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</si>
  <si>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</si>
  <si>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</si>
  <si>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</si>
  <si>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</si>
  <si>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</si>
  <si>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</si>
  <si>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</si>
  <si>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</si>
  <si>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</si>
  <si>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</si>
  <si>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</si>
  <si>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</si>
  <si>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</si>
  <si>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</si>
  <si>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</si>
  <si>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</si>
  <si>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</si>
  <si>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If correction for water content is not needed please enter 0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</si>
  <si>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</si>
  <si>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</si>
  <si>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</si>
  <si>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</si>
  <si>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</si>
  <si>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</si>
  <si>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</si>
  <si>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</si>
  <si>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Indacaterol Maleate</t>
  </si>
  <si>
    <t>I18-1</t>
  </si>
  <si>
    <t>NDQD201509256</t>
  </si>
  <si>
    <t>Each capsule contains 300 micrograms indacaterol equivalent to 389 micrograms of indacaterol maleate</t>
  </si>
  <si>
    <t>Onbrez 300 mcg</t>
  </si>
  <si>
    <t>Indacaterol maleate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</si>
  <si>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</si>
  <si>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</si>
  <si>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</si>
  <si>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</si>
  <si>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</si>
  <si>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</si>
  <si>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</si>
  <si>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</si>
  <si>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</si>
  <si>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</si>
  <si>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</si>
  <si>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</si>
  <si>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</si>
  <si>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</si>
  <si>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</si>
  <si>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>UDU</t>
  </si>
  <si>
    <t>ONBREZ BREEZHALER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</si>
  <si>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2.0%; RSD of retention times &lt; 5.0%</t>
    </r>
  </si>
  <si>
    <t>Average Capsule Weight (mg):</t>
  </si>
  <si>
    <t>Indacaterol</t>
  </si>
  <si>
    <t>Each capsule contains</t>
  </si>
  <si>
    <t>Each capsule contains 389 mcg Indacaterol Maleate eq to 300 mcg Indacaterol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</si>
</sst>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8" formatCode="0.0000\ &quot;mg&quot;"/>
    <numFmt numFmtId="169" formatCode="0.000"/>
    <numFmt numFmtId="170" formatCode="0.0\ &quot;%&quot;"/>
    <numFmt numFmtId="171" formatCode="dd\-mmm\-yyyy"/>
    <numFmt numFmtId="172" formatCode="0.00\ &quot;mg&quot;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u/>
      <sz val="16"/>
      <color rgb="FF000000"/>
      <name val="Book Antiqua"/>
      <family val="1"/>
    </font>
    <font>
      <b/>
      <sz val="14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20" fillId="2" borderId="0"/>
    <xf numFmtId="9" fontId="23" fillId="0" borderId="0" applyFont="0" applyFill="0" applyBorder="0" applyAlignment="0" applyProtection="0"/>
  </cellStyleXfs>
  <cellXfs count="37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8" xfId="0" applyFont="1" applyFill="1" applyBorder="1"/>
    <xf numFmtId="0" fontId="2" fillId="2" borderId="0" xfId="0" applyFont="1" applyFill="1" applyAlignment="1">
      <alignment horizontal="center"/>
    </xf>
    <xf numFmtId="10" fontId="2" fillId="2" borderId="8" xfId="0" applyNumberFormat="1" applyFont="1" applyFill="1" applyBorder="1"/>
    <xf numFmtId="0" fontId="0" fillId="2" borderId="0" xfId="0" applyFill="1"/>
    <xf numFmtId="0" fontId="1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6" xfId="0" applyFont="1" applyFill="1" applyBorder="1"/>
    <xf numFmtId="0" fontId="2" fillId="2" borderId="6" xfId="0" applyFont="1" applyFill="1" applyBorder="1"/>
    <xf numFmtId="0" fontId="2" fillId="2" borderId="10" xfId="0" applyFont="1" applyFill="1" applyBorder="1"/>
    <xf numFmtId="0" fontId="4" fillId="2" borderId="0" xfId="0" applyFont="1" applyFill="1" applyAlignment="1">
      <alignment horizontal="left"/>
    </xf>
    <xf numFmtId="0" fontId="6" fillId="2" borderId="6" xfId="0" applyFont="1" applyFill="1" applyBorder="1"/>
    <xf numFmtId="0" fontId="5" fillId="2" borderId="0" xfId="0" applyFont="1" applyFill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5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11" fillId="3" borderId="21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>
      <alignment horizontal="right"/>
    </xf>
    <xf numFmtId="0" fontId="11" fillId="3" borderId="23" xfId="0" applyFont="1" applyFill="1" applyBorder="1" applyAlignment="1" applyProtection="1">
      <alignment horizontal="center"/>
      <protection locked="0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69" fontId="8" fillId="2" borderId="26" xfId="0" applyNumberFormat="1" applyFont="1" applyFill="1" applyBorder="1" applyAlignment="1">
      <alignment horizontal="center"/>
    </xf>
    <xf numFmtId="169" fontId="8" fillId="2" borderId="27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9" fontId="8" fillId="2" borderId="31" xfId="0" applyNumberFormat="1" applyFont="1" applyFill="1" applyBorder="1" applyAlignment="1">
      <alignment horizontal="center"/>
    </xf>
    <xf numFmtId="169" fontId="8" fillId="2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169" fontId="8" fillId="2" borderId="34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9" fillId="6" borderId="36" xfId="0" applyNumberFormat="1" applyFont="1" applyFill="1" applyBorder="1" applyAlignment="1">
      <alignment horizontal="center"/>
    </xf>
    <xf numFmtId="169" fontId="9" fillId="6" borderId="37" xfId="0" applyNumberFormat="1" applyFont="1" applyFill="1" applyBorder="1" applyAlignment="1">
      <alignment horizontal="center"/>
    </xf>
    <xf numFmtId="169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0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16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0" fontId="11" fillId="3" borderId="4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14" xfId="0" applyNumberFormat="1" applyFont="1" applyFill="1" applyBorder="1" applyAlignment="1">
      <alignment horizontal="center"/>
    </xf>
    <xf numFmtId="169" fontId="9" fillId="7" borderId="12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40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7" borderId="1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43" xfId="0" applyFont="1" applyFill="1" applyBorder="1" applyAlignment="1">
      <alignment horizontal="center"/>
    </xf>
    <xf numFmtId="0" fontId="9" fillId="7" borderId="44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5" xfId="0" applyFont="1" applyFill="1" applyBorder="1" applyAlignment="1">
      <alignment horizontal="center" wrapText="1"/>
    </xf>
    <xf numFmtId="0" fontId="9" fillId="7" borderId="24" xfId="0" applyFont="1" applyFill="1" applyBorder="1" applyAlignment="1">
      <alignment horizontal="center" wrapText="1"/>
    </xf>
    <xf numFmtId="0" fontId="8" fillId="2" borderId="29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wrapText="1"/>
    </xf>
    <xf numFmtId="2" fontId="8" fillId="2" borderId="4" xfId="0" applyNumberFormat="1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wrapText="1"/>
    </xf>
    <xf numFmtId="2" fontId="8" fillId="2" borderId="3" xfId="0" applyNumberFormat="1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 wrapText="1"/>
    </xf>
    <xf numFmtId="2" fontId="8" fillId="2" borderId="46" xfId="0" applyNumberFormat="1" applyFont="1" applyFill="1" applyBorder="1" applyAlignment="1">
      <alignment horizontal="center"/>
    </xf>
    <xf numFmtId="2" fontId="8" fillId="2" borderId="47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0" xfId="0" applyFont="1" applyFill="1" applyBorder="1"/>
    <xf numFmtId="0" fontId="8" fillId="2" borderId="22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8" xfId="0" applyNumberFormat="1" applyFont="1" applyFill="1" applyBorder="1" applyAlignment="1">
      <alignment horizontal="center"/>
    </xf>
    <xf numFmtId="2" fontId="11" fillId="5" borderId="48" xfId="0" applyNumberFormat="1" applyFont="1" applyFill="1" applyBorder="1" applyAlignment="1">
      <alignment horizontal="center"/>
    </xf>
    <xf numFmtId="10" fontId="9" fillId="6" borderId="48" xfId="0" applyNumberFormat="1" applyFont="1" applyFill="1" applyBorder="1" applyAlignment="1">
      <alignment horizontal="center"/>
    </xf>
    <xf numFmtId="10" fontId="11" fillId="6" borderId="48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/>
    </xf>
    <xf numFmtId="2" fontId="9" fillId="5" borderId="49" xfId="0" applyNumberFormat="1" applyFont="1" applyFill="1" applyBorder="1" applyAlignment="1">
      <alignment horizontal="center"/>
    </xf>
    <xf numFmtId="2" fontId="11" fillId="5" borderId="49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7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2" fillId="2" borderId="0" xfId="0" applyFont="1" applyFill="1"/>
    <xf numFmtId="0" fontId="9" fillId="2" borderId="0" xfId="0" applyFont="1" applyFill="1" applyAlignment="1">
      <alignment horizontal="right"/>
    </xf>
    <xf numFmtId="0" fontId="8" fillId="2" borderId="6" xfId="0" applyFont="1" applyFill="1" applyBorder="1"/>
    <xf numFmtId="0" fontId="8" fillId="2" borderId="6" xfId="0" applyFont="1" applyFill="1" applyBorder="1"/>
    <xf numFmtId="0" fontId="9" fillId="2" borderId="10" xfId="0" applyFont="1" applyFill="1" applyBorder="1"/>
    <xf numFmtId="0" fontId="8" fillId="2" borderId="10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8" fillId="2" borderId="0" xfId="1" applyFont="1" applyFill="1"/>
    <xf numFmtId="0" fontId="20" fillId="2" borderId="0" xfId="1" applyFill="1"/>
    <xf numFmtId="0" fontId="9" fillId="2" borderId="0" xfId="1" applyFont="1" applyFill="1"/>
    <xf numFmtId="0" fontId="11" fillId="2" borderId="0" xfId="1" applyFont="1" applyFill="1" applyAlignment="1" applyProtection="1">
      <alignment horizontal="right"/>
      <protection locked="0"/>
    </xf>
    <xf numFmtId="0" fontId="11" fillId="2" borderId="0" xfId="1" applyFont="1" applyFill="1" applyAlignment="1" applyProtection="1">
      <alignment horizontal="left"/>
      <protection locked="0"/>
    </xf>
    <xf numFmtId="0" fontId="10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Protection="1">
      <protection locked="0"/>
    </xf>
    <xf numFmtId="0" fontId="8" fillId="3" borderId="0" xfId="1" applyFont="1" applyFill="1" applyProtection="1">
      <protection locked="0"/>
    </xf>
    <xf numFmtId="171" fontId="10" fillId="3" borderId="0" xfId="1" applyNumberFormat="1" applyFont="1" applyFill="1" applyAlignment="1" applyProtection="1">
      <alignment horizontal="center"/>
      <protection locked="0"/>
    </xf>
    <xf numFmtId="15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5" fillId="2" borderId="0" xfId="1" applyFont="1" applyFill="1"/>
    <xf numFmtId="0" fontId="2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2" fillId="2" borderId="0" xfId="1" applyFont="1" applyFill="1"/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8" fontId="9" fillId="2" borderId="0" xfId="1" applyNumberFormat="1" applyFont="1" applyFill="1" applyAlignment="1">
      <alignment horizontal="center"/>
    </xf>
    <xf numFmtId="0" fontId="8" fillId="2" borderId="20" xfId="1" applyFont="1" applyFill="1" applyBorder="1" applyAlignment="1">
      <alignment horizontal="right"/>
    </xf>
    <xf numFmtId="0" fontId="11" fillId="3" borderId="24" xfId="1" applyFont="1" applyFill="1" applyBorder="1" applyAlignment="1" applyProtection="1">
      <alignment horizontal="center"/>
      <protection locked="0"/>
    </xf>
    <xf numFmtId="0" fontId="8" fillId="2" borderId="22" xfId="1" applyFont="1" applyFill="1" applyBorder="1" applyAlignment="1">
      <alignment horizontal="right"/>
    </xf>
    <xf numFmtId="0" fontId="11" fillId="3" borderId="30" xfId="1" applyFont="1" applyFill="1" applyBorder="1" applyAlignment="1" applyProtection="1">
      <alignment horizontal="center"/>
      <protection locked="0"/>
    </xf>
    <xf numFmtId="0" fontId="9" fillId="2" borderId="24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48" xfId="1" applyFont="1" applyFill="1" applyBorder="1" applyAlignment="1">
      <alignment horizontal="center"/>
    </xf>
    <xf numFmtId="0" fontId="9" fillId="2" borderId="11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1" fillId="3" borderId="29" xfId="1" applyFont="1" applyFill="1" applyBorder="1" applyAlignment="1" applyProtection="1">
      <alignment horizontal="center"/>
      <protection locked="0"/>
    </xf>
    <xf numFmtId="169" fontId="8" fillId="2" borderId="26" xfId="1" applyNumberFormat="1" applyFont="1" applyFill="1" applyBorder="1" applyAlignment="1">
      <alignment horizontal="center"/>
    </xf>
    <xf numFmtId="169" fontId="8" fillId="2" borderId="27" xfId="1" applyNumberFormat="1" applyFont="1" applyFill="1" applyBorder="1" applyAlignment="1">
      <alignment horizontal="center"/>
    </xf>
    <xf numFmtId="0" fontId="12" fillId="2" borderId="12" xfId="1" applyFont="1" applyFill="1" applyBorder="1"/>
    <xf numFmtId="0" fontId="8" fillId="2" borderId="30" xfId="1" applyFont="1" applyFill="1" applyBorder="1" applyAlignment="1">
      <alignment horizontal="center"/>
    </xf>
    <xf numFmtId="0" fontId="11" fillId="3" borderId="22" xfId="1" applyFont="1" applyFill="1" applyBorder="1" applyAlignment="1" applyProtection="1">
      <alignment horizontal="center"/>
      <protection locked="0"/>
    </xf>
    <xf numFmtId="169" fontId="8" fillId="2" borderId="31" xfId="1" applyNumberFormat="1" applyFont="1" applyFill="1" applyBorder="1" applyAlignment="1">
      <alignment horizontal="center"/>
    </xf>
    <xf numFmtId="169" fontId="8" fillId="2" borderId="23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center"/>
    </xf>
    <xf numFmtId="0" fontId="11" fillId="3" borderId="33" xfId="1" applyFont="1" applyFill="1" applyBorder="1" applyAlignment="1" applyProtection="1">
      <alignment horizontal="center"/>
      <protection locked="0"/>
    </xf>
    <xf numFmtId="169" fontId="8" fillId="2" borderId="34" xfId="1" applyNumberFormat="1" applyFont="1" applyFill="1" applyBorder="1" applyAlignment="1">
      <alignment horizontal="center"/>
    </xf>
    <xf numFmtId="169" fontId="8" fillId="2" borderId="35" xfId="1" applyNumberFormat="1" applyFont="1" applyFill="1" applyBorder="1" applyAlignment="1">
      <alignment horizontal="center"/>
    </xf>
    <xf numFmtId="0" fontId="8" fillId="2" borderId="14" xfId="1" applyFont="1" applyFill="1" applyBorder="1"/>
    <xf numFmtId="0" fontId="8" fillId="2" borderId="30" xfId="1" applyFont="1" applyFill="1" applyBorder="1" applyAlignment="1">
      <alignment horizontal="right"/>
    </xf>
    <xf numFmtId="1" fontId="9" fillId="6" borderId="36" xfId="1" applyNumberFormat="1" applyFont="1" applyFill="1" applyBorder="1" applyAlignment="1">
      <alignment horizontal="center"/>
    </xf>
    <xf numFmtId="169" fontId="9" fillId="6" borderId="37" xfId="1" applyNumberFormat="1" applyFont="1" applyFill="1" applyBorder="1" applyAlignment="1">
      <alignment horizontal="center"/>
    </xf>
    <xf numFmtId="169" fontId="9" fillId="6" borderId="38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8" fillId="2" borderId="39" xfId="1" applyFont="1" applyFill="1" applyBorder="1" applyAlignment="1">
      <alignment horizontal="right"/>
    </xf>
    <xf numFmtId="0" fontId="11" fillId="3" borderId="15" xfId="1" applyFont="1" applyFill="1" applyBorder="1" applyAlignment="1" applyProtection="1">
      <alignment horizontal="center"/>
      <protection locked="0"/>
    </xf>
    <xf numFmtId="0" fontId="8" fillId="2" borderId="10" xfId="1" applyFont="1" applyFill="1" applyBorder="1" applyAlignment="1">
      <alignment horizontal="right"/>
    </xf>
    <xf numFmtId="2" fontId="8" fillId="6" borderId="40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0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0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6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69" fontId="11" fillId="3" borderId="40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4" xfId="1" applyFont="1" applyFill="1" applyBorder="1" applyAlignment="1">
      <alignment horizontal="right"/>
    </xf>
    <xf numFmtId="2" fontId="8" fillId="6" borderId="14" xfId="1" applyNumberFormat="1" applyFont="1" applyFill="1" applyBorder="1" applyAlignment="1">
      <alignment horizontal="center"/>
    </xf>
    <xf numFmtId="169" fontId="9" fillId="7" borderId="12" xfId="1" applyNumberFormat="1" applyFont="1" applyFill="1" applyBorder="1" applyAlignment="1">
      <alignment horizontal="center"/>
    </xf>
    <xf numFmtId="169" fontId="8" fillId="2" borderId="0" xfId="1" applyNumberFormat="1" applyFont="1" applyFill="1" applyAlignment="1">
      <alignment horizontal="center"/>
    </xf>
    <xf numFmtId="10" fontId="8" fillId="6" borderId="40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0" fontId="8" fillId="7" borderId="14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1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 applyProtection="1">
      <alignment horizontal="center"/>
      <protection locked="0"/>
    </xf>
    <xf numFmtId="2" fontId="9" fillId="2" borderId="12" xfId="1" applyNumberFormat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12" xfId="1" applyFont="1" applyFill="1" applyBorder="1" applyAlignment="1">
      <alignment horizontal="center"/>
    </xf>
    <xf numFmtId="0" fontId="11" fillId="3" borderId="20" xfId="1" applyFont="1" applyFill="1" applyBorder="1" applyAlignment="1" applyProtection="1">
      <alignment horizontal="center"/>
      <protection locked="0"/>
    </xf>
    <xf numFmtId="166" fontId="8" fillId="2" borderId="20" xfId="1" applyNumberFormat="1" applyFont="1" applyFill="1" applyBorder="1" applyAlignment="1">
      <alignment horizontal="center"/>
    </xf>
    <xf numFmtId="10" fontId="8" fillId="2" borderId="12" xfId="1" applyNumberFormat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/>
    </xf>
    <xf numFmtId="166" fontId="8" fillId="2" borderId="22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1" fontId="11" fillId="3" borderId="22" xfId="1" applyNumberFormat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center"/>
    </xf>
    <xf numFmtId="0" fontId="11" fillId="3" borderId="42" xfId="1" applyFont="1" applyFill="1" applyBorder="1" applyAlignment="1" applyProtection="1">
      <alignment horizontal="center"/>
      <protection locked="0"/>
    </xf>
    <xf numFmtId="166" fontId="8" fillId="2" borderId="12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166" fontId="8" fillId="2" borderId="13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0" fontId="8" fillId="2" borderId="47" xfId="1" applyNumberFormat="1" applyFont="1" applyFill="1" applyBorder="1" applyAlignment="1">
      <alignment horizontal="center" vertical="center"/>
    </xf>
    <xf numFmtId="0" fontId="10" fillId="2" borderId="30" xfId="1" applyFont="1" applyFill="1" applyBorder="1" applyAlignment="1">
      <alignment horizontal="center"/>
    </xf>
    <xf numFmtId="2" fontId="10" fillId="2" borderId="47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0" fontId="8" fillId="2" borderId="53" xfId="1" applyFont="1" applyFill="1" applyBorder="1" applyAlignment="1">
      <alignment horizontal="right"/>
    </xf>
    <xf numFmtId="10" fontId="11" fillId="7" borderId="32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8" fillId="2" borderId="16" xfId="1" applyFont="1" applyFill="1" applyBorder="1" applyAlignment="1">
      <alignment horizontal="right"/>
    </xf>
    <xf numFmtId="0" fontId="11" fillId="7" borderId="54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9" fillId="2" borderId="9" xfId="1" applyFont="1" applyFill="1" applyBorder="1" applyAlignment="1">
      <alignment horizontal="center"/>
    </xf>
    <xf numFmtId="0" fontId="14" fillId="2" borderId="8" xfId="1" applyFont="1" applyFill="1" applyBorder="1" applyAlignment="1">
      <alignment horizontal="left" vertical="center" wrapText="1"/>
    </xf>
    <xf numFmtId="0" fontId="8" fillId="2" borderId="8" xfId="1" applyFont="1" applyFill="1" applyBorder="1"/>
    <xf numFmtId="0" fontId="8" fillId="2" borderId="9" xfId="1" applyFont="1" applyFill="1" applyBorder="1" applyAlignment="1">
      <alignment horizontal="center"/>
    </xf>
    <xf numFmtId="0" fontId="8" fillId="2" borderId="6" xfId="1" applyFont="1" applyFill="1" applyBorder="1"/>
    <xf numFmtId="0" fontId="9" fillId="2" borderId="10" xfId="1" applyFont="1" applyFill="1" applyBorder="1"/>
    <xf numFmtId="0" fontId="8" fillId="2" borderId="10" xfId="1" applyFont="1" applyFill="1" applyBorder="1"/>
    <xf numFmtId="2" fontId="11" fillId="3" borderId="15" xfId="1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8" xfId="0" applyFont="1" applyFill="1" applyBorder="1" applyAlignment="1">
      <alignment horizontal="left" vertical="center" wrapText="1"/>
    </xf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left" vertical="center" wrapText="1"/>
    </xf>
    <xf numFmtId="0" fontId="14" fillId="2" borderId="24" xfId="0" applyFont="1" applyFill="1" applyBorder="1" applyAlignment="1">
      <alignment horizontal="left" vertical="center" wrapText="1"/>
    </xf>
    <xf numFmtId="0" fontId="14" fillId="2" borderId="42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1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/>
    </xf>
    <xf numFmtId="0" fontId="14" fillId="2" borderId="17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10" fontId="22" fillId="2" borderId="13" xfId="1" applyNumberFormat="1" applyFont="1" applyFill="1" applyBorder="1" applyAlignment="1">
      <alignment horizontal="center" vertical="center"/>
    </xf>
    <xf numFmtId="0" fontId="14" fillId="2" borderId="20" xfId="1" applyFont="1" applyFill="1" applyBorder="1" applyAlignment="1">
      <alignment horizontal="left" vertical="center" wrapText="1"/>
    </xf>
    <xf numFmtId="0" fontId="14" fillId="2" borderId="42" xfId="1" applyFont="1" applyFill="1" applyBorder="1" applyAlignment="1">
      <alignment horizontal="left" vertical="center" wrapText="1"/>
    </xf>
    <xf numFmtId="0" fontId="14" fillId="2" borderId="24" xfId="1" applyFont="1" applyFill="1" applyBorder="1" applyAlignment="1">
      <alignment horizontal="left" vertical="center" wrapText="1"/>
    </xf>
    <xf numFmtId="0" fontId="14" fillId="2" borderId="47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9" fillId="2" borderId="9" xfId="1" applyFont="1" applyFill="1" applyBorder="1" applyAlignment="1">
      <alignment horizontal="center"/>
    </xf>
    <xf numFmtId="0" fontId="14" fillId="2" borderId="17" xfId="1" applyFont="1" applyFill="1" applyBorder="1" applyAlignment="1">
      <alignment horizontal="justify" vertical="center" wrapText="1"/>
    </xf>
    <xf numFmtId="0" fontId="14" fillId="2" borderId="18" xfId="1" applyFont="1" applyFill="1" applyBorder="1" applyAlignment="1">
      <alignment horizontal="justify" vertical="center" wrapText="1"/>
    </xf>
    <xf numFmtId="0" fontId="14" fillId="2" borderId="19" xfId="1" applyFont="1" applyFill="1" applyBorder="1" applyAlignment="1">
      <alignment horizontal="justify" vertical="center" wrapText="1"/>
    </xf>
    <xf numFmtId="0" fontId="14" fillId="2" borderId="17" xfId="1" applyFont="1" applyFill="1" applyBorder="1" applyAlignment="1">
      <alignment horizontal="left" vertical="center" wrapText="1"/>
    </xf>
    <xf numFmtId="0" fontId="14" fillId="2" borderId="18" xfId="1" applyFont="1" applyFill="1" applyBorder="1" applyAlignment="1">
      <alignment horizontal="left" vertical="center" wrapText="1"/>
    </xf>
    <xf numFmtId="0" fontId="14" fillId="2" borderId="19" xfId="1" applyFont="1" applyFill="1" applyBorder="1" applyAlignment="1">
      <alignment horizontal="left" vertical="center" wrapText="1"/>
    </xf>
    <xf numFmtId="0" fontId="9" fillId="2" borderId="50" xfId="1" applyFont="1" applyFill="1" applyBorder="1" applyAlignment="1">
      <alignment horizontal="center"/>
    </xf>
    <xf numFmtId="0" fontId="9" fillId="2" borderId="51" xfId="1" applyFont="1" applyFill="1" applyBorder="1" applyAlignment="1">
      <alignment horizontal="center"/>
    </xf>
    <xf numFmtId="0" fontId="9" fillId="2" borderId="9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2" fontId="11" fillId="3" borderId="12" xfId="1" applyNumberFormat="1" applyFont="1" applyFill="1" applyBorder="1" applyAlignment="1" applyProtection="1">
      <alignment horizontal="center" vertical="center"/>
      <protection locked="0"/>
    </xf>
    <xf numFmtId="2" fontId="11" fillId="3" borderId="13" xfId="1" applyNumberFormat="1" applyFont="1" applyFill="1" applyBorder="1" applyAlignment="1" applyProtection="1">
      <alignment horizontal="center" vertical="center"/>
      <protection locked="0"/>
    </xf>
    <xf numFmtId="2" fontId="11" fillId="3" borderId="14" xfId="1" applyNumberFormat="1" applyFont="1" applyFill="1" applyBorder="1" applyAlignment="1" applyProtection="1">
      <alignment horizontal="center" vertical="center"/>
      <protection locked="0"/>
    </xf>
    <xf numFmtId="0" fontId="9" fillId="2" borderId="42" xfId="1" applyFont="1" applyFill="1" applyBorder="1" applyAlignment="1">
      <alignment horizontal="center" vertical="center"/>
    </xf>
    <xf numFmtId="0" fontId="14" fillId="2" borderId="20" xfId="1" applyFont="1" applyFill="1" applyBorder="1" applyAlignment="1">
      <alignment horizontal="center" vertical="center" wrapText="1"/>
    </xf>
    <xf numFmtId="0" fontId="14" fillId="2" borderId="24" xfId="1" applyFont="1" applyFill="1" applyBorder="1" applyAlignment="1">
      <alignment horizontal="center" vertical="center" wrapText="1"/>
    </xf>
    <xf numFmtId="0" fontId="14" fillId="2" borderId="42" xfId="1" applyFont="1" applyFill="1" applyBorder="1" applyAlignment="1">
      <alignment horizontal="center" vertical="center" wrapText="1"/>
    </xf>
    <xf numFmtId="0" fontId="14" fillId="2" borderId="47" xfId="1" applyFont="1" applyFill="1" applyBorder="1" applyAlignment="1">
      <alignment horizontal="center" vertical="center" wrapText="1"/>
    </xf>
    <xf numFmtId="0" fontId="9" fillId="2" borderId="39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 wrapText="1"/>
      <protection locked="0"/>
    </xf>
    <xf numFmtId="0" fontId="16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4" fillId="2" borderId="17" xfId="1" applyFont="1" applyFill="1" applyBorder="1" applyAlignment="1">
      <alignment horizontal="center"/>
    </xf>
    <xf numFmtId="0" fontId="14" fillId="2" borderId="18" xfId="1" applyFont="1" applyFill="1" applyBorder="1" applyAlignment="1">
      <alignment horizontal="center"/>
    </xf>
    <xf numFmtId="0" fontId="14" fillId="2" borderId="19" xfId="1" applyFont="1" applyFill="1" applyBorder="1" applyAlignment="1">
      <alignment horizontal="center"/>
    </xf>
    <xf numFmtId="0" fontId="21" fillId="2" borderId="9" xfId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55" xfId="0" applyFont="1" applyFill="1" applyBorder="1"/>
    <xf numFmtId="0" fontId="2" fillId="2" borderId="55" xfId="0" applyFont="1" applyFill="1" applyBorder="1"/>
    <xf numFmtId="0" fontId="2" fillId="2" borderId="0" xfId="0" applyFont="1" applyFill="1" applyBorder="1"/>
    <xf numFmtId="0" fontId="1" fillId="2" borderId="56" xfId="0" applyFont="1" applyFill="1" applyBorder="1"/>
    <xf numFmtId="0" fontId="1" fillId="2" borderId="57" xfId="0" applyFont="1" applyFill="1" applyBorder="1"/>
    <xf numFmtId="0" fontId="2" fillId="2" borderId="56" xfId="0" applyFont="1" applyFill="1" applyBorder="1"/>
    <xf numFmtId="168" fontId="11" fillId="3" borderId="0" xfId="0" applyNumberFormat="1" applyFont="1" applyFill="1" applyAlignment="1" applyProtection="1">
      <alignment horizontal="center"/>
      <protection locked="0"/>
    </xf>
    <xf numFmtId="10" fontId="8" fillId="2" borderId="0" xfId="2" applyNumberFormat="1" applyFont="1" applyFill="1"/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7" xfId="0" applyNumberFormat="1" applyFont="1" applyFill="1" applyBorder="1" applyAlignment="1">
      <alignment horizontal="center"/>
    </xf>
    <xf numFmtId="166" fontId="8" fillId="2" borderId="0" xfId="0" applyNumberFormat="1" applyFont="1" applyFill="1"/>
    <xf numFmtId="166" fontId="9" fillId="5" borderId="48" xfId="0" applyNumberFormat="1" applyFont="1" applyFill="1" applyBorder="1" applyAlignment="1">
      <alignment horizontal="center"/>
    </xf>
    <xf numFmtId="173" fontId="9" fillId="6" borderId="1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ill="1" applyBorder="1"/>
  </cellXfs>
  <cellStyles count="3">
    <cellStyle name="Normal" xfId="0" builtinId="0"/>
    <cellStyle name="Normal 2" xfId="1"/>
    <cellStyle name="Percent" xfId="2" builtinId="5"/>
  </cellStyles>
  <dxfs count="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41"/>
  <sheetViews>
    <sheetView topLeftCell="A19" workbookViewId="0">
      <selection activeCell="E46" sqref="E46"/>
    </sheetView>
  </sheetViews>
  <sheetFormatPr defaultColWidth="9.109375" defaultRowHeight="13.8" x14ac:dyDescent="0.3"/>
  <cols>
    <col min="1" max="1" width="27.5546875" style="166" customWidth="1"/>
    <col min="2" max="2" width="20.44140625" style="166" customWidth="1"/>
    <col min="3" max="3" width="31.88671875" style="166" customWidth="1"/>
    <col min="4" max="4" width="25.88671875" style="166" customWidth="1"/>
    <col min="5" max="5" width="25.6640625" style="166" customWidth="1"/>
    <col min="6" max="6" width="23.109375" style="166" customWidth="1"/>
    <col min="7" max="7" width="28.44140625" style="166" customWidth="1"/>
    <col min="8" max="8" width="21.5546875" style="166" customWidth="1"/>
    <col min="9" max="9" width="9.109375" style="166" customWidth="1"/>
    <col min="10" max="16384" width="9.109375" style="43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290" t="s">
        <v>0</v>
      </c>
      <c r="B15" s="290"/>
      <c r="C15" s="290"/>
      <c r="D15" s="290"/>
      <c r="E15" s="290"/>
    </row>
    <row r="16" spans="1:6" ht="16.5" customHeight="1" x14ac:dyDescent="0.3">
      <c r="A16" s="123" t="s">
        <v>1</v>
      </c>
      <c r="B16" s="50" t="s">
        <v>122</v>
      </c>
    </row>
    <row r="17" spans="1:5" ht="16.5" customHeight="1" x14ac:dyDescent="0.3">
      <c r="A17" s="8" t="s">
        <v>3</v>
      </c>
      <c r="B17" s="8" t="s">
        <v>5</v>
      </c>
      <c r="D17" s="9"/>
      <c r="E17" s="124"/>
    </row>
    <row r="18" spans="1:5" ht="16.5" customHeight="1" x14ac:dyDescent="0.3">
      <c r="A18" s="52" t="s">
        <v>4</v>
      </c>
      <c r="B18" s="8" t="s">
        <v>106</v>
      </c>
      <c r="C18" s="124"/>
      <c r="D18" s="124"/>
      <c r="E18" s="124"/>
    </row>
    <row r="19" spans="1:5" ht="16.5" customHeight="1" x14ac:dyDescent="0.3">
      <c r="A19" s="52" t="s">
        <v>6</v>
      </c>
      <c r="B19" s="12">
        <v>100.2</v>
      </c>
      <c r="C19" s="124"/>
      <c r="D19" s="124"/>
      <c r="E19" s="124"/>
    </row>
    <row r="20" spans="1:5" ht="16.5" customHeight="1" x14ac:dyDescent="0.3">
      <c r="A20" s="8" t="s">
        <v>7</v>
      </c>
      <c r="B20" s="12">
        <v>14.36</v>
      </c>
      <c r="C20" s="124"/>
      <c r="D20" s="124"/>
      <c r="E20" s="124"/>
    </row>
    <row r="21" spans="1:5" ht="16.5" customHeight="1" x14ac:dyDescent="0.3">
      <c r="A21" s="8" t="s">
        <v>8</v>
      </c>
      <c r="B21" s="13">
        <v>1.436E-2</v>
      </c>
      <c r="C21" s="124"/>
      <c r="D21" s="124"/>
      <c r="E21" s="124"/>
    </row>
    <row r="22" spans="1:5" ht="15.75" customHeight="1" x14ac:dyDescent="0.3">
      <c r="A22" s="124"/>
      <c r="B22" s="124"/>
      <c r="C22" s="124"/>
      <c r="D22" s="124"/>
      <c r="E22" s="124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29559449</v>
      </c>
      <c r="C24" s="18">
        <v>8319</v>
      </c>
      <c r="D24" s="19">
        <v>1.0900000000000001</v>
      </c>
      <c r="E24" s="20">
        <v>4.47</v>
      </c>
    </row>
    <row r="25" spans="1:5" ht="16.5" customHeight="1" x14ac:dyDescent="0.3">
      <c r="A25" s="17">
        <v>2</v>
      </c>
      <c r="B25" s="18">
        <v>29467661</v>
      </c>
      <c r="C25" s="18">
        <v>8326</v>
      </c>
      <c r="D25" s="19">
        <v>1.0900000000000001</v>
      </c>
      <c r="E25" s="19">
        <v>4.47</v>
      </c>
    </row>
    <row r="26" spans="1:5" ht="16.5" customHeight="1" x14ac:dyDescent="0.3">
      <c r="A26" s="17">
        <v>3</v>
      </c>
      <c r="B26" s="18">
        <v>29443007</v>
      </c>
      <c r="C26" s="18">
        <v>8307</v>
      </c>
      <c r="D26" s="19">
        <v>1.1000000000000001</v>
      </c>
      <c r="E26" s="19">
        <v>4.47</v>
      </c>
    </row>
    <row r="27" spans="1:5" ht="16.5" customHeight="1" x14ac:dyDescent="0.3">
      <c r="A27" s="17">
        <v>4</v>
      </c>
      <c r="B27" s="18">
        <v>29411662</v>
      </c>
      <c r="C27" s="18">
        <v>8309</v>
      </c>
      <c r="D27" s="19">
        <v>1.0900000000000001</v>
      </c>
      <c r="E27" s="19">
        <v>4.47</v>
      </c>
    </row>
    <row r="28" spans="1:5" ht="16.5" customHeight="1" x14ac:dyDescent="0.3">
      <c r="A28" s="17">
        <v>5</v>
      </c>
      <c r="B28" s="18">
        <v>29400838</v>
      </c>
      <c r="C28" s="18">
        <v>8303</v>
      </c>
      <c r="D28" s="19">
        <v>1.1100000000000001</v>
      </c>
      <c r="E28" s="19">
        <v>4.46</v>
      </c>
    </row>
    <row r="29" spans="1:5" ht="16.5" customHeight="1" x14ac:dyDescent="0.3">
      <c r="A29" s="17">
        <v>6</v>
      </c>
      <c r="B29" s="21">
        <v>29425976</v>
      </c>
      <c r="C29" s="21">
        <v>8256</v>
      </c>
      <c r="D29" s="22">
        <v>1.1200000000000001</v>
      </c>
      <c r="E29" s="22">
        <v>4.46</v>
      </c>
    </row>
    <row r="30" spans="1:5" ht="16.5" customHeight="1" x14ac:dyDescent="0.3">
      <c r="A30" s="23" t="s">
        <v>15</v>
      </c>
      <c r="B30" s="24">
        <f>AVERAGE(B24:B29)</f>
        <v>29451432.166666668</v>
      </c>
      <c r="C30" s="25">
        <f>AVERAGE(C24:C29)</f>
        <v>8303.3333333333339</v>
      </c>
      <c r="D30" s="26">
        <f>AVERAGE(D24:D29)</f>
        <v>1.1000000000000001</v>
      </c>
      <c r="E30" s="26">
        <f>AVERAGE(E24:E29)</f>
        <v>4.4666666666666668</v>
      </c>
    </row>
    <row r="31" spans="1:5" ht="16.5" customHeight="1" x14ac:dyDescent="0.3">
      <c r="A31" s="27" t="s">
        <v>16</v>
      </c>
      <c r="B31" s="28">
        <f>(STDEV(B24:B29)/B30)</f>
        <v>1.9676717077052397E-3</v>
      </c>
      <c r="C31" s="29"/>
      <c r="D31" s="29"/>
      <c r="E31" s="28">
        <f>(STDEV(E24:E29)/E30)</f>
        <v>1.1561144317036819E-3</v>
      </c>
    </row>
    <row r="32" spans="1:5" s="166" customFormat="1" ht="16.5" customHeight="1" x14ac:dyDescent="0.3">
      <c r="A32" s="30" t="s">
        <v>17</v>
      </c>
      <c r="B32" s="31">
        <f>COUNT(B24:B29)</f>
        <v>6</v>
      </c>
      <c r="C32" s="32"/>
      <c r="D32" s="51"/>
      <c r="E32" s="34"/>
    </row>
    <row r="33" spans="1:7" s="166" customFormat="1" ht="15.75" customHeight="1" x14ac:dyDescent="0.3">
      <c r="A33" s="124"/>
      <c r="B33" s="124"/>
      <c r="C33" s="124"/>
      <c r="D33" s="124"/>
      <c r="E33" s="124"/>
    </row>
    <row r="34" spans="1:7" s="166" customFormat="1" ht="16.5" customHeight="1" x14ac:dyDescent="0.3">
      <c r="A34" s="52" t="s">
        <v>18</v>
      </c>
      <c r="B34" s="39" t="s">
        <v>124</v>
      </c>
      <c r="C34" s="38"/>
      <c r="D34" s="38"/>
      <c r="E34" s="38"/>
    </row>
    <row r="35" spans="1:7" ht="16.5" customHeight="1" x14ac:dyDescent="0.3">
      <c r="A35" s="52"/>
      <c r="B35" s="39" t="s">
        <v>19</v>
      </c>
      <c r="C35" s="38"/>
      <c r="D35" s="38"/>
      <c r="E35" s="38"/>
    </row>
    <row r="36" spans="1:7" ht="16.5" customHeight="1" x14ac:dyDescent="0.3">
      <c r="A36" s="52"/>
      <c r="B36" s="39" t="s">
        <v>20</v>
      </c>
      <c r="C36" s="38"/>
      <c r="D36" s="38"/>
      <c r="E36" s="38"/>
    </row>
    <row r="37" spans="1:7" ht="15.75" customHeight="1" thickBot="1" x14ac:dyDescent="0.35">
      <c r="A37" s="350"/>
      <c r="B37" s="350"/>
      <c r="C37" s="350"/>
      <c r="D37" s="350"/>
      <c r="E37" s="350"/>
      <c r="F37" s="351"/>
      <c r="G37" s="351"/>
    </row>
    <row r="38" spans="1:7" ht="15" customHeight="1" x14ac:dyDescent="0.3">
      <c r="B38" s="347" t="s">
        <v>21</v>
      </c>
      <c r="C38" s="347"/>
      <c r="E38" s="348" t="s">
        <v>22</v>
      </c>
      <c r="F38" s="349"/>
      <c r="G38" s="348" t="s">
        <v>23</v>
      </c>
    </row>
    <row r="39" spans="1:7" ht="15" customHeight="1" x14ac:dyDescent="0.3">
      <c r="A39" s="46" t="s">
        <v>24</v>
      </c>
      <c r="B39" s="48"/>
      <c r="C39" s="48"/>
      <c r="E39" s="48"/>
      <c r="G39" s="48"/>
    </row>
    <row r="40" spans="1:7" ht="15" customHeight="1" x14ac:dyDescent="0.3">
      <c r="A40" s="46"/>
      <c r="B40" s="352"/>
      <c r="C40" s="352"/>
      <c r="E40" s="48"/>
      <c r="G40" s="48"/>
    </row>
    <row r="41" spans="1:7" ht="15" customHeight="1" x14ac:dyDescent="0.3">
      <c r="A41" s="46" t="s">
        <v>25</v>
      </c>
      <c r="B41" s="353"/>
      <c r="C41" s="353"/>
      <c r="E41" s="354"/>
      <c r="G41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8:C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42"/>
  <sheetViews>
    <sheetView topLeftCell="A31" workbookViewId="0">
      <selection activeCell="E49" sqref="E4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90" t="s">
        <v>0</v>
      </c>
      <c r="B15" s="290"/>
      <c r="C15" s="290"/>
      <c r="D15" s="290"/>
      <c r="E15" s="29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123</v>
      </c>
      <c r="D17" s="9"/>
      <c r="E17" s="10"/>
    </row>
    <row r="18" spans="1:6" ht="16.5" customHeight="1" x14ac:dyDescent="0.3">
      <c r="A18" s="11" t="s">
        <v>4</v>
      </c>
      <c r="B18" s="8" t="s">
        <v>106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100.2</v>
      </c>
      <c r="C19" s="10"/>
      <c r="D19" s="10"/>
      <c r="E19" s="10"/>
    </row>
    <row r="20" spans="1:6" ht="16.5" customHeight="1" x14ac:dyDescent="0.3">
      <c r="A20" s="7" t="s">
        <v>7</v>
      </c>
      <c r="B20" s="12">
        <v>15</v>
      </c>
      <c r="C20" s="10"/>
      <c r="D20" s="10"/>
      <c r="E20" s="10"/>
    </row>
    <row r="21" spans="1:6" ht="16.5" customHeight="1" x14ac:dyDescent="0.3">
      <c r="A21" s="7" t="s">
        <v>8</v>
      </c>
      <c r="B21" s="13">
        <v>1.4999999999999999E-2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30330028</v>
      </c>
      <c r="C24" s="18">
        <v>8170</v>
      </c>
      <c r="D24" s="19">
        <v>1.32</v>
      </c>
      <c r="E24" s="20">
        <v>4.63</v>
      </c>
    </row>
    <row r="25" spans="1:6" ht="16.5" customHeight="1" x14ac:dyDescent="0.3">
      <c r="A25" s="17">
        <v>2</v>
      </c>
      <c r="B25" s="18">
        <v>29764072</v>
      </c>
      <c r="C25" s="18">
        <v>8265</v>
      </c>
      <c r="D25" s="19">
        <v>1.36</v>
      </c>
      <c r="E25" s="19">
        <v>4.62</v>
      </c>
    </row>
    <row r="26" spans="1:6" ht="16.5" customHeight="1" x14ac:dyDescent="0.3">
      <c r="A26" s="17">
        <v>3</v>
      </c>
      <c r="B26" s="18">
        <v>30135976</v>
      </c>
      <c r="C26" s="18">
        <v>8213</v>
      </c>
      <c r="D26" s="19">
        <v>1.33</v>
      </c>
      <c r="E26" s="19">
        <v>4.62</v>
      </c>
    </row>
    <row r="27" spans="1:6" ht="16.5" customHeight="1" x14ac:dyDescent="0.3">
      <c r="A27" s="17">
        <v>4</v>
      </c>
      <c r="B27" s="18">
        <v>29931573</v>
      </c>
      <c r="C27" s="18">
        <v>8272</v>
      </c>
      <c r="D27" s="19">
        <v>1.32</v>
      </c>
      <c r="E27" s="19">
        <v>4.5999999999999996</v>
      </c>
    </row>
    <row r="28" spans="1:6" ht="16.5" customHeight="1" x14ac:dyDescent="0.3">
      <c r="A28" s="17">
        <v>5</v>
      </c>
      <c r="B28" s="18">
        <v>29981788</v>
      </c>
      <c r="C28" s="18">
        <v>8294</v>
      </c>
      <c r="D28" s="19">
        <v>1.34</v>
      </c>
      <c r="E28" s="19">
        <v>4.58</v>
      </c>
    </row>
    <row r="29" spans="1:6" ht="16.5" customHeight="1" x14ac:dyDescent="0.3">
      <c r="A29" s="17">
        <v>6</v>
      </c>
      <c r="B29" s="21">
        <v>30089438</v>
      </c>
      <c r="C29" s="21">
        <v>8338</v>
      </c>
      <c r="D29" s="22">
        <v>1.35</v>
      </c>
      <c r="E29" s="22">
        <v>4.58</v>
      </c>
    </row>
    <row r="30" spans="1:6" ht="16.5" customHeight="1" x14ac:dyDescent="0.3">
      <c r="A30" s="23" t="s">
        <v>15</v>
      </c>
      <c r="B30" s="24">
        <f>AVERAGE(B24:B29)</f>
        <v>30038812.5</v>
      </c>
      <c r="C30" s="25">
        <f>AVERAGE(C24:C29)</f>
        <v>8258.6666666666661</v>
      </c>
      <c r="D30" s="26">
        <f>AVERAGE(D24:D29)</f>
        <v>1.3366666666666667</v>
      </c>
      <c r="E30" s="26">
        <f>AVERAGE(E24:E29)</f>
        <v>4.6049999999999995</v>
      </c>
    </row>
    <row r="31" spans="1:6" ht="16.5" customHeight="1" x14ac:dyDescent="0.3">
      <c r="A31" s="27" t="s">
        <v>16</v>
      </c>
      <c r="B31" s="28">
        <f>(STDEV(B24:B29)/B30)</f>
        <v>6.4387983768748993E-3</v>
      </c>
      <c r="C31" s="29"/>
      <c r="D31" s="29"/>
      <c r="E31" s="28">
        <f>(STDEV(E24:E29)/E30)</f>
        <v>4.7078139823406705E-3</v>
      </c>
      <c r="F31" s="2"/>
    </row>
    <row r="32" spans="1:6" s="2" customFormat="1" ht="16.5" customHeight="1" x14ac:dyDescent="0.3">
      <c r="A32" s="30" t="s">
        <v>17</v>
      </c>
      <c r="B32" s="31">
        <f>COUNT(B24:B29)</f>
        <v>6</v>
      </c>
      <c r="C32" s="32"/>
      <c r="D32" s="33"/>
      <c r="E32" s="34"/>
    </row>
    <row r="33" spans="1:9" s="2" customFormat="1" ht="15.75" customHeight="1" x14ac:dyDescent="0.3">
      <c r="A33" s="10"/>
      <c r="B33" s="10"/>
      <c r="C33" s="10"/>
      <c r="D33" s="10"/>
      <c r="E33" s="35"/>
    </row>
    <row r="34" spans="1:9" s="2" customFormat="1" ht="16.5" customHeight="1" x14ac:dyDescent="0.3">
      <c r="A34" s="11" t="s">
        <v>18</v>
      </c>
      <c r="B34" s="36" t="s">
        <v>124</v>
      </c>
      <c r="C34" s="37"/>
      <c r="D34" s="37"/>
      <c r="E34" s="38"/>
    </row>
    <row r="35" spans="1:9" ht="16.5" customHeight="1" x14ac:dyDescent="0.3">
      <c r="A35" s="11"/>
      <c r="B35" s="36" t="s">
        <v>19</v>
      </c>
      <c r="C35" s="37"/>
      <c r="D35" s="37"/>
      <c r="E35" s="38"/>
      <c r="F35" s="2"/>
    </row>
    <row r="36" spans="1:9" ht="16.5" customHeight="1" x14ac:dyDescent="0.3">
      <c r="A36" s="11"/>
      <c r="B36" s="39" t="s">
        <v>20</v>
      </c>
      <c r="C36" s="37"/>
      <c r="D36" s="37"/>
      <c r="E36" s="37"/>
    </row>
    <row r="37" spans="1:9" ht="15.75" customHeight="1" x14ac:dyDescent="0.3">
      <c r="A37" s="10"/>
      <c r="B37" s="10"/>
      <c r="C37" s="10"/>
      <c r="D37" s="10"/>
      <c r="E37" s="10"/>
    </row>
    <row r="38" spans="1:9" ht="14.25" customHeight="1" thickBot="1" x14ac:dyDescent="0.35">
      <c r="A38" s="40"/>
      <c r="B38" s="41"/>
      <c r="D38" s="42"/>
      <c r="F38" s="43"/>
      <c r="G38" s="43"/>
    </row>
    <row r="39" spans="1:9" ht="15" customHeight="1" x14ac:dyDescent="0.3">
      <c r="B39" s="291" t="s">
        <v>21</v>
      </c>
      <c r="C39" s="291"/>
      <c r="E39" s="44" t="s">
        <v>22</v>
      </c>
      <c r="F39" s="45"/>
      <c r="G39" s="44" t="s">
        <v>23</v>
      </c>
    </row>
    <row r="40" spans="1:9" ht="15" customHeight="1" x14ac:dyDescent="0.3">
      <c r="A40" s="46" t="s">
        <v>24</v>
      </c>
      <c r="B40" s="47"/>
      <c r="C40" s="47"/>
      <c r="E40" s="47"/>
      <c r="F40" s="2"/>
      <c r="G40" s="48"/>
    </row>
    <row r="41" spans="1:9" s="43" customFormat="1" ht="15" customHeight="1" x14ac:dyDescent="0.3">
      <c r="A41" s="46"/>
      <c r="B41" s="352"/>
      <c r="C41" s="352"/>
      <c r="D41" s="166"/>
      <c r="E41" s="352"/>
      <c r="F41" s="166"/>
      <c r="G41" s="352"/>
      <c r="H41" s="166"/>
      <c r="I41" s="166"/>
    </row>
    <row r="42" spans="1:9" ht="15" customHeight="1" x14ac:dyDescent="0.3">
      <c r="A42" s="46" t="s">
        <v>25</v>
      </c>
      <c r="B42" s="353"/>
      <c r="C42" s="353"/>
      <c r="D42" s="352"/>
      <c r="E42" s="353"/>
      <c r="F42" s="352"/>
      <c r="G42" s="35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9:C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abSelected="1" view="pageBreakPreview" topLeftCell="A69" zoomScale="60" zoomScaleNormal="70" workbookViewId="0">
      <selection activeCell="D91" sqref="D91"/>
    </sheetView>
  </sheetViews>
  <sheetFormatPr defaultRowHeight="13.2" x14ac:dyDescent="0.25"/>
  <cols>
    <col min="1" max="1" width="54.88671875" customWidth="1"/>
    <col min="2" max="2" width="39.44140625" customWidth="1"/>
    <col min="3" max="3" width="42.5546875" customWidth="1"/>
    <col min="4" max="4" width="21" customWidth="1"/>
    <col min="5" max="5" width="28.33203125" customWidth="1"/>
    <col min="6" max="6" width="23.88671875" customWidth="1"/>
    <col min="7" max="7" width="26" customWidth="1"/>
  </cols>
  <sheetData>
    <row r="1" spans="1:7" x14ac:dyDescent="0.25">
      <c r="A1" s="292" t="s">
        <v>34</v>
      </c>
      <c r="B1" s="292"/>
      <c r="C1" s="292"/>
      <c r="D1" s="292"/>
      <c r="E1" s="292"/>
      <c r="F1" s="292"/>
      <c r="G1" s="292"/>
    </row>
    <row r="2" spans="1:7" x14ac:dyDescent="0.25">
      <c r="A2" s="292"/>
      <c r="B2" s="292"/>
      <c r="C2" s="292"/>
      <c r="D2" s="292"/>
      <c r="E2" s="292"/>
      <c r="F2" s="292"/>
      <c r="G2" s="292"/>
    </row>
    <row r="3" spans="1:7" x14ac:dyDescent="0.25">
      <c r="A3" s="292"/>
      <c r="B3" s="292"/>
      <c r="C3" s="292"/>
      <c r="D3" s="292"/>
      <c r="E3" s="292"/>
      <c r="F3" s="292"/>
      <c r="G3" s="292"/>
    </row>
    <row r="4" spans="1:7" x14ac:dyDescent="0.25">
      <c r="A4" s="292"/>
      <c r="B4" s="292"/>
      <c r="C4" s="292"/>
      <c r="D4" s="292"/>
      <c r="E4" s="292"/>
      <c r="F4" s="292"/>
      <c r="G4" s="292"/>
    </row>
    <row r="5" spans="1:7" x14ac:dyDescent="0.25">
      <c r="A5" s="292"/>
      <c r="B5" s="292"/>
      <c r="C5" s="292"/>
      <c r="D5" s="292"/>
      <c r="E5" s="292"/>
      <c r="F5" s="292"/>
      <c r="G5" s="292"/>
    </row>
    <row r="6" spans="1:7" x14ac:dyDescent="0.25">
      <c r="A6" s="292"/>
      <c r="B6" s="292"/>
      <c r="C6" s="292"/>
      <c r="D6" s="292"/>
      <c r="E6" s="292"/>
      <c r="F6" s="292"/>
      <c r="G6" s="292"/>
    </row>
    <row r="7" spans="1:7" x14ac:dyDescent="0.25">
      <c r="A7" s="292"/>
      <c r="B7" s="292"/>
      <c r="C7" s="292"/>
      <c r="D7" s="292"/>
      <c r="E7" s="292"/>
      <c r="F7" s="292"/>
      <c r="G7" s="292"/>
    </row>
    <row r="8" spans="1:7" x14ac:dyDescent="0.25">
      <c r="A8" s="293" t="s">
        <v>35</v>
      </c>
      <c r="B8" s="293"/>
      <c r="C8" s="293"/>
      <c r="D8" s="293"/>
      <c r="E8" s="293"/>
      <c r="F8" s="293"/>
      <c r="G8" s="293"/>
    </row>
    <row r="9" spans="1:7" x14ac:dyDescent="0.25">
      <c r="A9" s="293"/>
      <c r="B9" s="293"/>
      <c r="C9" s="293"/>
      <c r="D9" s="293"/>
      <c r="E9" s="293"/>
      <c r="F9" s="293"/>
      <c r="G9" s="293"/>
    </row>
    <row r="10" spans="1:7" x14ac:dyDescent="0.25">
      <c r="A10" s="293"/>
      <c r="B10" s="293"/>
      <c r="C10" s="293"/>
      <c r="D10" s="293"/>
      <c r="E10" s="293"/>
      <c r="F10" s="293"/>
      <c r="G10" s="293"/>
    </row>
    <row r="11" spans="1:7" x14ac:dyDescent="0.25">
      <c r="A11" s="293"/>
      <c r="B11" s="293"/>
      <c r="C11" s="293"/>
      <c r="D11" s="293"/>
      <c r="E11" s="293"/>
      <c r="F11" s="293"/>
      <c r="G11" s="293"/>
    </row>
    <row r="12" spans="1:7" x14ac:dyDescent="0.25">
      <c r="A12" s="293"/>
      <c r="B12" s="293"/>
      <c r="C12" s="293"/>
      <c r="D12" s="293"/>
      <c r="E12" s="293"/>
      <c r="F12" s="293"/>
      <c r="G12" s="293"/>
    </row>
    <row r="13" spans="1:7" x14ac:dyDescent="0.25">
      <c r="A13" s="293"/>
      <c r="B13" s="293"/>
      <c r="C13" s="293"/>
      <c r="D13" s="293"/>
      <c r="E13" s="293"/>
      <c r="F13" s="293"/>
      <c r="G13" s="293"/>
    </row>
    <row r="14" spans="1:7" x14ac:dyDescent="0.25">
      <c r="A14" s="293"/>
      <c r="B14" s="293"/>
      <c r="C14" s="293"/>
      <c r="D14" s="293"/>
      <c r="E14" s="293"/>
      <c r="F14" s="293"/>
      <c r="G14" s="293"/>
    </row>
    <row r="15" spans="1:7" ht="19.5" customHeight="1" x14ac:dyDescent="0.35">
      <c r="A15" s="53"/>
      <c r="B15" s="53"/>
      <c r="C15" s="53"/>
      <c r="D15" s="53"/>
      <c r="E15" s="53"/>
      <c r="F15" s="53"/>
      <c r="G15" s="53"/>
    </row>
    <row r="16" spans="1:7" ht="19.5" customHeight="1" x14ac:dyDescent="0.35">
      <c r="A16" s="310" t="s">
        <v>26</v>
      </c>
      <c r="B16" s="311"/>
      <c r="C16" s="311"/>
      <c r="D16" s="311"/>
      <c r="E16" s="311"/>
      <c r="F16" s="311"/>
      <c r="G16" s="311"/>
    </row>
    <row r="17" spans="1:7" ht="18.75" customHeight="1" x14ac:dyDescent="0.35">
      <c r="A17" s="54" t="s">
        <v>36</v>
      </c>
      <c r="B17" s="54"/>
      <c r="C17" s="53"/>
      <c r="D17" s="53"/>
      <c r="E17" s="53"/>
      <c r="F17" s="53"/>
      <c r="G17" s="53"/>
    </row>
    <row r="18" spans="1:7" ht="26.25" customHeight="1" x14ac:dyDescent="0.45">
      <c r="A18" s="55" t="s">
        <v>27</v>
      </c>
      <c r="B18" s="306" t="s">
        <v>5</v>
      </c>
      <c r="C18" s="306"/>
      <c r="D18" s="56"/>
      <c r="E18" s="56"/>
      <c r="F18" s="53"/>
      <c r="G18" s="53"/>
    </row>
    <row r="19" spans="1:7" ht="26.25" customHeight="1" x14ac:dyDescent="0.5">
      <c r="A19" s="55" t="s">
        <v>28</v>
      </c>
      <c r="B19" s="172" t="s">
        <v>103</v>
      </c>
      <c r="C19" s="53">
        <v>12</v>
      </c>
      <c r="E19" s="53"/>
      <c r="F19" s="53"/>
      <c r="G19" s="53"/>
    </row>
    <row r="20" spans="1:7" ht="26.25" customHeight="1" x14ac:dyDescent="0.5">
      <c r="A20" s="55" t="s">
        <v>29</v>
      </c>
      <c r="B20" s="307" t="s">
        <v>126</v>
      </c>
      <c r="C20" s="307"/>
      <c r="D20" s="53"/>
      <c r="E20" s="53"/>
      <c r="F20" s="53"/>
      <c r="G20" s="53"/>
    </row>
    <row r="21" spans="1:7" ht="26.25" customHeight="1" x14ac:dyDescent="0.5">
      <c r="A21" s="55" t="s">
        <v>30</v>
      </c>
      <c r="B21" s="57" t="s">
        <v>104</v>
      </c>
      <c r="C21" s="57"/>
      <c r="D21" s="58"/>
      <c r="E21" s="58"/>
      <c r="F21" s="58"/>
      <c r="G21" s="58"/>
    </row>
    <row r="22" spans="1:7" ht="26.25" customHeight="1" x14ac:dyDescent="0.5">
      <c r="A22" s="55" t="s">
        <v>31</v>
      </c>
      <c r="B22" s="59" t="s">
        <v>9</v>
      </c>
      <c r="C22" s="60"/>
      <c r="D22" s="53"/>
      <c r="E22" s="53"/>
      <c r="F22" s="53"/>
      <c r="G22" s="53"/>
    </row>
    <row r="23" spans="1:7" ht="26.25" customHeight="1" x14ac:dyDescent="0.5">
      <c r="A23" s="55" t="s">
        <v>32</v>
      </c>
      <c r="B23" s="59"/>
      <c r="C23" s="60"/>
      <c r="D23" s="53"/>
      <c r="E23" s="53"/>
      <c r="F23" s="53"/>
      <c r="G23" s="53"/>
    </row>
    <row r="24" spans="1:7" ht="18.75" customHeight="1" x14ac:dyDescent="0.35">
      <c r="A24" s="55"/>
      <c r="B24" s="61"/>
      <c r="C24" s="53"/>
      <c r="D24" s="53"/>
      <c r="E24" s="53"/>
      <c r="F24" s="53"/>
      <c r="G24" s="53"/>
    </row>
    <row r="25" spans="1:7" ht="18.75" customHeight="1" x14ac:dyDescent="0.35">
      <c r="A25" s="62" t="s">
        <v>1</v>
      </c>
      <c r="B25" s="61"/>
      <c r="C25" s="53"/>
      <c r="D25" s="53"/>
      <c r="E25" s="53"/>
      <c r="F25" s="53"/>
      <c r="G25" s="53"/>
    </row>
    <row r="26" spans="1:7" ht="26.25" customHeight="1" x14ac:dyDescent="0.45">
      <c r="A26" s="63" t="s">
        <v>4</v>
      </c>
      <c r="B26" s="122" t="s">
        <v>101</v>
      </c>
      <c r="C26" s="157"/>
      <c r="D26" s="53"/>
      <c r="E26" s="53"/>
      <c r="F26" s="53"/>
      <c r="G26" s="53"/>
    </row>
    <row r="27" spans="1:7" ht="26.25" customHeight="1" x14ac:dyDescent="0.5">
      <c r="A27" s="64" t="s">
        <v>37</v>
      </c>
      <c r="B27" s="66" t="s">
        <v>102</v>
      </c>
      <c r="C27" s="157"/>
      <c r="D27" s="53"/>
      <c r="E27" s="53"/>
      <c r="F27" s="53"/>
      <c r="G27" s="53"/>
    </row>
    <row r="28" spans="1:7" ht="27" customHeight="1" x14ac:dyDescent="0.45">
      <c r="A28" s="64" t="s">
        <v>6</v>
      </c>
      <c r="B28" s="65">
        <v>100.2</v>
      </c>
      <c r="C28" s="53"/>
      <c r="D28" s="53"/>
      <c r="E28" s="53"/>
      <c r="F28" s="53"/>
      <c r="G28" s="53"/>
    </row>
    <row r="29" spans="1:7" ht="27" customHeight="1" x14ac:dyDescent="0.5">
      <c r="A29" s="64" t="s">
        <v>38</v>
      </c>
      <c r="B29" s="66">
        <v>0</v>
      </c>
      <c r="C29" s="294" t="s">
        <v>39</v>
      </c>
      <c r="D29" s="295"/>
      <c r="E29" s="295"/>
      <c r="F29" s="295"/>
      <c r="G29" s="308"/>
    </row>
    <row r="30" spans="1:7" ht="19.5" customHeight="1" x14ac:dyDescent="0.35">
      <c r="A30" s="64" t="s">
        <v>40</v>
      </c>
      <c r="B30" s="68">
        <f>B28-B29</f>
        <v>100.2</v>
      </c>
      <c r="C30" s="69"/>
      <c r="D30" s="69"/>
      <c r="E30" s="69"/>
      <c r="F30" s="69"/>
      <c r="G30" s="69"/>
    </row>
    <row r="31" spans="1:7" ht="27" customHeight="1" x14ac:dyDescent="0.45">
      <c r="A31" s="64" t="s">
        <v>41</v>
      </c>
      <c r="B31" s="70">
        <v>392.49</v>
      </c>
      <c r="C31" s="294" t="s">
        <v>42</v>
      </c>
      <c r="D31" s="295"/>
      <c r="E31" s="295"/>
      <c r="F31" s="295"/>
      <c r="G31" s="308"/>
    </row>
    <row r="32" spans="1:7" ht="27" customHeight="1" x14ac:dyDescent="0.45">
      <c r="A32" s="64" t="s">
        <v>43</v>
      </c>
      <c r="B32" s="70">
        <v>508.56</v>
      </c>
      <c r="C32" s="294" t="s">
        <v>44</v>
      </c>
      <c r="D32" s="295"/>
      <c r="E32" s="295"/>
      <c r="F32" s="295"/>
      <c r="G32" s="308"/>
    </row>
    <row r="33" spans="1:7" ht="18.75" customHeight="1" x14ac:dyDescent="0.35">
      <c r="A33" s="64"/>
      <c r="B33" s="71"/>
      <c r="C33" s="72"/>
      <c r="D33" s="72"/>
      <c r="E33" s="72"/>
      <c r="F33" s="72"/>
      <c r="G33" s="72"/>
    </row>
    <row r="34" spans="1:7" ht="18.75" customHeight="1" x14ac:dyDescent="0.35">
      <c r="A34" s="64" t="s">
        <v>45</v>
      </c>
      <c r="B34" s="73">
        <f>B31/B32</f>
        <v>0.77176734308636152</v>
      </c>
      <c r="C34" s="53" t="s">
        <v>46</v>
      </c>
      <c r="D34" s="53"/>
      <c r="E34" s="53"/>
      <c r="F34" s="53"/>
      <c r="G34" s="53"/>
    </row>
    <row r="35" spans="1:7" ht="19.5" customHeight="1" x14ac:dyDescent="0.35">
      <c r="A35" s="64"/>
      <c r="B35" s="68"/>
      <c r="C35" s="67"/>
      <c r="D35" s="67"/>
      <c r="E35" s="67"/>
      <c r="F35" s="67"/>
      <c r="G35" s="53"/>
    </row>
    <row r="36" spans="1:7" ht="27" customHeight="1" x14ac:dyDescent="0.45">
      <c r="A36" s="74" t="s">
        <v>47</v>
      </c>
      <c r="B36" s="75">
        <v>100</v>
      </c>
      <c r="C36" s="53"/>
      <c r="D36" s="296" t="s">
        <v>48</v>
      </c>
      <c r="E36" s="309"/>
      <c r="F36" s="296" t="s">
        <v>49</v>
      </c>
      <c r="G36" s="297"/>
    </row>
    <row r="37" spans="1:7" ht="26.25" customHeight="1" x14ac:dyDescent="0.45">
      <c r="A37" s="76" t="s">
        <v>50</v>
      </c>
      <c r="B37" s="77">
        <v>10</v>
      </c>
      <c r="C37" s="78" t="s">
        <v>51</v>
      </c>
      <c r="D37" s="79" t="s">
        <v>52</v>
      </c>
      <c r="E37" s="80" t="s">
        <v>53</v>
      </c>
      <c r="F37" s="79" t="s">
        <v>52</v>
      </c>
      <c r="G37" s="81" t="s">
        <v>53</v>
      </c>
    </row>
    <row r="38" spans="1:7" ht="26.25" customHeight="1" x14ac:dyDescent="0.45">
      <c r="A38" s="76" t="s">
        <v>54</v>
      </c>
      <c r="B38" s="77">
        <v>100</v>
      </c>
      <c r="C38" s="82">
        <v>1</v>
      </c>
      <c r="D38" s="83">
        <v>29550996</v>
      </c>
      <c r="E38" s="84">
        <f>IF(ISBLANK(D38),"-",$D$48/$D$45*D38)</f>
        <v>39916717.740140036</v>
      </c>
      <c r="F38" s="83">
        <v>33684548</v>
      </c>
      <c r="G38" s="85">
        <f>IF(ISBLANK(F38),"-",$D$48/$F$45*F38)</f>
        <v>40532447.277113996</v>
      </c>
    </row>
    <row r="39" spans="1:7" ht="26.25" customHeight="1" x14ac:dyDescent="0.45">
      <c r="A39" s="76" t="s">
        <v>55</v>
      </c>
      <c r="B39" s="77">
        <v>1</v>
      </c>
      <c r="C39" s="86">
        <v>2</v>
      </c>
      <c r="D39" s="87">
        <v>29440454</v>
      </c>
      <c r="E39" s="88">
        <f>IF(ISBLANK(D39),"-",$D$48/$D$45*D39)</f>
        <v>39767400.478128612</v>
      </c>
      <c r="F39" s="87">
        <v>33655285</v>
      </c>
      <c r="G39" s="89">
        <f>IF(ISBLANK(F39),"-",$D$48/$F$45*F39)</f>
        <v>40497235.256318286</v>
      </c>
    </row>
    <row r="40" spans="1:7" ht="26.25" customHeight="1" x14ac:dyDescent="0.45">
      <c r="A40" s="76" t="s">
        <v>56</v>
      </c>
      <c r="B40" s="77">
        <v>1</v>
      </c>
      <c r="C40" s="86">
        <v>3</v>
      </c>
      <c r="D40" s="87">
        <v>29444437</v>
      </c>
      <c r="E40" s="88">
        <f>IF(ISBLANK(D40),"-",$D$48/$D$45*D40)</f>
        <v>39772780.611060813</v>
      </c>
      <c r="F40" s="87">
        <v>33711630</v>
      </c>
      <c r="G40" s="89">
        <f>IF(ISBLANK(F40),"-",$D$48/$F$45*F40)</f>
        <v>40565034.911573537</v>
      </c>
    </row>
    <row r="41" spans="1:7" ht="26.25" customHeight="1" x14ac:dyDescent="0.45">
      <c r="A41" s="76" t="s">
        <v>57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1"/>
      <c r="G41" s="93" t="str">
        <f>IF(ISBLANK(F41),"-",$D$48/$F$45*F41)</f>
        <v>-</v>
      </c>
    </row>
    <row r="42" spans="1:7" ht="27" customHeight="1" x14ac:dyDescent="0.45">
      <c r="A42" s="76" t="s">
        <v>58</v>
      </c>
      <c r="B42" s="77">
        <v>1</v>
      </c>
      <c r="C42" s="94" t="s">
        <v>59</v>
      </c>
      <c r="D42" s="95">
        <f>AVERAGE(D38:D41)</f>
        <v>29478629</v>
      </c>
      <c r="E42" s="96">
        <f>AVERAGE(E38:E41)</f>
        <v>39818966.276443154</v>
      </c>
      <c r="F42" s="95">
        <f>AVERAGE(F38:F41)</f>
        <v>33683821</v>
      </c>
      <c r="G42" s="97">
        <f>AVERAGE(G38:G41)</f>
        <v>40531572.481668599</v>
      </c>
    </row>
    <row r="43" spans="1:7" ht="26.25" customHeight="1" x14ac:dyDescent="0.45">
      <c r="A43" s="76" t="s">
        <v>60</v>
      </c>
      <c r="B43" s="77">
        <v>1</v>
      </c>
      <c r="C43" s="98" t="s">
        <v>61</v>
      </c>
      <c r="D43" s="99">
        <v>14.36</v>
      </c>
      <c r="E43" s="100"/>
      <c r="F43" s="99">
        <v>16.12</v>
      </c>
      <c r="G43" s="53"/>
    </row>
    <row r="44" spans="1:7" ht="26.25" customHeight="1" x14ac:dyDescent="0.45">
      <c r="A44" s="76" t="s">
        <v>62</v>
      </c>
      <c r="B44" s="77">
        <v>1</v>
      </c>
      <c r="C44" s="101" t="s">
        <v>63</v>
      </c>
      <c r="D44" s="102">
        <f>D43*$B$34</f>
        <v>11.08257904672015</v>
      </c>
      <c r="E44" s="103"/>
      <c r="F44" s="102">
        <f>F43*$B$34</f>
        <v>12.440889570552148</v>
      </c>
      <c r="G44" s="53"/>
    </row>
    <row r="45" spans="1:7" ht="19.5" customHeight="1" x14ac:dyDescent="0.35">
      <c r="A45" s="76" t="s">
        <v>64</v>
      </c>
      <c r="B45" s="104">
        <f>(B44/B43)*(B42/B41)*(B40/B39)*(B38/B37)*B36</f>
        <v>1000</v>
      </c>
      <c r="C45" s="101" t="s">
        <v>65</v>
      </c>
      <c r="D45" s="105">
        <f>D44*$B$30/100</f>
        <v>11.104744204813592</v>
      </c>
      <c r="E45" s="106"/>
      <c r="F45" s="105">
        <f>F44*$B$30/100</f>
        <v>12.465771349693252</v>
      </c>
      <c r="G45" s="53"/>
    </row>
    <row r="46" spans="1:7" ht="19.5" customHeight="1" x14ac:dyDescent="0.35">
      <c r="A46" s="298" t="s">
        <v>66</v>
      </c>
      <c r="B46" s="299"/>
      <c r="C46" s="101" t="s">
        <v>67</v>
      </c>
      <c r="D46" s="102">
        <f>D45/$B$45</f>
        <v>1.1104744204813593E-2</v>
      </c>
      <c r="E46" s="106"/>
      <c r="F46" s="107">
        <f>F45/$B$45</f>
        <v>1.2465771349693252E-2</v>
      </c>
      <c r="G46" s="53"/>
    </row>
    <row r="47" spans="1:7" ht="27" customHeight="1" x14ac:dyDescent="0.45">
      <c r="A47" s="300"/>
      <c r="B47" s="301"/>
      <c r="C47" s="108" t="s">
        <v>68</v>
      </c>
      <c r="D47" s="109">
        <f>0.15/10</f>
        <v>1.4999999999999999E-2</v>
      </c>
      <c r="E47" s="53"/>
      <c r="F47" s="110"/>
      <c r="G47" s="53"/>
    </row>
    <row r="48" spans="1:7" ht="18.75" customHeight="1" x14ac:dyDescent="0.35">
      <c r="A48" s="53"/>
      <c r="B48" s="53"/>
      <c r="C48" s="111" t="s">
        <v>69</v>
      </c>
      <c r="D48" s="105">
        <f>D47*$B$45</f>
        <v>15</v>
      </c>
      <c r="E48" s="53"/>
      <c r="F48" s="110"/>
      <c r="G48" s="53"/>
    </row>
    <row r="49" spans="1:7" ht="19.5" customHeight="1" x14ac:dyDescent="0.35">
      <c r="A49" s="53"/>
      <c r="B49" s="53"/>
      <c r="C49" s="112" t="s">
        <v>70</v>
      </c>
      <c r="D49" s="113">
        <f>D48/B34</f>
        <v>19.435909195138731</v>
      </c>
      <c r="E49" s="53"/>
      <c r="F49" s="110"/>
      <c r="G49" s="53"/>
    </row>
    <row r="50" spans="1:7" ht="18.75" customHeight="1" x14ac:dyDescent="0.35">
      <c r="A50" s="53"/>
      <c r="B50" s="53"/>
      <c r="C50" s="74" t="s">
        <v>71</v>
      </c>
      <c r="D50" s="114">
        <f>AVERAGE(E38:E41,G38:G41)</f>
        <v>40175269.37905588</v>
      </c>
      <c r="E50" s="53"/>
      <c r="F50" s="115"/>
      <c r="G50" s="53"/>
    </row>
    <row r="51" spans="1:7" ht="18.75" customHeight="1" x14ac:dyDescent="0.35">
      <c r="A51" s="53"/>
      <c r="B51" s="53"/>
      <c r="C51" s="76" t="s">
        <v>72</v>
      </c>
      <c r="D51" s="116">
        <f>STDEV(E38:E41,G38:G41)/D50</f>
        <v>9.8207808876415621E-3</v>
      </c>
      <c r="E51" s="53"/>
      <c r="F51" s="115"/>
      <c r="G51" s="53"/>
    </row>
    <row r="52" spans="1:7" ht="19.5" customHeight="1" x14ac:dyDescent="0.35">
      <c r="A52" s="53"/>
      <c r="B52" s="53"/>
      <c r="C52" s="117" t="s">
        <v>17</v>
      </c>
      <c r="D52" s="118">
        <f>COUNT(E38:E41,G38:G41)</f>
        <v>6</v>
      </c>
      <c r="E52" s="53"/>
      <c r="F52" s="115"/>
      <c r="G52" s="53"/>
    </row>
    <row r="53" spans="1:7" ht="18.75" customHeight="1" x14ac:dyDescent="0.35">
      <c r="A53" s="53"/>
      <c r="B53" s="53"/>
      <c r="C53" s="53"/>
      <c r="D53" s="53"/>
      <c r="E53" s="53"/>
      <c r="F53" s="53"/>
      <c r="G53" s="53"/>
    </row>
    <row r="54" spans="1:7" ht="18.75" customHeight="1" x14ac:dyDescent="0.35">
      <c r="A54" s="54" t="s">
        <v>1</v>
      </c>
      <c r="B54" s="119" t="s">
        <v>73</v>
      </c>
      <c r="C54" s="53"/>
      <c r="D54" s="53"/>
      <c r="E54" s="53"/>
      <c r="F54" s="53"/>
      <c r="G54" s="53"/>
    </row>
    <row r="55" spans="1:7" ht="18.75" customHeight="1" x14ac:dyDescent="0.35">
      <c r="A55" s="53" t="s">
        <v>74</v>
      </c>
      <c r="B55" s="120" t="str">
        <f>B21</f>
        <v>Each capsule contains 300 micrograms indacaterol equivalent to 389 micrograms of indacaterol maleate</v>
      </c>
      <c r="C55" s="53"/>
      <c r="D55" s="53"/>
      <c r="E55" s="53"/>
      <c r="F55" s="361"/>
      <c r="G55" s="53"/>
    </row>
    <row r="56" spans="1:7" ht="26.25" customHeight="1" x14ac:dyDescent="0.45">
      <c r="A56" s="121" t="s">
        <v>127</v>
      </c>
      <c r="B56" s="356">
        <v>0.3</v>
      </c>
      <c r="C56" s="53" t="str">
        <f>B20</f>
        <v>Indacaterol</v>
      </c>
      <c r="D56" s="53">
        <f>B56/B67</f>
        <v>1.4999999999999999E-2</v>
      </c>
      <c r="E56" s="53"/>
      <c r="F56" s="53"/>
      <c r="G56" s="53"/>
    </row>
    <row r="57" spans="1:7" ht="17.25" customHeight="1" x14ac:dyDescent="0.3">
      <c r="A57" s="123" t="s">
        <v>125</v>
      </c>
      <c r="B57" s="123"/>
      <c r="C57" s="123"/>
      <c r="D57" s="124"/>
      <c r="E57" s="124"/>
      <c r="F57" s="124"/>
      <c r="G57" s="124"/>
    </row>
    <row r="58" spans="1:7" ht="57.75" customHeight="1" x14ac:dyDescent="0.45">
      <c r="A58" s="74" t="s">
        <v>76</v>
      </c>
      <c r="B58" s="75">
        <v>20</v>
      </c>
      <c r="C58" s="125" t="s">
        <v>77</v>
      </c>
      <c r="D58" s="126" t="s">
        <v>78</v>
      </c>
      <c r="E58" s="127" t="s">
        <v>79</v>
      </c>
      <c r="F58" s="128" t="s">
        <v>80</v>
      </c>
      <c r="G58" s="129" t="s">
        <v>81</v>
      </c>
    </row>
    <row r="59" spans="1:7" ht="26.25" customHeight="1" x14ac:dyDescent="0.5">
      <c r="A59" s="76" t="s">
        <v>50</v>
      </c>
      <c r="B59" s="77">
        <v>1</v>
      </c>
      <c r="C59" s="130">
        <v>1</v>
      </c>
      <c r="D59" s="131">
        <v>41048326</v>
      </c>
      <c r="E59" s="358">
        <f t="shared" ref="E59:E68" si="0">IF(ISBLANK(D59),"-",D59/$D$50*$D$47*$B$67)</f>
        <v>0.30651935855891926</v>
      </c>
      <c r="F59" s="132">
        <f>IF(ISBLANK(D59),"-",E59/$E$70*100)</f>
        <v>100.97956882302714</v>
      </c>
      <c r="G59" s="133">
        <f>IF(ISBLANK(D59),"-",E59/$B$56*100)</f>
        <v>102.17311951963977</v>
      </c>
    </row>
    <row r="60" spans="1:7" ht="26.25" customHeight="1" x14ac:dyDescent="0.5">
      <c r="A60" s="76" t="s">
        <v>54</v>
      </c>
      <c r="B60" s="77">
        <v>1</v>
      </c>
      <c r="C60" s="134">
        <v>2</v>
      </c>
      <c r="D60" s="135">
        <v>39797888</v>
      </c>
      <c r="E60" s="359">
        <f t="shared" si="0"/>
        <v>0.29718198743987057</v>
      </c>
      <c r="F60" s="136">
        <f t="shared" ref="F60:F68" si="1">IF(ISBLANK(D60),"-",E60/$E$70*100)</f>
        <v>97.903470419405807</v>
      </c>
      <c r="G60" s="137">
        <f t="shared" ref="G60:G68" si="2">IF(ISBLANK(D60),"-",E60/$B$56*100)</f>
        <v>99.060662479956861</v>
      </c>
    </row>
    <row r="61" spans="1:7" ht="26.25" customHeight="1" x14ac:dyDescent="0.5">
      <c r="A61" s="76" t="s">
        <v>55</v>
      </c>
      <c r="B61" s="77">
        <v>1</v>
      </c>
      <c r="C61" s="134">
        <v>3</v>
      </c>
      <c r="D61" s="135">
        <v>39478468</v>
      </c>
      <c r="E61" s="359">
        <f t="shared" si="0"/>
        <v>0.29479678874721515</v>
      </c>
      <c r="F61" s="136">
        <f t="shared" si="1"/>
        <v>97.117691874540128</v>
      </c>
      <c r="G61" s="137">
        <f t="shared" si="2"/>
        <v>98.26559624907172</v>
      </c>
    </row>
    <row r="62" spans="1:7" ht="26.25" customHeight="1" x14ac:dyDescent="0.5">
      <c r="A62" s="76" t="s">
        <v>56</v>
      </c>
      <c r="B62" s="77">
        <v>1</v>
      </c>
      <c r="C62" s="134">
        <v>4</v>
      </c>
      <c r="D62" s="135">
        <v>40520312</v>
      </c>
      <c r="E62" s="359">
        <f t="shared" si="0"/>
        <v>0.30257652998680823</v>
      </c>
      <c r="F62" s="136">
        <f t="shared" si="1"/>
        <v>99.680645547751027</v>
      </c>
      <c r="G62" s="137">
        <f t="shared" si="2"/>
        <v>100.85884332893609</v>
      </c>
    </row>
    <row r="63" spans="1:7" ht="26.25" customHeight="1" x14ac:dyDescent="0.5">
      <c r="A63" s="76" t="s">
        <v>57</v>
      </c>
      <c r="B63" s="77">
        <v>1</v>
      </c>
      <c r="C63" s="134">
        <v>5</v>
      </c>
      <c r="D63" s="135">
        <v>40615013</v>
      </c>
      <c r="E63" s="359">
        <f t="shared" si="0"/>
        <v>0.3032836889041996</v>
      </c>
      <c r="F63" s="136">
        <f t="shared" si="1"/>
        <v>99.913611592386047</v>
      </c>
      <c r="G63" s="137">
        <f t="shared" si="2"/>
        <v>101.09456296806654</v>
      </c>
    </row>
    <row r="64" spans="1:7" ht="26.25" customHeight="1" x14ac:dyDescent="0.5">
      <c r="A64" s="76" t="s">
        <v>58</v>
      </c>
      <c r="B64" s="77">
        <v>1</v>
      </c>
      <c r="C64" s="134">
        <v>6</v>
      </c>
      <c r="D64" s="135">
        <v>41134735</v>
      </c>
      <c r="E64" s="359">
        <f t="shared" si="0"/>
        <v>0.30716459878756386</v>
      </c>
      <c r="F64" s="136">
        <f t="shared" si="1"/>
        <v>101.19213640891185</v>
      </c>
      <c r="G64" s="137">
        <f t="shared" si="2"/>
        <v>102.38819959585463</v>
      </c>
    </row>
    <row r="65" spans="1:7" ht="26.25" customHeight="1" x14ac:dyDescent="0.5">
      <c r="A65" s="76" t="s">
        <v>60</v>
      </c>
      <c r="B65" s="77">
        <v>1</v>
      </c>
      <c r="C65" s="134">
        <v>7</v>
      </c>
      <c r="D65" s="135">
        <v>40016355</v>
      </c>
      <c r="E65" s="359">
        <f t="shared" si="0"/>
        <v>0.29881334177832253</v>
      </c>
      <c r="F65" s="136">
        <f t="shared" si="1"/>
        <v>98.440902895021495</v>
      </c>
      <c r="G65" s="137">
        <f t="shared" si="2"/>
        <v>99.604447259440846</v>
      </c>
    </row>
    <row r="66" spans="1:7" ht="26.25" customHeight="1" x14ac:dyDescent="0.5">
      <c r="A66" s="76" t="s">
        <v>62</v>
      </c>
      <c r="B66" s="77">
        <v>1</v>
      </c>
      <c r="C66" s="134">
        <v>8</v>
      </c>
      <c r="D66" s="135">
        <v>41609893</v>
      </c>
      <c r="E66" s="359">
        <f t="shared" si="0"/>
        <v>0.31071273678895611</v>
      </c>
      <c r="F66" s="136">
        <f t="shared" si="1"/>
        <v>102.36103303974673</v>
      </c>
      <c r="G66" s="137">
        <f t="shared" si="2"/>
        <v>103.57091226298539</v>
      </c>
    </row>
    <row r="67" spans="1:7" ht="27" customHeight="1" x14ac:dyDescent="0.5">
      <c r="A67" s="76" t="s">
        <v>64</v>
      </c>
      <c r="B67" s="104">
        <f>(B66/B65)*(B64/B63)*(B62/B61)*(B60/B59)*B58</f>
        <v>20</v>
      </c>
      <c r="C67" s="134">
        <v>9</v>
      </c>
      <c r="D67" s="135">
        <v>41849898</v>
      </c>
      <c r="E67" s="359">
        <f t="shared" si="0"/>
        <v>0.31250492141180614</v>
      </c>
      <c r="F67" s="136">
        <f t="shared" si="1"/>
        <v>102.95144935575853</v>
      </c>
      <c r="G67" s="137">
        <f t="shared" si="2"/>
        <v>104.16830713726873</v>
      </c>
    </row>
    <row r="68" spans="1:7" ht="27" customHeight="1" x14ac:dyDescent="0.5">
      <c r="A68" s="298" t="s">
        <v>66</v>
      </c>
      <c r="B68" s="302"/>
      <c r="C68" s="138">
        <v>10</v>
      </c>
      <c r="D68" s="139">
        <v>40430412</v>
      </c>
      <c r="E68" s="360">
        <f t="shared" si="0"/>
        <v>0.30190522148242616</v>
      </c>
      <c r="F68" s="140">
        <f t="shared" si="1"/>
        <v>99.459490043451268</v>
      </c>
      <c r="G68" s="141">
        <f t="shared" si="2"/>
        <v>100.63507382747538</v>
      </c>
    </row>
    <row r="69" spans="1:7" ht="19.5" customHeight="1" x14ac:dyDescent="0.35">
      <c r="A69" s="300"/>
      <c r="B69" s="303"/>
      <c r="C69" s="134"/>
      <c r="D69" s="106"/>
      <c r="E69" s="142"/>
      <c r="F69" s="124"/>
      <c r="G69" s="143"/>
    </row>
    <row r="70" spans="1:7" ht="26.25" customHeight="1" x14ac:dyDescent="0.45">
      <c r="A70" s="124"/>
      <c r="B70" s="124"/>
      <c r="C70" s="144" t="s">
        <v>82</v>
      </c>
      <c r="D70" s="145"/>
      <c r="E70" s="362">
        <f>AVERAGE(E59:E68)</f>
        <v>0.30354591738860875</v>
      </c>
      <c r="F70" s="146">
        <f>AVERAGE(F59:F68)</f>
        <v>100.00000000000001</v>
      </c>
      <c r="G70" s="147">
        <f>AVERAGE(G59:G68)</f>
        <v>101.1819724628696</v>
      </c>
    </row>
    <row r="71" spans="1:7" ht="26.25" customHeight="1" x14ac:dyDescent="0.45">
      <c r="A71" s="124"/>
      <c r="B71" s="124"/>
      <c r="C71" s="144"/>
      <c r="D71" s="145"/>
      <c r="E71" s="148">
        <f>STDEV(E59:E68)/E70</f>
        <v>1.8915542122904444E-2</v>
      </c>
      <c r="F71" s="148">
        <f>STDEV(F59:F68)/F70</f>
        <v>1.8915542122904454E-2</v>
      </c>
      <c r="G71" s="149">
        <f>STDEV(G59:G68)/G70</f>
        <v>1.8915542122904496E-2</v>
      </c>
    </row>
    <row r="72" spans="1:7" ht="27" customHeight="1" x14ac:dyDescent="0.45">
      <c r="A72" s="124"/>
      <c r="B72" s="124"/>
      <c r="C72" s="150"/>
      <c r="D72" s="151"/>
      <c r="E72" s="152">
        <f>COUNT(E59:E68)</f>
        <v>10</v>
      </c>
      <c r="F72" s="152">
        <f>COUNT(F59:F68)</f>
        <v>10</v>
      </c>
      <c r="G72" s="153">
        <f>COUNT(G59:G68)</f>
        <v>10</v>
      </c>
    </row>
    <row r="73" spans="1:7" ht="18.75" customHeight="1" x14ac:dyDescent="0.35">
      <c r="A73" s="124"/>
      <c r="B73" s="154"/>
      <c r="C73" s="154"/>
      <c r="D73" s="103"/>
      <c r="E73" s="145"/>
      <c r="F73" s="100"/>
      <c r="G73" s="155"/>
    </row>
    <row r="74" spans="1:7" ht="18.75" customHeight="1" x14ac:dyDescent="0.35">
      <c r="A74" s="63" t="s">
        <v>83</v>
      </c>
      <c r="B74" s="156" t="s">
        <v>84</v>
      </c>
      <c r="C74" s="173" t="str">
        <f>B20</f>
        <v>Indacaterol</v>
      </c>
      <c r="D74" s="157" t="s">
        <v>85</v>
      </c>
      <c r="F74" s="157"/>
      <c r="G74" s="158">
        <f>G70</f>
        <v>101.1819724628696</v>
      </c>
    </row>
    <row r="75" spans="1:7" ht="18.75" customHeight="1" x14ac:dyDescent="0.35">
      <c r="A75" s="63"/>
      <c r="B75" s="156"/>
      <c r="C75" s="159"/>
      <c r="D75" s="159"/>
      <c r="E75" s="157"/>
      <c r="F75" s="157"/>
      <c r="G75" s="160"/>
    </row>
    <row r="76" spans="1:7" ht="18.75" customHeight="1" x14ac:dyDescent="0.35">
      <c r="A76" s="54" t="s">
        <v>1</v>
      </c>
      <c r="B76" s="161" t="s">
        <v>86</v>
      </c>
      <c r="C76" s="53"/>
      <c r="D76" s="53"/>
      <c r="E76" s="53"/>
      <c r="F76" s="53"/>
      <c r="G76" s="124"/>
    </row>
    <row r="77" spans="1:7" ht="18.75" customHeight="1" x14ac:dyDescent="0.35">
      <c r="A77" s="54"/>
      <c r="B77" s="119"/>
      <c r="C77" s="53"/>
      <c r="D77" s="53"/>
      <c r="E77" s="53"/>
      <c r="F77" s="53"/>
      <c r="G77" s="124"/>
    </row>
    <row r="78" spans="1:7" ht="18.75" customHeight="1" x14ac:dyDescent="0.35">
      <c r="A78" s="124"/>
      <c r="B78" s="304" t="s">
        <v>87</v>
      </c>
      <c r="C78" s="305"/>
      <c r="D78" s="53"/>
      <c r="E78" s="124"/>
      <c r="F78" s="124"/>
      <c r="G78" s="124"/>
    </row>
    <row r="79" spans="1:7" ht="18.75" customHeight="1" x14ac:dyDescent="0.35">
      <c r="A79" s="124"/>
      <c r="B79" s="162" t="s">
        <v>33</v>
      </c>
      <c r="C79" s="163">
        <f>G70</f>
        <v>101.1819724628696</v>
      </c>
      <c r="D79" s="53"/>
      <c r="E79" s="124"/>
      <c r="F79" s="124"/>
      <c r="G79" s="124"/>
    </row>
    <row r="80" spans="1:7" ht="26.25" customHeight="1" x14ac:dyDescent="0.5">
      <c r="A80" s="124"/>
      <c r="B80" s="162" t="s">
        <v>88</v>
      </c>
      <c r="C80" s="164">
        <v>2.4</v>
      </c>
      <c r="D80" s="53"/>
      <c r="E80" s="124"/>
      <c r="F80" s="124"/>
      <c r="G80" s="124"/>
    </row>
    <row r="81" spans="1:8" ht="18.75" customHeight="1" x14ac:dyDescent="0.35">
      <c r="A81" s="124"/>
      <c r="B81" s="162" t="s">
        <v>89</v>
      </c>
      <c r="C81" s="163">
        <f>STDEV(G59:G68)</f>
        <v>1.9139118621999724</v>
      </c>
      <c r="D81" s="53"/>
      <c r="E81" s="124"/>
      <c r="F81" s="124"/>
      <c r="G81" s="124"/>
    </row>
    <row r="82" spans="1:8" ht="18.75" customHeight="1" x14ac:dyDescent="0.35">
      <c r="A82" s="124"/>
      <c r="B82" s="162" t="s">
        <v>90</v>
      </c>
      <c r="C82" s="163">
        <f>IF(OR(G70&lt;98.5,G70&gt;101.5),(IF(98.5&gt;G70,98.5,101.5)),C79)</f>
        <v>101.1819724628696</v>
      </c>
      <c r="D82" s="53"/>
      <c r="E82" s="124"/>
      <c r="F82" s="124"/>
      <c r="G82" s="124"/>
    </row>
    <row r="83" spans="1:8" ht="18.75" customHeight="1" x14ac:dyDescent="0.35">
      <c r="A83" s="124"/>
      <c r="B83" s="162" t="s">
        <v>91</v>
      </c>
      <c r="C83" s="363">
        <f>ABS(C82-C79)+(C80*C81)</f>
        <v>4.593388469279934</v>
      </c>
      <c r="D83" s="53"/>
      <c r="E83" s="124"/>
      <c r="F83" s="124"/>
      <c r="G83" s="124"/>
    </row>
    <row r="84" spans="1:8" ht="18.75" customHeight="1" x14ac:dyDescent="0.35">
      <c r="A84" s="121"/>
      <c r="B84" s="165"/>
      <c r="C84" s="53"/>
      <c r="D84" s="53"/>
      <c r="E84" s="53"/>
      <c r="F84" s="53"/>
      <c r="G84" s="53"/>
    </row>
    <row r="85" spans="1:8" ht="18.75" customHeight="1" x14ac:dyDescent="0.35">
      <c r="A85" s="62"/>
      <c r="B85" s="367"/>
      <c r="C85" s="368"/>
      <c r="D85" s="368"/>
      <c r="E85" s="368"/>
      <c r="F85" s="368"/>
      <c r="G85" s="368"/>
      <c r="H85" s="369"/>
    </row>
    <row r="86" spans="1:8" ht="18.75" customHeight="1" x14ac:dyDescent="0.35">
      <c r="A86" s="53"/>
      <c r="B86" s="364" t="s">
        <v>21</v>
      </c>
      <c r="C86" s="364"/>
      <c r="D86" s="53"/>
      <c r="E86" s="365" t="s">
        <v>22</v>
      </c>
      <c r="F86" s="366"/>
      <c r="G86" s="365" t="s">
        <v>23</v>
      </c>
    </row>
    <row r="87" spans="1:8" ht="39" customHeight="1" x14ac:dyDescent="0.35">
      <c r="A87" s="167" t="s">
        <v>24</v>
      </c>
      <c r="B87" s="168"/>
      <c r="C87" s="168"/>
      <c r="D87" s="53"/>
      <c r="E87" s="168"/>
      <c r="F87" s="154"/>
      <c r="G87" s="169"/>
    </row>
    <row r="88" spans="1:8" ht="54" customHeight="1" x14ac:dyDescent="0.35">
      <c r="A88" s="167" t="s">
        <v>25</v>
      </c>
      <c r="B88" s="170"/>
      <c r="C88" s="170"/>
      <c r="D88" s="53"/>
      <c r="E88" s="170"/>
      <c r="F88" s="154"/>
      <c r="G88" s="171"/>
    </row>
    <row r="205" spans="1:1" x14ac:dyDescent="0.25">
      <c r="A205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14">
    <mergeCell ref="A16:G16"/>
    <mergeCell ref="B18:C18"/>
    <mergeCell ref="B20:C20"/>
    <mergeCell ref="C31:G31"/>
    <mergeCell ref="C32:G32"/>
    <mergeCell ref="D36:E36"/>
    <mergeCell ref="F36:G36"/>
    <mergeCell ref="A46:B47"/>
    <mergeCell ref="A1:G7"/>
    <mergeCell ref="A8:G14"/>
    <mergeCell ref="B86:C86"/>
    <mergeCell ref="A68:B69"/>
    <mergeCell ref="B78:C78"/>
    <mergeCell ref="C29:G29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opLeftCell="B56" zoomScale="70" zoomScaleNormal="70" zoomScalePageLayoutView="55" workbookViewId="0">
      <selection activeCell="F73" sqref="F73"/>
    </sheetView>
  </sheetViews>
  <sheetFormatPr defaultColWidth="9.109375" defaultRowHeight="18" x14ac:dyDescent="0.35"/>
  <cols>
    <col min="1" max="1" width="55.44140625" style="174" customWidth="1"/>
    <col min="2" max="2" width="33.6640625" style="174" customWidth="1"/>
    <col min="3" max="3" width="42.33203125" style="174" customWidth="1"/>
    <col min="4" max="4" width="30.5546875" style="174" customWidth="1"/>
    <col min="5" max="5" width="39.88671875" style="174" customWidth="1"/>
    <col min="6" max="6" width="30.6640625" style="174" customWidth="1"/>
    <col min="7" max="7" width="39.88671875" style="174" customWidth="1"/>
    <col min="8" max="8" width="30" style="174" customWidth="1"/>
    <col min="9" max="9" width="30.33203125" style="174" hidden="1" customWidth="1"/>
    <col min="10" max="10" width="30.44140625" style="174" customWidth="1"/>
    <col min="11" max="11" width="21.33203125" style="174" customWidth="1"/>
    <col min="12" max="12" width="9.109375" style="174"/>
    <col min="13" max="16384" width="9.109375" style="175"/>
  </cols>
  <sheetData>
    <row r="1" spans="1:9" ht="18.75" customHeight="1" x14ac:dyDescent="0.35">
      <c r="A1" s="341" t="s">
        <v>34</v>
      </c>
      <c r="B1" s="341"/>
      <c r="C1" s="341"/>
      <c r="D1" s="341"/>
      <c r="E1" s="341"/>
      <c r="F1" s="341"/>
      <c r="G1" s="341"/>
      <c r="H1" s="341"/>
      <c r="I1" s="341"/>
    </row>
    <row r="2" spans="1:9" ht="18.75" customHeight="1" x14ac:dyDescent="0.35">
      <c r="A2" s="341"/>
      <c r="B2" s="341"/>
      <c r="C2" s="341"/>
      <c r="D2" s="341"/>
      <c r="E2" s="341"/>
      <c r="F2" s="341"/>
      <c r="G2" s="341"/>
      <c r="H2" s="341"/>
      <c r="I2" s="341"/>
    </row>
    <row r="3" spans="1:9" ht="18.75" customHeight="1" x14ac:dyDescent="0.35">
      <c r="A3" s="341"/>
      <c r="B3" s="341"/>
      <c r="C3" s="341"/>
      <c r="D3" s="341"/>
      <c r="E3" s="341"/>
      <c r="F3" s="341"/>
      <c r="G3" s="341"/>
      <c r="H3" s="341"/>
      <c r="I3" s="341"/>
    </row>
    <row r="4" spans="1:9" ht="18.75" customHeight="1" x14ac:dyDescent="0.35">
      <c r="A4" s="341"/>
      <c r="B4" s="341"/>
      <c r="C4" s="341"/>
      <c r="D4" s="341"/>
      <c r="E4" s="341"/>
      <c r="F4" s="341"/>
      <c r="G4" s="341"/>
      <c r="H4" s="341"/>
      <c r="I4" s="341"/>
    </row>
    <row r="5" spans="1:9" ht="18.75" customHeight="1" x14ac:dyDescent="0.35">
      <c r="A5" s="341"/>
      <c r="B5" s="341"/>
      <c r="C5" s="341"/>
      <c r="D5" s="341"/>
      <c r="E5" s="341"/>
      <c r="F5" s="341"/>
      <c r="G5" s="341"/>
      <c r="H5" s="341"/>
      <c r="I5" s="341"/>
    </row>
    <row r="6" spans="1:9" ht="18.75" customHeight="1" x14ac:dyDescent="0.35">
      <c r="A6" s="341"/>
      <c r="B6" s="341"/>
      <c r="C6" s="341"/>
      <c r="D6" s="341"/>
      <c r="E6" s="341"/>
      <c r="F6" s="341"/>
      <c r="G6" s="341"/>
      <c r="H6" s="341"/>
      <c r="I6" s="341"/>
    </row>
    <row r="7" spans="1:9" ht="18.75" customHeight="1" x14ac:dyDescent="0.35">
      <c r="A7" s="341"/>
      <c r="B7" s="341"/>
      <c r="C7" s="341"/>
      <c r="D7" s="341"/>
      <c r="E7" s="341"/>
      <c r="F7" s="341"/>
      <c r="G7" s="341"/>
      <c r="H7" s="341"/>
      <c r="I7" s="341"/>
    </row>
    <row r="8" spans="1:9" x14ac:dyDescent="0.35">
      <c r="A8" s="342" t="s">
        <v>35</v>
      </c>
      <c r="B8" s="342"/>
      <c r="C8" s="342"/>
      <c r="D8" s="342"/>
      <c r="E8" s="342"/>
      <c r="F8" s="342"/>
      <c r="G8" s="342"/>
      <c r="H8" s="342"/>
      <c r="I8" s="342"/>
    </row>
    <row r="9" spans="1:9" x14ac:dyDescent="0.35">
      <c r="A9" s="342"/>
      <c r="B9" s="342"/>
      <c r="C9" s="342"/>
      <c r="D9" s="342"/>
      <c r="E9" s="342"/>
      <c r="F9" s="342"/>
      <c r="G9" s="342"/>
      <c r="H9" s="342"/>
      <c r="I9" s="342"/>
    </row>
    <row r="10" spans="1:9" x14ac:dyDescent="0.35">
      <c r="A10" s="342"/>
      <c r="B10" s="342"/>
      <c r="C10" s="342"/>
      <c r="D10" s="342"/>
      <c r="E10" s="342"/>
      <c r="F10" s="342"/>
      <c r="G10" s="342"/>
      <c r="H10" s="342"/>
      <c r="I10" s="342"/>
    </row>
    <row r="11" spans="1:9" x14ac:dyDescent="0.35">
      <c r="A11" s="342"/>
      <c r="B11" s="342"/>
      <c r="C11" s="342"/>
      <c r="D11" s="342"/>
      <c r="E11" s="342"/>
      <c r="F11" s="342"/>
      <c r="G11" s="342"/>
      <c r="H11" s="342"/>
      <c r="I11" s="342"/>
    </row>
    <row r="12" spans="1:9" x14ac:dyDescent="0.35">
      <c r="A12" s="342"/>
      <c r="B12" s="342"/>
      <c r="C12" s="342"/>
      <c r="D12" s="342"/>
      <c r="E12" s="342"/>
      <c r="F12" s="342"/>
      <c r="G12" s="342"/>
      <c r="H12" s="342"/>
      <c r="I12" s="342"/>
    </row>
    <row r="13" spans="1:9" x14ac:dyDescent="0.35">
      <c r="A13" s="342"/>
      <c r="B13" s="342"/>
      <c r="C13" s="342"/>
      <c r="D13" s="342"/>
      <c r="E13" s="342"/>
      <c r="F13" s="342"/>
      <c r="G13" s="342"/>
      <c r="H13" s="342"/>
      <c r="I13" s="342"/>
    </row>
    <row r="14" spans="1:9" x14ac:dyDescent="0.35">
      <c r="A14" s="342"/>
      <c r="B14" s="342"/>
      <c r="C14" s="342"/>
      <c r="D14" s="342"/>
      <c r="E14" s="342"/>
      <c r="F14" s="342"/>
      <c r="G14" s="342"/>
      <c r="H14" s="342"/>
      <c r="I14" s="342"/>
    </row>
    <row r="15" spans="1:9" ht="19.5" customHeight="1" thickBot="1" x14ac:dyDescent="0.4"/>
    <row r="16" spans="1:9" ht="19.5" customHeight="1" thickBot="1" x14ac:dyDescent="0.4">
      <c r="A16" s="343" t="s">
        <v>26</v>
      </c>
      <c r="B16" s="344"/>
      <c r="C16" s="344"/>
      <c r="D16" s="344"/>
      <c r="E16" s="344"/>
      <c r="F16" s="344"/>
      <c r="G16" s="344"/>
      <c r="H16" s="345"/>
    </row>
    <row r="17" spans="1:14" ht="20.25" customHeight="1" x14ac:dyDescent="0.35">
      <c r="A17" s="346" t="s">
        <v>36</v>
      </c>
      <c r="B17" s="346"/>
      <c r="C17" s="346"/>
      <c r="D17" s="346"/>
      <c r="E17" s="346"/>
      <c r="F17" s="346"/>
      <c r="G17" s="346"/>
      <c r="H17" s="346"/>
    </row>
    <row r="18" spans="1:14" ht="26.25" customHeight="1" x14ac:dyDescent="0.5">
      <c r="A18" s="176" t="s">
        <v>27</v>
      </c>
      <c r="B18" s="340" t="s">
        <v>105</v>
      </c>
      <c r="C18" s="340"/>
      <c r="D18" s="177"/>
      <c r="E18" s="178"/>
      <c r="F18" s="179"/>
      <c r="G18" s="179"/>
      <c r="H18" s="179"/>
    </row>
    <row r="19" spans="1:14" ht="26.25" customHeight="1" x14ac:dyDescent="0.5">
      <c r="A19" s="176" t="s">
        <v>28</v>
      </c>
      <c r="B19" s="180" t="s">
        <v>103</v>
      </c>
      <c r="C19" s="181">
        <v>21</v>
      </c>
      <c r="D19" s="179"/>
      <c r="E19" s="179"/>
      <c r="F19" s="179"/>
      <c r="G19" s="179"/>
      <c r="H19" s="179"/>
    </row>
    <row r="20" spans="1:14" ht="26.25" customHeight="1" x14ac:dyDescent="0.5">
      <c r="A20" s="176" t="s">
        <v>29</v>
      </c>
      <c r="B20" s="339" t="s">
        <v>106</v>
      </c>
      <c r="C20" s="339"/>
      <c r="D20" s="179"/>
      <c r="E20" s="179"/>
      <c r="F20" s="179"/>
      <c r="G20" s="179"/>
      <c r="H20" s="179"/>
    </row>
    <row r="21" spans="1:14" ht="26.25" customHeight="1" x14ac:dyDescent="0.5">
      <c r="A21" s="176" t="s">
        <v>30</v>
      </c>
      <c r="B21" s="339" t="s">
        <v>128</v>
      </c>
      <c r="C21" s="339"/>
      <c r="D21" s="339"/>
      <c r="E21" s="339"/>
      <c r="F21" s="339"/>
      <c r="G21" s="339"/>
      <c r="H21" s="339"/>
      <c r="I21" s="182"/>
    </row>
    <row r="22" spans="1:14" ht="26.25" customHeight="1" x14ac:dyDescent="0.5">
      <c r="A22" s="176" t="s">
        <v>31</v>
      </c>
      <c r="B22" s="183"/>
      <c r="C22" s="179"/>
      <c r="D22" s="179"/>
      <c r="E22" s="179"/>
      <c r="F22" s="179"/>
      <c r="G22" s="179"/>
      <c r="H22" s="179"/>
    </row>
    <row r="23" spans="1:14" ht="26.25" customHeight="1" x14ac:dyDescent="0.5">
      <c r="A23" s="176" t="s">
        <v>32</v>
      </c>
      <c r="B23" s="183"/>
      <c r="C23" s="179"/>
      <c r="D23" s="179"/>
      <c r="E23" s="179"/>
      <c r="F23" s="179"/>
      <c r="G23" s="179"/>
      <c r="H23" s="179"/>
    </row>
    <row r="24" spans="1:14" x14ac:dyDescent="0.35">
      <c r="A24" s="176"/>
      <c r="B24" s="184"/>
    </row>
    <row r="25" spans="1:14" x14ac:dyDescent="0.35">
      <c r="A25" s="185" t="s">
        <v>1</v>
      </c>
      <c r="B25" s="184"/>
    </row>
    <row r="26" spans="1:14" ht="26.25" customHeight="1" x14ac:dyDescent="0.45">
      <c r="A26" s="186" t="s">
        <v>4</v>
      </c>
      <c r="B26" s="188" t="s">
        <v>101</v>
      </c>
    </row>
    <row r="27" spans="1:14" ht="26.25" customHeight="1" x14ac:dyDescent="0.5">
      <c r="A27" s="187" t="s">
        <v>37</v>
      </c>
      <c r="B27" s="189" t="s">
        <v>102</v>
      </c>
    </row>
    <row r="28" spans="1:14" ht="27" customHeight="1" thickBot="1" x14ac:dyDescent="0.5">
      <c r="A28" s="187" t="s">
        <v>6</v>
      </c>
      <c r="B28" s="188">
        <v>100.2</v>
      </c>
    </row>
    <row r="29" spans="1:14" s="190" customFormat="1" ht="27" customHeight="1" thickBot="1" x14ac:dyDescent="0.55000000000000004">
      <c r="A29" s="187" t="s">
        <v>38</v>
      </c>
      <c r="B29" s="189">
        <v>0</v>
      </c>
      <c r="C29" s="319" t="s">
        <v>92</v>
      </c>
      <c r="D29" s="320"/>
      <c r="E29" s="320"/>
      <c r="F29" s="320"/>
      <c r="G29" s="321"/>
      <c r="I29" s="191"/>
      <c r="J29" s="191"/>
      <c r="K29" s="191"/>
      <c r="L29" s="191"/>
    </row>
    <row r="30" spans="1:14" s="190" customFormat="1" ht="19.5" customHeight="1" thickBot="1" x14ac:dyDescent="0.4">
      <c r="A30" s="187" t="s">
        <v>40</v>
      </c>
      <c r="B30" s="192">
        <f>B28-B29</f>
        <v>100.2</v>
      </c>
      <c r="C30" s="193"/>
      <c r="D30" s="193"/>
      <c r="E30" s="193"/>
      <c r="F30" s="193"/>
      <c r="I30" s="191"/>
      <c r="J30" s="191"/>
      <c r="K30" s="191"/>
      <c r="L30" s="191"/>
    </row>
    <row r="31" spans="1:14" s="190" customFormat="1" ht="27" customHeight="1" thickBot="1" x14ac:dyDescent="0.5">
      <c r="A31" s="187" t="s">
        <v>41</v>
      </c>
      <c r="B31" s="194">
        <v>392.49</v>
      </c>
      <c r="C31" s="322" t="s">
        <v>42</v>
      </c>
      <c r="D31" s="323"/>
      <c r="E31" s="323"/>
      <c r="F31" s="323"/>
      <c r="G31" s="323"/>
      <c r="H31" s="324"/>
      <c r="I31" s="191"/>
      <c r="J31" s="191"/>
      <c r="K31" s="191"/>
      <c r="L31" s="191"/>
    </row>
    <row r="32" spans="1:14" s="190" customFormat="1" ht="27" customHeight="1" thickBot="1" x14ac:dyDescent="0.5">
      <c r="A32" s="187" t="s">
        <v>43</v>
      </c>
      <c r="B32" s="194">
        <v>508.56</v>
      </c>
      <c r="C32" s="322" t="s">
        <v>44</v>
      </c>
      <c r="D32" s="323"/>
      <c r="E32" s="323"/>
      <c r="F32" s="323"/>
      <c r="G32" s="323"/>
      <c r="H32" s="324"/>
      <c r="I32" s="191"/>
      <c r="J32" s="191"/>
      <c r="K32" s="191"/>
      <c r="L32" s="195"/>
      <c r="M32" s="195"/>
      <c r="N32" s="196"/>
    </row>
    <row r="33" spans="1:14" s="190" customFormat="1" ht="17.25" customHeight="1" x14ac:dyDescent="0.35">
      <c r="A33" s="187"/>
      <c r="B33" s="197"/>
      <c r="C33" s="198"/>
      <c r="D33" s="198"/>
      <c r="E33" s="198"/>
      <c r="F33" s="198"/>
      <c r="G33" s="198"/>
      <c r="H33" s="198"/>
      <c r="I33" s="191"/>
      <c r="J33" s="191"/>
      <c r="K33" s="191"/>
      <c r="L33" s="195"/>
      <c r="M33" s="195"/>
      <c r="N33" s="196"/>
    </row>
    <row r="34" spans="1:14" s="190" customFormat="1" x14ac:dyDescent="0.35">
      <c r="A34" s="187" t="s">
        <v>45</v>
      </c>
      <c r="B34" s="199">
        <f>B31/B32</f>
        <v>0.77176734308636152</v>
      </c>
      <c r="C34" s="174" t="s">
        <v>46</v>
      </c>
      <c r="D34" s="174"/>
      <c r="E34" s="174"/>
      <c r="F34" s="174"/>
      <c r="G34" s="174"/>
      <c r="I34" s="191"/>
      <c r="J34" s="191"/>
      <c r="K34" s="191"/>
      <c r="L34" s="195"/>
      <c r="M34" s="195"/>
      <c r="N34" s="196"/>
    </row>
    <row r="35" spans="1:14" s="190" customFormat="1" ht="19.5" customHeight="1" thickBot="1" x14ac:dyDescent="0.4">
      <c r="A35" s="187"/>
      <c r="B35" s="192"/>
      <c r="G35" s="174"/>
      <c r="I35" s="191"/>
      <c r="J35" s="191"/>
      <c r="K35" s="191"/>
      <c r="L35" s="195"/>
      <c r="M35" s="195"/>
      <c r="N35" s="196"/>
    </row>
    <row r="36" spans="1:14" s="190" customFormat="1" ht="27" customHeight="1" thickBot="1" x14ac:dyDescent="0.5">
      <c r="A36" s="200" t="s">
        <v>107</v>
      </c>
      <c r="B36" s="201">
        <v>100</v>
      </c>
      <c r="C36" s="174"/>
      <c r="D36" s="325" t="s">
        <v>48</v>
      </c>
      <c r="E36" s="338"/>
      <c r="F36" s="325" t="s">
        <v>49</v>
      </c>
      <c r="G36" s="326"/>
      <c r="J36" s="191"/>
      <c r="K36" s="191"/>
      <c r="L36" s="195"/>
      <c r="M36" s="195"/>
      <c r="N36" s="196"/>
    </row>
    <row r="37" spans="1:14" s="190" customFormat="1" ht="27" customHeight="1" thickBot="1" x14ac:dyDescent="0.5">
      <c r="A37" s="202" t="s">
        <v>50</v>
      </c>
      <c r="B37" s="203">
        <v>5</v>
      </c>
      <c r="C37" s="204" t="s">
        <v>51</v>
      </c>
      <c r="D37" s="205" t="s">
        <v>52</v>
      </c>
      <c r="E37" s="206" t="s">
        <v>53</v>
      </c>
      <c r="F37" s="205" t="s">
        <v>52</v>
      </c>
      <c r="G37" s="207" t="s">
        <v>53</v>
      </c>
      <c r="I37" s="208" t="s">
        <v>108</v>
      </c>
      <c r="J37" s="191"/>
      <c r="K37" s="191"/>
      <c r="L37" s="195"/>
      <c r="M37" s="195"/>
      <c r="N37" s="196"/>
    </row>
    <row r="38" spans="1:14" s="190" customFormat="1" ht="26.25" customHeight="1" x14ac:dyDescent="0.45">
      <c r="A38" s="202" t="s">
        <v>54</v>
      </c>
      <c r="B38" s="203">
        <v>50</v>
      </c>
      <c r="C38" s="209">
        <v>1</v>
      </c>
      <c r="D38" s="210">
        <v>29905146</v>
      </c>
      <c r="E38" s="211">
        <f>IF(ISBLANK(D38),"-",$D$48/$D$45*D38)</f>
        <v>38671570.33422263</v>
      </c>
      <c r="F38" s="210">
        <v>31957412</v>
      </c>
      <c r="G38" s="212">
        <f>IF(ISBLANK(F38),"-",$D$48/$F$45*F38)</f>
        <v>39010798.902109988</v>
      </c>
      <c r="I38" s="213"/>
      <c r="J38" s="191"/>
      <c r="K38" s="191"/>
      <c r="L38" s="195"/>
      <c r="M38" s="195"/>
      <c r="N38" s="196"/>
    </row>
    <row r="39" spans="1:14" s="190" customFormat="1" ht="26.25" customHeight="1" x14ac:dyDescent="0.45">
      <c r="A39" s="202" t="s">
        <v>55</v>
      </c>
      <c r="B39" s="203">
        <v>1</v>
      </c>
      <c r="C39" s="214">
        <v>2</v>
      </c>
      <c r="D39" s="215">
        <v>30135209</v>
      </c>
      <c r="E39" s="216">
        <f>IF(ISBLANK(D39),"-",$D$48/$D$45*D39)</f>
        <v>38969074.231572017</v>
      </c>
      <c r="F39" s="215">
        <v>31790283</v>
      </c>
      <c r="G39" s="217">
        <f>IF(ISBLANK(F39),"-",$D$48/$F$45*F39)</f>
        <v>38806782.51274433</v>
      </c>
      <c r="I39" s="312">
        <f>ABS((F43/D43*D42)-F42)/D42</f>
        <v>2.2674868721017123E-4</v>
      </c>
      <c r="J39" s="191"/>
      <c r="K39" s="191"/>
      <c r="L39" s="195"/>
      <c r="M39" s="195"/>
      <c r="N39" s="196"/>
    </row>
    <row r="40" spans="1:14" ht="26.25" customHeight="1" x14ac:dyDescent="0.45">
      <c r="A40" s="202" t="s">
        <v>56</v>
      </c>
      <c r="B40" s="203">
        <v>1</v>
      </c>
      <c r="C40" s="214">
        <v>3</v>
      </c>
      <c r="D40" s="215">
        <v>30028950</v>
      </c>
      <c r="E40" s="216">
        <f>IF(ISBLANK(D40),"-",$D$48/$D$45*D40)</f>
        <v>38831666.36229948</v>
      </c>
      <c r="F40" s="215">
        <v>31645299</v>
      </c>
      <c r="G40" s="217">
        <f>IF(ISBLANK(F40),"-",$D$48/$F$45*F40)</f>
        <v>38629798.792409793</v>
      </c>
      <c r="I40" s="312"/>
      <c r="L40" s="195"/>
      <c r="M40" s="195"/>
      <c r="N40" s="174"/>
    </row>
    <row r="41" spans="1:14" ht="27" customHeight="1" thickBot="1" x14ac:dyDescent="0.5">
      <c r="A41" s="202" t="s">
        <v>57</v>
      </c>
      <c r="B41" s="203">
        <v>1</v>
      </c>
      <c r="C41" s="218">
        <v>4</v>
      </c>
      <c r="D41" s="219"/>
      <c r="E41" s="220"/>
      <c r="F41" s="219"/>
      <c r="G41" s="221"/>
      <c r="I41" s="222"/>
      <c r="L41" s="195"/>
      <c r="M41" s="195"/>
      <c r="N41" s="174"/>
    </row>
    <row r="42" spans="1:14" ht="27" customHeight="1" thickBot="1" x14ac:dyDescent="0.5">
      <c r="A42" s="202" t="s">
        <v>58</v>
      </c>
      <c r="B42" s="203">
        <v>1</v>
      </c>
      <c r="C42" s="223" t="s">
        <v>59</v>
      </c>
      <c r="D42" s="224">
        <f>AVERAGE(D38:D41)</f>
        <v>30023101.666666668</v>
      </c>
      <c r="E42" s="225">
        <f>AVERAGE(E38:E41)</f>
        <v>38824103.642698042</v>
      </c>
      <c r="F42" s="224">
        <f>AVERAGE(F38:F41)</f>
        <v>31797664.666666668</v>
      </c>
      <c r="G42" s="226">
        <f>AVERAGE(G38:G41)</f>
        <v>38815793.40242137</v>
      </c>
      <c r="H42" s="227"/>
    </row>
    <row r="43" spans="1:14" ht="26.25" customHeight="1" x14ac:dyDescent="0.45">
      <c r="A43" s="202" t="s">
        <v>60</v>
      </c>
      <c r="B43" s="203">
        <v>1</v>
      </c>
      <c r="C43" s="228" t="s">
        <v>109</v>
      </c>
      <c r="D43" s="289">
        <v>15</v>
      </c>
      <c r="F43" s="229">
        <v>15.89</v>
      </c>
      <c r="H43" s="227"/>
    </row>
    <row r="44" spans="1:14" ht="26.25" customHeight="1" x14ac:dyDescent="0.45">
      <c r="A44" s="202" t="s">
        <v>62</v>
      </c>
      <c r="B44" s="203">
        <v>1</v>
      </c>
      <c r="C44" s="230" t="s">
        <v>110</v>
      </c>
      <c r="D44" s="231">
        <f>D43*$B$34</f>
        <v>11.576510146295423</v>
      </c>
      <c r="E44" s="232"/>
      <c r="F44" s="231">
        <f>F43*$B$34</f>
        <v>12.263383081642285</v>
      </c>
      <c r="H44" s="227"/>
    </row>
    <row r="45" spans="1:14" ht="19.5" customHeight="1" thickBot="1" x14ac:dyDescent="0.4">
      <c r="A45" s="202" t="s">
        <v>64</v>
      </c>
      <c r="B45" s="214">
        <f>(B44/B43)*(B42/B41)*(B40/B39)*(B38/B37)*B36</f>
        <v>1000</v>
      </c>
      <c r="C45" s="230" t="s">
        <v>65</v>
      </c>
      <c r="D45" s="233">
        <f>D44*$B$30/100</f>
        <v>11.599663166588014</v>
      </c>
      <c r="E45" s="234"/>
      <c r="F45" s="233">
        <f>F44*$B$30/100</f>
        <v>12.287909847805571</v>
      </c>
      <c r="H45" s="227"/>
    </row>
    <row r="46" spans="1:14" ht="19.5" customHeight="1" thickBot="1" x14ac:dyDescent="0.4">
      <c r="A46" s="313" t="s">
        <v>66</v>
      </c>
      <c r="B46" s="315"/>
      <c r="C46" s="230" t="s">
        <v>67</v>
      </c>
      <c r="D46" s="235">
        <f>D45/$B$45</f>
        <v>1.1599663166588014E-2</v>
      </c>
      <c r="E46" s="236"/>
      <c r="F46" s="237">
        <f>F45/$B$45</f>
        <v>1.228790984780557E-2</v>
      </c>
      <c r="H46" s="227"/>
    </row>
    <row r="47" spans="1:14" ht="27" customHeight="1" thickBot="1" x14ac:dyDescent="0.5">
      <c r="A47" s="314"/>
      <c r="B47" s="316"/>
      <c r="C47" s="238" t="s">
        <v>111</v>
      </c>
      <c r="D47" s="239">
        <f>0.75/50</f>
        <v>1.4999999999999999E-2</v>
      </c>
      <c r="E47" s="240"/>
      <c r="F47" s="236"/>
      <c r="H47" s="227"/>
    </row>
    <row r="48" spans="1:14" x14ac:dyDescent="0.35">
      <c r="C48" s="241" t="s">
        <v>69</v>
      </c>
      <c r="D48" s="233">
        <f>D47*$B$45</f>
        <v>15</v>
      </c>
      <c r="F48" s="242"/>
      <c r="H48" s="227"/>
    </row>
    <row r="49" spans="1:12" ht="19.5" customHeight="1" thickBot="1" x14ac:dyDescent="0.4">
      <c r="C49" s="243" t="s">
        <v>70</v>
      </c>
      <c r="D49" s="244">
        <f>D48/B34</f>
        <v>19.435909195138731</v>
      </c>
      <c r="F49" s="242"/>
      <c r="H49" s="227"/>
    </row>
    <row r="50" spans="1:12" x14ac:dyDescent="0.35">
      <c r="C50" s="200" t="s">
        <v>71</v>
      </c>
      <c r="D50" s="245">
        <f>AVERAGE(E38:E41,G38:G41)</f>
        <v>38819948.522559702</v>
      </c>
      <c r="F50" s="246"/>
      <c r="H50" s="227"/>
    </row>
    <row r="51" spans="1:12" x14ac:dyDescent="0.35">
      <c r="C51" s="202" t="s">
        <v>72</v>
      </c>
      <c r="D51" s="247">
        <f>STDEV(E38:E41,G38:G41)/D50</f>
        <v>3.9429727865136462E-3</v>
      </c>
      <c r="F51" s="246"/>
      <c r="H51" s="227"/>
    </row>
    <row r="52" spans="1:12" ht="19.5" customHeight="1" thickBot="1" x14ac:dyDescent="0.4">
      <c r="C52" s="248" t="s">
        <v>17</v>
      </c>
      <c r="D52" s="249">
        <f>COUNT(E38:E41,G38:G41)</f>
        <v>6</v>
      </c>
      <c r="F52" s="246"/>
    </row>
    <row r="54" spans="1:12" x14ac:dyDescent="0.35">
      <c r="A54" s="250" t="s">
        <v>1</v>
      </c>
      <c r="B54" s="251" t="s">
        <v>73</v>
      </c>
    </row>
    <row r="55" spans="1:12" x14ac:dyDescent="0.35">
      <c r="A55" s="174" t="s">
        <v>74</v>
      </c>
      <c r="B55" s="252" t="str">
        <f>B21</f>
        <v>Each capsule contains 389 mcg Indacaterol Maleate eq to 300 mcg Indacaterol</v>
      </c>
      <c r="F55" s="357">
        <f>F70/D50*D47*B68*B69/D68/1.5</f>
        <v>0.97861431154936362</v>
      </c>
    </row>
    <row r="56" spans="1:12" ht="26.25" customHeight="1" x14ac:dyDescent="0.45">
      <c r="A56" s="252" t="s">
        <v>75</v>
      </c>
      <c r="B56" s="253">
        <v>0.3</v>
      </c>
      <c r="C56" s="174" t="str">
        <f>B20</f>
        <v>Indacaterol maleate</v>
      </c>
      <c r="H56" s="232"/>
    </row>
    <row r="57" spans="1:12" x14ac:dyDescent="0.35">
      <c r="A57" s="252" t="s">
        <v>125</v>
      </c>
      <c r="B57" s="254">
        <f>B69/5</f>
        <v>72.760666666666651</v>
      </c>
      <c r="H57" s="232"/>
    </row>
    <row r="58" spans="1:12" ht="19.5" customHeight="1" thickBot="1" x14ac:dyDescent="0.4">
      <c r="H58" s="232"/>
    </row>
    <row r="59" spans="1:12" s="190" customFormat="1" ht="27" customHeight="1" thickBot="1" x14ac:dyDescent="0.5">
      <c r="A59" s="200" t="s">
        <v>112</v>
      </c>
      <c r="B59" s="201">
        <v>100</v>
      </c>
      <c r="C59" s="174"/>
      <c r="D59" s="255" t="s">
        <v>113</v>
      </c>
      <c r="E59" s="256" t="s">
        <v>51</v>
      </c>
      <c r="F59" s="256" t="s">
        <v>52</v>
      </c>
      <c r="G59" s="256" t="s">
        <v>114</v>
      </c>
      <c r="H59" s="204" t="s">
        <v>115</v>
      </c>
      <c r="L59" s="191"/>
    </row>
    <row r="60" spans="1:12" s="190" customFormat="1" ht="26.25" customHeight="1" x14ac:dyDescent="0.45">
      <c r="A60" s="202" t="s">
        <v>116</v>
      </c>
      <c r="B60" s="203">
        <v>1</v>
      </c>
      <c r="C60" s="327" t="s">
        <v>117</v>
      </c>
      <c r="D60" s="330">
        <v>363.63</v>
      </c>
      <c r="E60" s="257">
        <v>1</v>
      </c>
      <c r="F60" s="258">
        <v>38658308</v>
      </c>
      <c r="G60" s="259">
        <f>IF(ISBLANK(F60),"-",(F60/$D$50*$D$47*$B$68)*($B$57/$D$60))</f>
        <v>0.29889325144378193</v>
      </c>
      <c r="H60" s="260">
        <f>IF(ISBLANK(F60),"-",G60/$B$56)</f>
        <v>0.99631083814593979</v>
      </c>
      <c r="L60" s="191"/>
    </row>
    <row r="61" spans="1:12" s="190" customFormat="1" ht="26.25" customHeight="1" x14ac:dyDescent="0.45">
      <c r="A61" s="202" t="s">
        <v>93</v>
      </c>
      <c r="B61" s="203">
        <v>1</v>
      </c>
      <c r="C61" s="328"/>
      <c r="D61" s="331"/>
      <c r="E61" s="261">
        <v>2</v>
      </c>
      <c r="F61" s="215">
        <v>38720800</v>
      </c>
      <c r="G61" s="262">
        <f>IF(ISBLANK(F61),"-",(F61/$D$50*$D$47*$B$68)*($B$57/$D$60))</f>
        <v>0.29937641891891359</v>
      </c>
      <c r="H61" s="263">
        <f t="shared" ref="H61:H70" si="0">IF(ISBLANK(F61),"-",G61/$B$56)</f>
        <v>0.99792139639637867</v>
      </c>
      <c r="L61" s="191"/>
    </row>
    <row r="62" spans="1:12" s="190" customFormat="1" ht="26.25" customHeight="1" x14ac:dyDescent="0.45">
      <c r="A62" s="202" t="s">
        <v>94</v>
      </c>
      <c r="B62" s="203">
        <v>1</v>
      </c>
      <c r="C62" s="328"/>
      <c r="D62" s="331"/>
      <c r="E62" s="261">
        <v>3</v>
      </c>
      <c r="F62" s="264">
        <v>38823559</v>
      </c>
      <c r="G62" s="262">
        <f>IF(ISBLANK(F62),"-",(F62/$D$50*$D$47*$B$68)*($B$57/$D$60))</f>
        <v>0.3001709175199675</v>
      </c>
      <c r="H62" s="263">
        <f t="shared" si="0"/>
        <v>1.0005697250665584</v>
      </c>
      <c r="L62" s="191"/>
    </row>
    <row r="63" spans="1:12" ht="27" customHeight="1" thickBot="1" x14ac:dyDescent="0.5">
      <c r="A63" s="202" t="s">
        <v>95</v>
      </c>
      <c r="B63" s="203">
        <v>1</v>
      </c>
      <c r="C63" s="329"/>
      <c r="D63" s="332"/>
      <c r="E63" s="265">
        <v>4</v>
      </c>
      <c r="F63" s="266"/>
      <c r="G63" s="262"/>
      <c r="H63" s="263"/>
    </row>
    <row r="64" spans="1:12" ht="26.25" customHeight="1" x14ac:dyDescent="0.45">
      <c r="A64" s="202" t="s">
        <v>96</v>
      </c>
      <c r="B64" s="203">
        <v>1</v>
      </c>
      <c r="C64" s="327" t="s">
        <v>118</v>
      </c>
      <c r="D64" s="330">
        <v>363.65</v>
      </c>
      <c r="E64" s="257">
        <v>1</v>
      </c>
      <c r="F64" s="258">
        <v>38121401</v>
      </c>
      <c r="G64" s="267">
        <f>IF(ISBLANK(F64),"-",(F64/$D$50*$D$47*$B$68)*($B$57/$D$64))</f>
        <v>0.29472585389303019</v>
      </c>
      <c r="H64" s="268">
        <f>IF(ISBLANK(F64),"-",G64/$B$56)</f>
        <v>0.98241951297676733</v>
      </c>
    </row>
    <row r="65" spans="1:8" ht="26.25" customHeight="1" x14ac:dyDescent="0.45">
      <c r="A65" s="202" t="s">
        <v>97</v>
      </c>
      <c r="B65" s="203">
        <v>1</v>
      </c>
      <c r="C65" s="328"/>
      <c r="D65" s="331"/>
      <c r="E65" s="261">
        <v>2</v>
      </c>
      <c r="F65" s="215">
        <v>38180676</v>
      </c>
      <c r="G65" s="269">
        <f>IF(ISBLANK(F65),"-",(F65/$D$50*$D$47*$B$68)*($B$57/$D$64))</f>
        <v>0.29518412338290306</v>
      </c>
      <c r="H65" s="270">
        <f t="shared" si="0"/>
        <v>0.98394707794301028</v>
      </c>
    </row>
    <row r="66" spans="1:8" ht="26.25" customHeight="1" x14ac:dyDescent="0.45">
      <c r="A66" s="202" t="s">
        <v>98</v>
      </c>
      <c r="B66" s="203">
        <v>1</v>
      </c>
      <c r="C66" s="328"/>
      <c r="D66" s="331"/>
      <c r="E66" s="261">
        <v>3</v>
      </c>
      <c r="F66" s="215">
        <v>38225101</v>
      </c>
      <c r="G66" s="269">
        <f>IF(ISBLANK(F66),"-",(F66/$D$50*$D$47*$B$68)*($B$57/$D$64))</f>
        <v>0.29552758389893174</v>
      </c>
      <c r="H66" s="270">
        <f t="shared" si="0"/>
        <v>0.98509194632977248</v>
      </c>
    </row>
    <row r="67" spans="1:8" ht="27" customHeight="1" thickBot="1" x14ac:dyDescent="0.5">
      <c r="A67" s="202" t="s">
        <v>99</v>
      </c>
      <c r="B67" s="203">
        <v>1</v>
      </c>
      <c r="C67" s="329"/>
      <c r="D67" s="332"/>
      <c r="E67" s="265">
        <v>4</v>
      </c>
      <c r="F67" s="266"/>
      <c r="G67" s="271"/>
      <c r="H67" s="272"/>
    </row>
    <row r="68" spans="1:8" ht="26.25" customHeight="1" x14ac:dyDescent="0.5">
      <c r="A68" s="202" t="s">
        <v>100</v>
      </c>
      <c r="B68" s="273">
        <f>(B67/B66)*(B65/B64)*(B63/B62)*(B61/B60)*B59</f>
        <v>100</v>
      </c>
      <c r="C68" s="327" t="s">
        <v>119</v>
      </c>
      <c r="D68" s="330">
        <v>364.13</v>
      </c>
      <c r="E68" s="257">
        <v>1</v>
      </c>
      <c r="F68" s="258">
        <v>37895824</v>
      </c>
      <c r="G68" s="267">
        <f>IF(ISBLANK(F68),"-",(F68/$D$50*$D$47*$B$68)*($B$57/$D$68))</f>
        <v>0.29259565128174503</v>
      </c>
      <c r="H68" s="263">
        <f>IF(ISBLANK(F68),"-",G68/$B$56)</f>
        <v>0.97531883760581684</v>
      </c>
    </row>
    <row r="69" spans="1:8" ht="27" customHeight="1" thickBot="1" x14ac:dyDescent="0.55000000000000004">
      <c r="A69" s="248" t="s">
        <v>120</v>
      </c>
      <c r="B69" s="274">
        <f>AVERAGE(D60:D71)</f>
        <v>363.80333333333328</v>
      </c>
      <c r="C69" s="328"/>
      <c r="D69" s="331"/>
      <c r="E69" s="261">
        <v>2</v>
      </c>
      <c r="F69" s="215">
        <v>38005665</v>
      </c>
      <c r="G69" s="269">
        <f>IF(ISBLANK(F69),"-",(F69/$D$50*$D$47*$B$68)*($B$57/$D$68))</f>
        <v>0.29344373942286678</v>
      </c>
      <c r="H69" s="263">
        <f t="shared" si="0"/>
        <v>0.97814579807622259</v>
      </c>
    </row>
    <row r="70" spans="1:8" ht="26.25" customHeight="1" x14ac:dyDescent="0.45">
      <c r="A70" s="334" t="s">
        <v>66</v>
      </c>
      <c r="B70" s="335"/>
      <c r="C70" s="328"/>
      <c r="D70" s="331"/>
      <c r="E70" s="261">
        <v>3</v>
      </c>
      <c r="F70" s="215">
        <v>38023869</v>
      </c>
      <c r="G70" s="269">
        <f>IF(ISBLANK(F70),"-",(F70/$D$50*$D$47*$B$68)*($B$57/$D$68))</f>
        <v>0.29358429346480908</v>
      </c>
      <c r="H70" s="263">
        <f t="shared" si="0"/>
        <v>0.97861431154936362</v>
      </c>
    </row>
    <row r="71" spans="1:8" ht="27" customHeight="1" thickBot="1" x14ac:dyDescent="0.5">
      <c r="A71" s="336"/>
      <c r="B71" s="337"/>
      <c r="C71" s="333"/>
      <c r="D71" s="332"/>
      <c r="E71" s="265">
        <v>4</v>
      </c>
      <c r="F71" s="266"/>
      <c r="G71" s="271"/>
      <c r="H71" s="275"/>
    </row>
    <row r="72" spans="1:8" ht="26.25" customHeight="1" x14ac:dyDescent="0.45">
      <c r="A72" s="232"/>
      <c r="B72" s="232"/>
      <c r="C72" s="232"/>
      <c r="D72" s="232"/>
      <c r="E72" s="232"/>
      <c r="F72" s="232"/>
      <c r="G72" s="276" t="s">
        <v>59</v>
      </c>
      <c r="H72" s="277">
        <f>AVERAGE(H60:H71)</f>
        <v>0.98648216045442561</v>
      </c>
    </row>
    <row r="73" spans="1:8" ht="26.25" customHeight="1" x14ac:dyDescent="0.45">
      <c r="C73" s="232"/>
      <c r="D73" s="246"/>
      <c r="E73" s="232"/>
      <c r="F73" s="232"/>
      <c r="G73" s="278" t="s">
        <v>72</v>
      </c>
      <c r="H73" s="277">
        <f>STDEV(H60:H71)/H72</f>
        <v>9.528274443532327E-3</v>
      </c>
    </row>
    <row r="74" spans="1:8" ht="27" customHeight="1" thickBot="1" x14ac:dyDescent="0.5">
      <c r="A74" s="232"/>
      <c r="B74" s="232"/>
      <c r="C74" s="232"/>
      <c r="D74" s="232"/>
      <c r="E74" s="234"/>
      <c r="F74" s="232"/>
      <c r="G74" s="279" t="s">
        <v>17</v>
      </c>
      <c r="H74" s="280">
        <f>COUNT(H60:H71)</f>
        <v>9</v>
      </c>
    </row>
    <row r="76" spans="1:8" ht="26.25" customHeight="1" x14ac:dyDescent="0.45">
      <c r="A76" s="186" t="s">
        <v>121</v>
      </c>
      <c r="B76" s="187" t="s">
        <v>84</v>
      </c>
      <c r="C76" s="317" t="str">
        <f>B20</f>
        <v>Indacaterol maleate</v>
      </c>
      <c r="D76" s="317"/>
      <c r="E76" s="174" t="s">
        <v>85</v>
      </c>
      <c r="G76" s="281">
        <f>H72</f>
        <v>0.98648216045442561</v>
      </c>
      <c r="H76" s="192"/>
    </row>
    <row r="77" spans="1:8" ht="19.5" customHeight="1" thickBot="1" x14ac:dyDescent="0.4">
      <c r="A77" s="283"/>
      <c r="B77" s="283"/>
      <c r="C77" s="284"/>
      <c r="D77" s="284"/>
      <c r="E77" s="284"/>
      <c r="F77" s="284"/>
      <c r="G77" s="284"/>
      <c r="H77" s="284"/>
    </row>
    <row r="78" spans="1:8" x14ac:dyDescent="0.35">
      <c r="B78" s="318" t="s">
        <v>21</v>
      </c>
      <c r="C78" s="318"/>
      <c r="E78" s="282" t="s">
        <v>22</v>
      </c>
      <c r="F78" s="285"/>
      <c r="G78" s="318" t="s">
        <v>23</v>
      </c>
      <c r="H78" s="318"/>
    </row>
    <row r="79" spans="1:8" ht="69.900000000000006" customHeight="1" x14ac:dyDescent="0.35">
      <c r="A79" s="186" t="s">
        <v>24</v>
      </c>
      <c r="B79" s="286"/>
      <c r="C79" s="286"/>
      <c r="E79" s="286"/>
      <c r="G79" s="286"/>
      <c r="H79" s="286"/>
    </row>
    <row r="80" spans="1:8" ht="69.900000000000006" customHeight="1" x14ac:dyDescent="0.35">
      <c r="A80" s="186" t="s">
        <v>25</v>
      </c>
      <c r="B80" s="287"/>
      <c r="C80" s="287"/>
      <c r="E80" s="287"/>
      <c r="G80" s="288"/>
      <c r="H80" s="288"/>
    </row>
    <row r="81" spans="1:8" x14ac:dyDescent="0.35">
      <c r="A81" s="232"/>
      <c r="B81" s="232"/>
      <c r="C81" s="232"/>
      <c r="D81" s="232"/>
      <c r="E81" s="232"/>
      <c r="F81" s="234"/>
      <c r="G81" s="232"/>
      <c r="H81" s="232"/>
    </row>
    <row r="82" spans="1:8" x14ac:dyDescent="0.35">
      <c r="A82" s="232"/>
      <c r="B82" s="232"/>
      <c r="C82" s="232"/>
      <c r="D82" s="232"/>
      <c r="E82" s="232"/>
      <c r="F82" s="234"/>
      <c r="G82" s="232"/>
      <c r="H82" s="232"/>
    </row>
    <row r="83" spans="1:8" x14ac:dyDescent="0.35">
      <c r="A83" s="232"/>
      <c r="B83" s="232"/>
      <c r="C83" s="232"/>
      <c r="D83" s="232"/>
      <c r="E83" s="232"/>
      <c r="F83" s="234"/>
      <c r="G83" s="232"/>
      <c r="H83" s="232"/>
    </row>
    <row r="84" spans="1:8" x14ac:dyDescent="0.35">
      <c r="A84" s="232"/>
      <c r="B84" s="232"/>
      <c r="C84" s="232"/>
      <c r="D84" s="232"/>
      <c r="E84" s="232"/>
      <c r="F84" s="234"/>
      <c r="G84" s="232"/>
      <c r="H84" s="232"/>
    </row>
    <row r="85" spans="1:8" x14ac:dyDescent="0.35">
      <c r="A85" s="232"/>
      <c r="B85" s="232"/>
      <c r="C85" s="232"/>
      <c r="D85" s="232"/>
      <c r="E85" s="232"/>
      <c r="F85" s="234"/>
      <c r="G85" s="232"/>
      <c r="H85" s="232"/>
    </row>
    <row r="86" spans="1:8" x14ac:dyDescent="0.35">
      <c r="A86" s="232"/>
      <c r="B86" s="232"/>
      <c r="C86" s="232"/>
      <c r="D86" s="232"/>
      <c r="E86" s="232"/>
      <c r="F86" s="234"/>
      <c r="G86" s="232"/>
      <c r="H86" s="232"/>
    </row>
    <row r="87" spans="1:8" x14ac:dyDescent="0.35">
      <c r="A87" s="232"/>
      <c r="B87" s="232"/>
      <c r="C87" s="232"/>
      <c r="D87" s="232"/>
      <c r="E87" s="232"/>
      <c r="F87" s="234"/>
      <c r="G87" s="232"/>
      <c r="H87" s="232"/>
    </row>
    <row r="88" spans="1:8" x14ac:dyDescent="0.35">
      <c r="A88" s="232"/>
      <c r="B88" s="232"/>
      <c r="C88" s="232"/>
      <c r="D88" s="232"/>
      <c r="E88" s="232"/>
      <c r="F88" s="234"/>
      <c r="G88" s="232"/>
      <c r="H88" s="232"/>
    </row>
    <row r="89" spans="1:8" x14ac:dyDescent="0.35">
      <c r="A89" s="232"/>
      <c r="B89" s="232"/>
      <c r="C89" s="232"/>
      <c r="D89" s="232"/>
      <c r="E89" s="232"/>
      <c r="F89" s="234"/>
      <c r="G89" s="232"/>
      <c r="H89" s="232"/>
    </row>
    <row r="206" spans="1:1" x14ac:dyDescent="0.35">
      <c r="A206" s="174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4">
    <mergeCell ref="C32:H32"/>
    <mergeCell ref="A1:I7"/>
    <mergeCell ref="A8:I14"/>
    <mergeCell ref="A16:H16"/>
    <mergeCell ref="A17:H17"/>
    <mergeCell ref="B18:C18"/>
    <mergeCell ref="B20:C20"/>
    <mergeCell ref="B21:H21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B78:C78"/>
    <mergeCell ref="G78:H78"/>
  </mergeCells>
  <conditionalFormatting sqref="E51">
    <cfRule type="cellIs" dxfId="3" priority="1" operator="greaterThan">
      <formula>0.02</formula>
    </cfRule>
  </conditionalFormatting>
  <conditionalFormatting sqref="D51">
    <cfRule type="cellIs" dxfId="2" priority="2" operator="greaterThan">
      <formula>0.02</formula>
    </cfRule>
  </conditionalFormatting>
  <conditionalFormatting sqref="I39">
    <cfRule type="cellIs" dxfId="1" priority="5" operator="lessThanOrEqual">
      <formula>0.02</formula>
    </cfRule>
  </conditionalFormatting>
  <conditionalFormatting sqref="I39">
    <cfRule type="cellIs" dxfId="0" priority="6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2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UDU</vt:lpstr>
      <vt:lpstr>SST ASSAY</vt:lpstr>
      <vt:lpstr>IndacaterolUDU</vt:lpstr>
      <vt:lpstr>Onbrez300 ASSAY</vt:lpstr>
      <vt:lpstr>IndacaterolUDU!Print_Area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2016-05-11T06:19:13Z</cp:lastPrinted>
  <dcterms:created xsi:type="dcterms:W3CDTF">2005-07-05T10:19:27Z</dcterms:created>
  <dcterms:modified xsi:type="dcterms:W3CDTF">2016-05-11T06:19:21Z</dcterms:modified>
</cp:coreProperties>
</file>