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2"/>
  </bookViews>
  <sheets>
    <sheet name="SST" sheetId="1" r:id="rId1"/>
    <sheet name="Loratadine 7" sheetId="10" r:id="rId2"/>
    <sheet name="Loratadine 9" sheetId="13" r:id="rId3"/>
  </sheets>
  <externalReferences>
    <externalReference r:id="rId4"/>
  </externalReferences>
  <definedNames>
    <definedName name="_xlnm.Print_Area" localSheetId="2">'Loratadine 9'!$A$1:$H$135</definedName>
  </definedNames>
  <calcPr calcId="145621"/>
</workbook>
</file>

<file path=xl/calcChain.xml><?xml version="1.0" encoding="utf-8"?>
<calcChain xmlns="http://schemas.openxmlformats.org/spreadsheetml/2006/main">
  <c r="B58" i="13" l="1"/>
  <c r="B112" i="13" s="1"/>
  <c r="D113" i="13" s="1"/>
  <c r="C132" i="13"/>
  <c r="H127" i="13"/>
  <c r="G127" i="13"/>
  <c r="B124" i="13"/>
  <c r="H123" i="13"/>
  <c r="G123" i="13"/>
  <c r="H119" i="13"/>
  <c r="G119" i="13"/>
  <c r="H117" i="13"/>
  <c r="G117" i="13"/>
  <c r="H116" i="13"/>
  <c r="G116" i="13"/>
  <c r="B113" i="13"/>
  <c r="E111" i="13"/>
  <c r="B110" i="13"/>
  <c r="B100" i="13"/>
  <c r="D103" i="13" s="1"/>
  <c r="F97" i="13"/>
  <c r="D97" i="13"/>
  <c r="G96" i="13"/>
  <c r="E96" i="13"/>
  <c r="B89" i="13"/>
  <c r="F99" i="13" s="1"/>
  <c r="F100" i="13" s="1"/>
  <c r="F101" i="13" s="1"/>
  <c r="B85" i="13"/>
  <c r="C78" i="13"/>
  <c r="H73" i="13"/>
  <c r="G73" i="13"/>
  <c r="B70" i="13"/>
  <c r="H69" i="13"/>
  <c r="G69" i="13"/>
  <c r="H65" i="13"/>
  <c r="G65" i="13"/>
  <c r="B59" i="13"/>
  <c r="E57" i="13"/>
  <c r="B56" i="13"/>
  <c r="B46" i="13"/>
  <c r="D49" i="13" s="1"/>
  <c r="D50" i="13" s="1"/>
  <c r="F45" i="13"/>
  <c r="D45" i="13"/>
  <c r="F43" i="13"/>
  <c r="D43" i="13"/>
  <c r="G42" i="13"/>
  <c r="E42" i="13"/>
  <c r="B35" i="13"/>
  <c r="B31" i="13"/>
  <c r="F46" i="13" s="1"/>
  <c r="D33" i="10"/>
  <c r="C33" i="10"/>
  <c r="B33" i="10"/>
  <c r="B18" i="10"/>
  <c r="B53" i="1"/>
  <c r="E51" i="1"/>
  <c r="D51" i="1"/>
  <c r="C51" i="1"/>
  <c r="B51" i="1"/>
  <c r="B52" i="1" s="1"/>
  <c r="B32" i="1"/>
  <c r="E30" i="1"/>
  <c r="D30" i="1"/>
  <c r="C30" i="1"/>
  <c r="B30" i="1"/>
  <c r="B31" i="1" s="1"/>
  <c r="D59" i="13" l="1"/>
  <c r="C35" i="10"/>
  <c r="C37" i="10"/>
  <c r="C39" i="10" s="1"/>
  <c r="B125" i="13"/>
  <c r="G41" i="13"/>
  <c r="D46" i="13"/>
  <c r="E39" i="13" s="1"/>
  <c r="G94" i="13"/>
  <c r="G95" i="13"/>
  <c r="G93" i="13"/>
  <c r="D104" i="13"/>
  <c r="F47" i="13"/>
  <c r="D99" i="13"/>
  <c r="D100" i="13" s="1"/>
  <c r="D101" i="13" s="1"/>
  <c r="G40" i="13"/>
  <c r="G39" i="13"/>
  <c r="B71" i="13" l="1"/>
  <c r="G62" i="13"/>
  <c r="H62" i="13" s="1"/>
  <c r="G63" i="13"/>
  <c r="H63" i="13" s="1"/>
  <c r="G43" i="13"/>
  <c r="D47" i="13"/>
  <c r="E40" i="13"/>
  <c r="E41" i="13"/>
  <c r="E94" i="13"/>
  <c r="E43" i="13"/>
  <c r="E93" i="13"/>
  <c r="G97" i="13"/>
  <c r="E95" i="13"/>
  <c r="D53" i="13" l="1"/>
  <c r="D51" i="13"/>
  <c r="G68" i="13" s="1"/>
  <c r="H68" i="13" s="1"/>
  <c r="D107" i="13"/>
  <c r="D105" i="13"/>
  <c r="E97" i="13"/>
  <c r="D52" i="13" l="1"/>
  <c r="G72" i="13"/>
  <c r="H72" i="13" s="1"/>
  <c r="G64" i="13"/>
  <c r="H64" i="13" s="1"/>
  <c r="G71" i="13"/>
  <c r="H71" i="13" s="1"/>
  <c r="G70" i="13"/>
  <c r="H70" i="13" s="1"/>
  <c r="G66" i="13"/>
  <c r="H66" i="13" s="1"/>
  <c r="G67" i="13"/>
  <c r="H67" i="13" s="1"/>
  <c r="G126" i="13"/>
  <c r="H126" i="13" s="1"/>
  <c r="G121" i="13"/>
  <c r="H121" i="13" s="1"/>
  <c r="G124" i="13"/>
  <c r="H124" i="13" s="1"/>
  <c r="D106" i="13"/>
  <c r="G125" i="13"/>
  <c r="H125" i="13" s="1"/>
  <c r="G122" i="13"/>
  <c r="H122" i="13" s="1"/>
  <c r="G120" i="13"/>
  <c r="H120" i="13" s="1"/>
  <c r="G118" i="13"/>
  <c r="H118" i="13" s="1"/>
  <c r="H76" i="13" l="1"/>
  <c r="H74" i="13"/>
  <c r="G78" i="13" s="1"/>
  <c r="H128" i="13"/>
  <c r="H130" i="13"/>
  <c r="H75" i="13" l="1"/>
  <c r="G132" i="13"/>
  <c r="H129" i="13"/>
</calcChain>
</file>

<file path=xl/sharedStrings.xml><?xml version="1.0" encoding="utf-8"?>
<sst xmlns="http://schemas.openxmlformats.org/spreadsheetml/2006/main" count="245" uniqueCount="123">
  <si>
    <t>HPLC System Suitability Report</t>
  </si>
  <si>
    <t>Analysis Data</t>
  </si>
  <si>
    <t>Assay</t>
  </si>
  <si>
    <t>Sample(s)</t>
  </si>
  <si>
    <t>Reference Substance:</t>
  </si>
  <si>
    <t>Axcel Loratidine Syrup</t>
  </si>
  <si>
    <t>% age Purity:</t>
  </si>
  <si>
    <t>NDQD201509257</t>
  </si>
  <si>
    <t>Weight (mg):</t>
  </si>
  <si>
    <t>Loratadine</t>
  </si>
  <si>
    <t>Standard Conc (mg/mL):</t>
  </si>
  <si>
    <t>Each 5ml contains:
Loratadine 5mg</t>
  </si>
  <si>
    <t>2015-09-09 10:39:32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</si>
  <si>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</si>
  <si>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</si>
  <si>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</si>
  <si>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</si>
  <si>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</si>
  <si>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</si>
  <si>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</si>
  <si>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</si>
  <si>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</si>
  <si>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</si>
  <si>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</si>
  <si>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</si>
  <si>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</si>
  <si>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</si>
  <si>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</si>
  <si>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</si>
  <si>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</si>
  <si>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</si>
  <si>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</si>
  <si>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</si>
  <si>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</si>
  <si>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</si>
  <si>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</si>
  <si>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</si>
  <si>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</si>
  <si>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</si>
  <si>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</si>
  <si>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</si>
  <si>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</si>
  <si>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</si>
  <si>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</si>
  <si>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</si>
  <si>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</si>
  <si>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</si>
  <si>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</si>
  <si>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</si>
  <si>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</si>
  <si>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</si>
  <si>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</si>
  <si>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</si>
  <si>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</si>
  <si>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</si>
  <si>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</si>
  <si>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</si>
  <si>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</si>
  <si>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</si>
  <si>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</si>
  <si>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</si>
  <si>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</si>
  <si>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</si>
  <si>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</si>
  <si>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</si>
  <si>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</si>
  <si>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</si>
  <si>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</si>
  <si>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</si>
  <si>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</si>
  <si>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</si>
  <si>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</si>
  <si>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</si>
  <si>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 xml:space="preserve">Label Claim: </t>
  </si>
  <si>
    <t>Each</t>
  </si>
  <si>
    <t>contains</t>
  </si>
  <si>
    <t>Initial Sample dilution (mL):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</si>
  <si>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</si>
  <si>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</si>
  <si>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</si>
  <si>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</si>
  <si>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</si>
  <si>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</si>
  <si>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</si>
  <si>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</si>
  <si>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</si>
  <si>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</si>
  <si>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</si>
  <si>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</si>
  <si>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</si>
  <si>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</si>
  <si>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Comment:</t>
  </si>
  <si>
    <t xml:space="preserve">The content of </t>
  </si>
  <si>
    <t xml:space="preserve">in the sample as a percentage of the stated  label claim is 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</si>
  <si>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</si>
  <si>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</si>
  <si>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</si>
  <si>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</si>
  <si>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</si>
  <si>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</si>
  <si>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</si>
  <si>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USP Amoxicillin RS</t>
  </si>
  <si>
    <t>F0J018</t>
  </si>
  <si>
    <t>If correction for water content is not needed please enter 0</t>
  </si>
  <si>
    <t>Inj</t>
  </si>
  <si>
    <t>Mass of RS (mg):</t>
  </si>
  <si>
    <t>Mass of WRS as free base (mg):</t>
  </si>
  <si>
    <t>Desired Concentration (mg/mL):</t>
  </si>
  <si>
    <t>Determination of Content of Active Ingredient in the Sample</t>
  </si>
  <si>
    <t xml:space="preserve">Each </t>
  </si>
  <si>
    <t>Relative Density of sample:</t>
  </si>
  <si>
    <t>is equivalent to</t>
  </si>
  <si>
    <t>Powder Weight (g)</t>
  </si>
  <si>
    <t>Desired Powder Weight (g):</t>
  </si>
  <si>
    <t>Day 1</t>
  </si>
  <si>
    <t>Day 7</t>
  </si>
  <si>
    <t>AXCEL LORATADINE SYRUP</t>
  </si>
  <si>
    <t>LORATADINE</t>
  </si>
  <si>
    <t>18/10/2016</t>
  </si>
  <si>
    <t>24/10/2016</t>
  </si>
  <si>
    <t>L24-3</t>
  </si>
  <si>
    <t>EACH 5ML CONTAINS 5MG LORATADINE</t>
  </si>
  <si>
    <r>
      <t>The Assymetry of all peaks were below</t>
    </r>
    <r>
      <rPr>
        <b/>
        <sz val="12"/>
        <color rgb="FF000000"/>
        <rFont val="Book Antiqua"/>
      </rPr>
      <t xml:space="preserve"> 1.6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</si>
</sst>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000"/>
    <numFmt numFmtId="171" formatCode="0.0000"/>
    <numFmt numFmtId="172" formatCode="[$-409]d/mmm/yy;@"/>
    <numFmt numFmtId="173" formatCode="0.0000\ &quot;g&quot;"/>
    <numFmt numFmtId="174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9" fillId="2" borderId="13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38" xfId="0" applyNumberFormat="1" applyFont="1" applyFill="1" applyBorder="1" applyAlignment="1">
      <alignment horizontal="center" wrapText="1"/>
    </xf>
    <xf numFmtId="2" fontId="5" fillId="2" borderId="27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43" xfId="0" applyNumberFormat="1" applyFont="1" applyFill="1" applyBorder="1" applyAlignment="1" applyProtection="1">
      <alignment horizontal="center"/>
      <protection locked="0"/>
    </xf>
    <xf numFmtId="164" fontId="6" fillId="3" borderId="28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64" fontId="6" fillId="3" borderId="2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15" xfId="0" applyNumberFormat="1" applyFont="1" applyFill="1" applyBorder="1" applyAlignment="1">
      <alignment horizontal="center"/>
    </xf>
    <xf numFmtId="170" fontId="5" fillId="5" borderId="43" xfId="0" applyNumberFormat="1" applyFont="1" applyFill="1" applyBorder="1" applyAlignment="1">
      <alignment horizontal="center"/>
    </xf>
    <xf numFmtId="170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43" xfId="0" applyNumberFormat="1" applyFont="1" applyFill="1" applyBorder="1" applyAlignment="1">
      <alignment horizontal="center"/>
    </xf>
    <xf numFmtId="170" fontId="6" fillId="2" borderId="43" xfId="0" applyNumberFormat="1" applyFont="1" applyFill="1" applyBorder="1" applyAlignment="1">
      <alignment horizontal="center"/>
    </xf>
    <xf numFmtId="170" fontId="2" fillId="2" borderId="0" xfId="0" applyNumberFormat="1" applyFont="1" applyFill="1" applyAlignment="1">
      <alignment horizontal="center"/>
    </xf>
    <xf numFmtId="170" fontId="6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43" xfId="0" applyNumberFormat="1" applyFont="1" applyFill="1" applyBorder="1" applyAlignment="1">
      <alignment horizontal="center" wrapText="1"/>
    </xf>
    <xf numFmtId="171" fontId="5" fillId="5" borderId="40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71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1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15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72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12" fillId="2" borderId="0" xfId="0" applyFont="1" applyFill="1"/>
    <xf numFmtId="0" fontId="19" fillId="2" borderId="0" xfId="0" applyFont="1" applyFill="1" applyAlignment="1">
      <alignment vertical="center" wrapText="1"/>
    </xf>
    <xf numFmtId="0" fontId="13" fillId="2" borderId="0" xfId="0" applyFont="1" applyFill="1"/>
    <xf numFmtId="0" fontId="20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2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right"/>
    </xf>
    <xf numFmtId="0" fontId="8" fillId="2" borderId="15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21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44" xfId="0" applyNumberFormat="1" applyFont="1" applyFill="1" applyBorder="1" applyAlignment="1">
      <alignment horizontal="center"/>
    </xf>
    <xf numFmtId="168" fontId="9" fillId="6" borderId="25" xfId="0" applyNumberFormat="1" applyFont="1" applyFill="1" applyBorder="1" applyAlignment="1">
      <alignment horizontal="center"/>
    </xf>
    <xf numFmtId="2" fontId="8" fillId="6" borderId="2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8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9" xfId="0" applyNumberFormat="1" applyFont="1" applyFill="1" applyBorder="1" applyAlignment="1">
      <alignment horizontal="center"/>
    </xf>
    <xf numFmtId="0" fontId="8" fillId="2" borderId="28" xfId="0" applyFont="1" applyFill="1" applyBorder="1" applyAlignment="1">
      <alignment horizontal="right"/>
    </xf>
    <xf numFmtId="0" fontId="8" fillId="2" borderId="29" xfId="0" applyFont="1" applyFill="1" applyBorder="1" applyAlignment="1">
      <alignment horizontal="right"/>
    </xf>
    <xf numFmtId="0" fontId="8" fillId="2" borderId="35" xfId="0" applyFont="1" applyFill="1" applyBorder="1" applyAlignment="1">
      <alignment horizontal="right"/>
    </xf>
    <xf numFmtId="10" fontId="8" fillId="6" borderId="28" xfId="0" applyNumberFormat="1" applyFont="1" applyFill="1" applyBorder="1" applyAlignment="1">
      <alignment horizontal="center"/>
    </xf>
    <xf numFmtId="0" fontId="8" fillId="7" borderId="29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30" xfId="0" applyFont="1" applyFill="1" applyBorder="1" applyAlignment="1">
      <alignment horizontal="center"/>
    </xf>
    <xf numFmtId="2" fontId="9" fillId="2" borderId="30" xfId="0" applyNumberFormat="1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2" borderId="32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45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4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20" xfId="0" applyNumberFormat="1" applyFont="1" applyFill="1" applyBorder="1" applyAlignment="1">
      <alignment horizontal="center"/>
    </xf>
    <xf numFmtId="168" fontId="8" fillId="2" borderId="23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26" xfId="0" applyFont="1" applyFill="1" applyBorder="1"/>
    <xf numFmtId="0" fontId="9" fillId="2" borderId="41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46" xfId="0" applyNumberFormat="1" applyFont="1" applyFill="1" applyBorder="1" applyAlignment="1">
      <alignment horizontal="center"/>
    </xf>
    <xf numFmtId="168" fontId="8" fillId="2" borderId="47" xfId="0" applyNumberFormat="1" applyFont="1" applyFill="1" applyBorder="1" applyAlignment="1">
      <alignment horizontal="center"/>
    </xf>
    <xf numFmtId="168" fontId="8" fillId="2" borderId="48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10" fontId="8" fillId="2" borderId="13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34" xfId="0" applyNumberFormat="1" applyFont="1" applyFill="1" applyBorder="1" applyAlignment="1">
      <alignment horizontal="center" vertical="center"/>
    </xf>
    <xf numFmtId="2" fontId="8" fillId="2" borderId="30" xfId="0" applyNumberFormat="1" applyFont="1" applyFill="1" applyBorder="1" applyAlignment="1">
      <alignment horizontal="center"/>
    </xf>
    <xf numFmtId="2" fontId="8" fillId="2" borderId="31" xfId="0" applyNumberFormat="1" applyFont="1" applyFill="1" applyBorder="1" applyAlignment="1">
      <alignment horizontal="center"/>
    </xf>
    <xf numFmtId="2" fontId="8" fillId="2" borderId="32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24" xfId="0" applyNumberFormat="1" applyFont="1" applyFill="1" applyBorder="1" applyAlignment="1">
      <alignment horizontal="center"/>
    </xf>
    <xf numFmtId="0" fontId="8" fillId="2" borderId="4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50" xfId="0" applyNumberFormat="1" applyFont="1" applyFill="1" applyBorder="1" applyAlignment="1">
      <alignment horizontal="center"/>
    </xf>
    <xf numFmtId="2" fontId="8" fillId="7" borderId="50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right"/>
    </xf>
    <xf numFmtId="168" fontId="9" fillId="7" borderId="27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3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166" fontId="10" fillId="3" borderId="0" xfId="0" applyNumberFormat="1" applyFont="1" applyFill="1" applyAlignment="1" applyProtection="1">
      <alignment horizontal="left"/>
      <protection locked="0"/>
    </xf>
    <xf numFmtId="0" fontId="11" fillId="3" borderId="13" xfId="0" applyFont="1" applyFill="1" applyBorder="1" applyAlignment="1" applyProtection="1">
      <alignment horizontal="center"/>
      <protection locked="0"/>
    </xf>
    <xf numFmtId="0" fontId="11" fillId="3" borderId="15" xfId="0" applyFont="1" applyFill="1" applyBorder="1" applyAlignment="1" applyProtection="1">
      <alignment horizontal="center"/>
      <protection locked="0"/>
    </xf>
    <xf numFmtId="0" fontId="11" fillId="3" borderId="19" xfId="0" applyFont="1" applyFill="1" applyBorder="1" applyAlignment="1" applyProtection="1">
      <alignment horizontal="center"/>
      <protection locked="0"/>
    </xf>
    <xf numFmtId="0" fontId="11" fillId="3" borderId="14" xfId="0" applyFont="1" applyFill="1" applyBorder="1" applyAlignment="1" applyProtection="1">
      <alignment horizontal="center"/>
      <protection locked="0"/>
    </xf>
    <xf numFmtId="0" fontId="11" fillId="3" borderId="22" xfId="0" applyFont="1" applyFill="1" applyBorder="1" applyAlignment="1" applyProtection="1">
      <alignment horizontal="center"/>
      <protection locked="0"/>
    </xf>
    <xf numFmtId="0" fontId="11" fillId="3" borderId="27" xfId="0" applyFont="1" applyFill="1" applyBorder="1" applyAlignment="1" applyProtection="1">
      <alignment horizontal="center"/>
      <protection locked="0"/>
    </xf>
    <xf numFmtId="0" fontId="11" fillId="3" borderId="51" xfId="0" applyFont="1" applyFill="1" applyBorder="1" applyAlignment="1" applyProtection="1">
      <alignment horizontal="center"/>
      <protection locked="0"/>
    </xf>
    <xf numFmtId="0" fontId="11" fillId="3" borderId="50" xfId="0" applyFont="1" applyFill="1" applyBorder="1" applyAlignment="1" applyProtection="1">
      <alignment horizontal="center"/>
      <protection locked="0"/>
    </xf>
    <xf numFmtId="169" fontId="11" fillId="3" borderId="0" xfId="0" applyNumberFormat="1" applyFont="1" applyFill="1" applyAlignment="1" applyProtection="1">
      <alignment horizontal="center"/>
      <protection locked="0"/>
    </xf>
    <xf numFmtId="174" fontId="11" fillId="3" borderId="0" xfId="0" applyNumberFormat="1" applyFont="1" applyFill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1" fillId="3" borderId="33" xfId="0" applyFont="1" applyFill="1" applyBorder="1" applyAlignment="1" applyProtection="1">
      <alignment horizontal="center"/>
      <protection locked="0"/>
    </xf>
    <xf numFmtId="2" fontId="10" fillId="2" borderId="34" xfId="0" applyNumberFormat="1" applyFont="1" applyFill="1" applyBorder="1" applyAlignment="1">
      <alignment horizontal="center"/>
    </xf>
    <xf numFmtId="10" fontId="11" fillId="7" borderId="21" xfId="0" applyNumberFormat="1" applyFont="1" applyFill="1" applyBorder="1" applyAlignment="1">
      <alignment horizontal="center"/>
    </xf>
    <xf numFmtId="10" fontId="11" fillId="6" borderId="36" xfId="0" applyNumberFormat="1" applyFont="1" applyFill="1" applyBorder="1" applyAlignment="1">
      <alignment horizontal="center"/>
    </xf>
    <xf numFmtId="0" fontId="11" fillId="7" borderId="37" xfId="0" applyFont="1" applyFill="1" applyBorder="1" applyAlignment="1">
      <alignment horizontal="center"/>
    </xf>
    <xf numFmtId="2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1" fillId="2" borderId="0" xfId="0" applyNumberFormat="1" applyFont="1" applyFill="1" applyAlignment="1">
      <alignment horizontal="center"/>
    </xf>
    <xf numFmtId="171" fontId="9" fillId="2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Protection="1">
      <protection locked="0"/>
    </xf>
    <xf numFmtId="0" fontId="14" fillId="2" borderId="9" xfId="0" applyFont="1" applyFill="1" applyBorder="1" applyAlignment="1">
      <alignment horizontal="left" vertical="center" wrapText="1"/>
    </xf>
    <xf numFmtId="0" fontId="10" fillId="3" borderId="0" xfId="0" applyFont="1" applyFill="1" applyProtection="1">
      <protection locked="0"/>
    </xf>
    <xf numFmtId="10" fontId="8" fillId="2" borderId="30" xfId="0" applyNumberFormat="1" applyFont="1" applyFill="1" applyBorder="1" applyAlignment="1">
      <alignment horizontal="center" vertical="center"/>
    </xf>
    <xf numFmtId="10" fontId="8" fillId="2" borderId="31" xfId="0" applyNumberFormat="1" applyFont="1" applyFill="1" applyBorder="1" applyAlignment="1">
      <alignment horizontal="center" vertical="center"/>
    </xf>
    <xf numFmtId="10" fontId="8" fillId="2" borderId="32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4" fillId="2" borderId="38" xfId="0" applyFont="1" applyFill="1" applyBorder="1" applyAlignment="1">
      <alignment horizontal="center"/>
    </xf>
    <xf numFmtId="0" fontId="14" fillId="2" borderId="39" xfId="0" applyFont="1" applyFill="1" applyBorder="1" applyAlignment="1">
      <alignment horizontal="center"/>
    </xf>
    <xf numFmtId="0" fontId="14" fillId="2" borderId="4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38" xfId="0" applyFont="1" applyFill="1" applyBorder="1" applyAlignment="1">
      <alignment horizontal="justify" vertical="center" wrapText="1"/>
    </xf>
    <xf numFmtId="0" fontId="14" fillId="2" borderId="39" xfId="0" applyFont="1" applyFill="1" applyBorder="1" applyAlignment="1">
      <alignment horizontal="justify" vertical="center" wrapText="1"/>
    </xf>
    <xf numFmtId="0" fontId="14" fillId="2" borderId="40" xfId="0" applyFont="1" applyFill="1" applyBorder="1" applyAlignment="1">
      <alignment horizontal="justify" vertical="center" wrapText="1"/>
    </xf>
    <xf numFmtId="0" fontId="14" fillId="2" borderId="38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26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3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1" fillId="3" borderId="30" xfId="0" applyNumberFormat="1" applyFont="1" applyFill="1" applyBorder="1" applyAlignment="1" applyProtection="1">
      <alignment horizontal="center" vertical="center"/>
      <protection locked="0"/>
    </xf>
    <xf numFmtId="2" fontId="11" fillId="3" borderId="31" xfId="0" applyNumberFormat="1" applyFont="1" applyFill="1" applyBorder="1" applyAlignment="1" applyProtection="1">
      <alignment horizontal="center" vertical="center"/>
      <protection locked="0"/>
    </xf>
    <xf numFmtId="2" fontId="11" fillId="3" borderId="32" xfId="0" applyNumberFormat="1" applyFont="1" applyFill="1" applyBorder="1" applyAlignment="1" applyProtection="1">
      <alignment horizontal="center" vertical="center"/>
      <protection locked="0"/>
    </xf>
    <xf numFmtId="0" fontId="9" fillId="2" borderId="33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34" xfId="0" applyFont="1" applyFill="1" applyBorder="1" applyAlignment="1">
      <alignment horizontal="left" vertical="center" wrapText="1"/>
    </xf>
    <xf numFmtId="0" fontId="9" fillId="2" borderId="42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5" fillId="2" borderId="0" xfId="0" applyFont="1" applyFill="1" applyAlignment="1"/>
    <xf numFmtId="2" fontId="5" fillId="2" borderId="0" xfId="0" applyNumberFormat="1" applyFont="1" applyFill="1" applyAlignment="1"/>
    <xf numFmtId="164" fontId="5" fillId="2" borderId="0" xfId="0" applyNumberFormat="1" applyFont="1" applyFill="1" applyAlignment="1"/>
    <xf numFmtId="0" fontId="23" fillId="2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B32" sqref="B3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43" t="s">
        <v>0</v>
      </c>
      <c r="B15" s="243"/>
      <c r="C15" s="243"/>
      <c r="D15" s="243"/>
      <c r="E15" s="24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279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280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280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281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15364293</v>
      </c>
      <c r="C24" s="18">
        <v>6391.52</v>
      </c>
      <c r="D24" s="19">
        <v>1</v>
      </c>
      <c r="E24" s="20">
        <v>25.31</v>
      </c>
    </row>
    <row r="25" spans="1:6" ht="16.5" customHeight="1" x14ac:dyDescent="0.3">
      <c r="A25" s="17">
        <v>2</v>
      </c>
      <c r="B25" s="18">
        <v>15381573</v>
      </c>
      <c r="C25" s="18">
        <v>6490.99</v>
      </c>
      <c r="D25" s="19">
        <v>1</v>
      </c>
      <c r="E25" s="19">
        <v>25.36</v>
      </c>
    </row>
    <row r="26" spans="1:6" ht="16.5" customHeight="1" x14ac:dyDescent="0.3">
      <c r="A26" s="17">
        <v>3</v>
      </c>
      <c r="B26" s="18">
        <v>15405492</v>
      </c>
      <c r="C26" s="18">
        <v>6518.05</v>
      </c>
      <c r="D26" s="19">
        <v>1</v>
      </c>
      <c r="E26" s="19">
        <v>25.33</v>
      </c>
    </row>
    <row r="27" spans="1:6" ht="16.5" customHeight="1" x14ac:dyDescent="0.3">
      <c r="A27" s="17">
        <v>4</v>
      </c>
      <c r="B27" s="18">
        <v>15353655</v>
      </c>
      <c r="C27" s="18">
        <v>6617.66</v>
      </c>
      <c r="D27" s="19">
        <v>1</v>
      </c>
      <c r="E27" s="19">
        <v>25.34</v>
      </c>
    </row>
    <row r="28" spans="1:6" ht="16.5" customHeight="1" x14ac:dyDescent="0.3">
      <c r="A28" s="17">
        <v>5</v>
      </c>
      <c r="B28" s="18">
        <v>15381211</v>
      </c>
      <c r="C28" s="18">
        <v>6728.52</v>
      </c>
      <c r="D28" s="19">
        <v>1</v>
      </c>
      <c r="E28" s="19">
        <v>25.36</v>
      </c>
    </row>
    <row r="29" spans="1:6" ht="16.5" customHeight="1" x14ac:dyDescent="0.3">
      <c r="A29" s="17">
        <v>6</v>
      </c>
      <c r="B29" s="21">
        <v>15375843</v>
      </c>
      <c r="C29" s="21">
        <v>6768.55</v>
      </c>
      <c r="D29" s="22">
        <v>1</v>
      </c>
      <c r="E29" s="22">
        <v>25.36</v>
      </c>
    </row>
    <row r="30" spans="1:6" ht="16.5" customHeight="1" x14ac:dyDescent="0.3">
      <c r="A30" s="23" t="s">
        <v>18</v>
      </c>
      <c r="B30" s="24">
        <f>AVERAGE(B24:B29)</f>
        <v>15377011.166666666</v>
      </c>
      <c r="C30" s="25">
        <f>AVERAGE(C24:C29)</f>
        <v>6585.8816666666671</v>
      </c>
      <c r="D30" s="26">
        <f>AVERAGE(D24:D29)</f>
        <v>1</v>
      </c>
      <c r="E30" s="26">
        <f>AVERAGE(E24:E29)</f>
        <v>25.343333333333334</v>
      </c>
    </row>
    <row r="31" spans="1:6" ht="16.5" customHeight="1" x14ac:dyDescent="0.3">
      <c r="A31" s="27" t="s">
        <v>19</v>
      </c>
      <c r="B31" s="28">
        <f>(STDEV(B24:B29)/B30)</f>
        <v>1.1480461931973691E-3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282" t="s">
        <v>122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4" t="s">
        <v>26</v>
      </c>
      <c r="C59" s="24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4" zoomScale="60" workbookViewId="0">
      <selection activeCell="C42" sqref="C4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50" t="s">
        <v>31</v>
      </c>
      <c r="B1" s="250"/>
      <c r="C1" s="250"/>
      <c r="D1" s="250"/>
      <c r="E1" s="250"/>
      <c r="F1" s="250"/>
      <c r="G1" s="106"/>
    </row>
    <row r="2" spans="1:7" ht="12.75" customHeight="1" x14ac:dyDescent="0.3">
      <c r="A2" s="250"/>
      <c r="B2" s="250"/>
      <c r="C2" s="250"/>
      <c r="D2" s="250"/>
      <c r="E2" s="250"/>
      <c r="F2" s="250"/>
      <c r="G2" s="106"/>
    </row>
    <row r="3" spans="1:7" ht="12.75" customHeight="1" x14ac:dyDescent="0.3">
      <c r="A3" s="250"/>
      <c r="B3" s="250"/>
      <c r="C3" s="250"/>
      <c r="D3" s="250"/>
      <c r="E3" s="250"/>
      <c r="F3" s="250"/>
      <c r="G3" s="106"/>
    </row>
    <row r="4" spans="1:7" ht="12.75" customHeight="1" x14ac:dyDescent="0.3">
      <c r="A4" s="250"/>
      <c r="B4" s="250"/>
      <c r="C4" s="250"/>
      <c r="D4" s="250"/>
      <c r="E4" s="250"/>
      <c r="F4" s="250"/>
      <c r="G4" s="106"/>
    </row>
    <row r="5" spans="1:7" ht="12.75" customHeight="1" x14ac:dyDescent="0.3">
      <c r="A5" s="250"/>
      <c r="B5" s="250"/>
      <c r="C5" s="250"/>
      <c r="D5" s="250"/>
      <c r="E5" s="250"/>
      <c r="F5" s="250"/>
      <c r="G5" s="106"/>
    </row>
    <row r="6" spans="1:7" ht="12.75" customHeight="1" x14ac:dyDescent="0.3">
      <c r="A6" s="250"/>
      <c r="B6" s="250"/>
      <c r="C6" s="250"/>
      <c r="D6" s="250"/>
      <c r="E6" s="250"/>
      <c r="F6" s="250"/>
      <c r="G6" s="106"/>
    </row>
    <row r="7" spans="1:7" ht="12.75" customHeight="1" x14ac:dyDescent="0.3">
      <c r="A7" s="250"/>
      <c r="B7" s="250"/>
      <c r="C7" s="250"/>
      <c r="D7" s="250"/>
      <c r="E7" s="250"/>
      <c r="F7" s="250"/>
      <c r="G7" s="106"/>
    </row>
    <row r="8" spans="1:7" ht="15" customHeight="1" x14ac:dyDescent="0.3">
      <c r="A8" s="249" t="s">
        <v>32</v>
      </c>
      <c r="B8" s="249"/>
      <c r="C8" s="249"/>
      <c r="D8" s="249"/>
      <c r="E8" s="249"/>
      <c r="F8" s="249"/>
      <c r="G8" s="107"/>
    </row>
    <row r="9" spans="1:7" ht="12.75" customHeight="1" x14ac:dyDescent="0.3">
      <c r="A9" s="249"/>
      <c r="B9" s="249"/>
      <c r="C9" s="249"/>
      <c r="D9" s="249"/>
      <c r="E9" s="249"/>
      <c r="F9" s="249"/>
      <c r="G9" s="107"/>
    </row>
    <row r="10" spans="1:7" ht="12.75" customHeight="1" x14ac:dyDescent="0.3">
      <c r="A10" s="249"/>
      <c r="B10" s="249"/>
      <c r="C10" s="249"/>
      <c r="D10" s="249"/>
      <c r="E10" s="249"/>
      <c r="F10" s="249"/>
      <c r="G10" s="107"/>
    </row>
    <row r="11" spans="1:7" ht="12.75" customHeight="1" x14ac:dyDescent="0.3">
      <c r="A11" s="249"/>
      <c r="B11" s="249"/>
      <c r="C11" s="249"/>
      <c r="D11" s="249"/>
      <c r="E11" s="249"/>
      <c r="F11" s="249"/>
      <c r="G11" s="107"/>
    </row>
    <row r="12" spans="1:7" ht="12.75" customHeight="1" x14ac:dyDescent="0.3">
      <c r="A12" s="249"/>
      <c r="B12" s="249"/>
      <c r="C12" s="249"/>
      <c r="D12" s="249"/>
      <c r="E12" s="249"/>
      <c r="F12" s="249"/>
      <c r="G12" s="107"/>
    </row>
    <row r="13" spans="1:7" ht="12.75" customHeight="1" x14ac:dyDescent="0.3">
      <c r="A13" s="249"/>
      <c r="B13" s="249"/>
      <c r="C13" s="249"/>
      <c r="D13" s="249"/>
      <c r="E13" s="249"/>
      <c r="F13" s="249"/>
      <c r="G13" s="107"/>
    </row>
    <row r="14" spans="1:7" ht="12.75" customHeight="1" x14ac:dyDescent="0.3">
      <c r="A14" s="249"/>
      <c r="B14" s="249"/>
      <c r="C14" s="249"/>
      <c r="D14" s="249"/>
      <c r="E14" s="249"/>
      <c r="F14" s="249"/>
      <c r="G14" s="107"/>
    </row>
    <row r="15" spans="1:7" ht="13.5" customHeight="1" x14ac:dyDescent="0.3"/>
    <row r="16" spans="1:7" ht="19.5" customHeight="1" x14ac:dyDescent="0.3">
      <c r="A16" s="245" t="s">
        <v>33</v>
      </c>
      <c r="B16" s="246"/>
      <c r="C16" s="246"/>
      <c r="D16" s="246"/>
      <c r="E16" s="246"/>
      <c r="F16" s="247"/>
    </row>
    <row r="17" spans="1:13" ht="18.75" customHeight="1" x14ac:dyDescent="0.3">
      <c r="A17" s="248" t="s">
        <v>94</v>
      </c>
      <c r="B17" s="248"/>
      <c r="C17" s="248"/>
      <c r="D17" s="248"/>
      <c r="E17" s="248"/>
      <c r="F17" s="248"/>
    </row>
    <row r="18" spans="1:13" x14ac:dyDescent="0.3">
      <c r="B18" s="1" t="e">
        <f>[1]Relative!B13</f>
        <v>#REF!</v>
      </c>
    </row>
    <row r="20" spans="1:13" ht="16.5" customHeight="1" x14ac:dyDescent="0.3">
      <c r="A20" s="53" t="s">
        <v>35</v>
      </c>
      <c r="B20" s="108">
        <v>0</v>
      </c>
    </row>
    <row r="21" spans="1:13" ht="16.5" customHeight="1" x14ac:dyDescent="0.3">
      <c r="A21" s="53" t="s">
        <v>36</v>
      </c>
      <c r="B21" s="108">
        <v>0</v>
      </c>
    </row>
    <row r="22" spans="1:13" ht="16.5" customHeight="1" x14ac:dyDescent="0.3">
      <c r="A22" s="53" t="s">
        <v>37</v>
      </c>
      <c r="B22" s="108">
        <v>0</v>
      </c>
    </row>
    <row r="23" spans="1:13" ht="16.5" customHeight="1" x14ac:dyDescent="0.3">
      <c r="A23" s="53" t="s">
        <v>38</v>
      </c>
      <c r="B23" s="108">
        <v>0</v>
      </c>
    </row>
    <row r="24" spans="1:13" ht="16.5" customHeight="1" x14ac:dyDescent="0.3">
      <c r="A24" s="53" t="s">
        <v>39</v>
      </c>
      <c r="B24" s="109">
        <v>0</v>
      </c>
    </row>
    <row r="25" spans="1:13" ht="16.5" customHeight="1" x14ac:dyDescent="0.3">
      <c r="A25" s="53" t="s">
        <v>40</v>
      </c>
      <c r="B25" s="109">
        <v>0</v>
      </c>
    </row>
    <row r="27" spans="1:13" ht="13.5" customHeight="1" x14ac:dyDescent="0.3"/>
    <row r="28" spans="1:13" ht="17.25" customHeight="1" x14ac:dyDescent="0.3">
      <c r="B28" s="55" t="s">
        <v>95</v>
      </c>
      <c r="C28" s="56" t="s">
        <v>96</v>
      </c>
      <c r="D28" s="56" t="s">
        <v>97</v>
      </c>
      <c r="E28" s="57"/>
      <c r="F28" s="57"/>
      <c r="G28" s="57"/>
      <c r="H28" s="58"/>
      <c r="I28" s="57"/>
      <c r="J28" s="57"/>
      <c r="K28" s="57"/>
      <c r="L28" s="59"/>
      <c r="M28" s="59"/>
    </row>
    <row r="29" spans="1:13" ht="16.5" customHeight="1" x14ac:dyDescent="0.3">
      <c r="B29" s="60">
        <v>9.4699500000000008</v>
      </c>
      <c r="C29" s="61">
        <v>15.35323</v>
      </c>
      <c r="D29" s="61">
        <v>16.714870000000001</v>
      </c>
      <c r="E29" s="62"/>
      <c r="F29" s="62"/>
      <c r="G29" s="62"/>
      <c r="H29" s="58"/>
      <c r="I29" s="62"/>
      <c r="J29" s="62"/>
      <c r="K29" s="62"/>
      <c r="L29" s="59"/>
      <c r="M29" s="59"/>
    </row>
    <row r="30" spans="1:13" ht="15.75" customHeight="1" x14ac:dyDescent="0.3">
      <c r="B30" s="63"/>
      <c r="C30" s="61">
        <v>15.33625</v>
      </c>
      <c r="D30" s="61">
        <v>16.732189999999999</v>
      </c>
      <c r="E30" s="62"/>
      <c r="F30" s="62"/>
      <c r="G30" s="62"/>
      <c r="H30" s="58"/>
      <c r="I30" s="62"/>
      <c r="J30" s="62"/>
      <c r="K30" s="62"/>
      <c r="L30" s="59"/>
      <c r="M30" s="59"/>
    </row>
    <row r="31" spans="1:13" ht="16.5" customHeight="1" x14ac:dyDescent="0.3">
      <c r="B31" s="63"/>
      <c r="C31" s="64">
        <v>15.333310000000001</v>
      </c>
      <c r="D31" s="64">
        <v>16.754390000000001</v>
      </c>
      <c r="E31" s="62"/>
      <c r="F31" s="62"/>
      <c r="G31" s="62"/>
      <c r="H31" s="58"/>
      <c r="I31" s="62"/>
      <c r="J31" s="62"/>
      <c r="K31" s="62"/>
      <c r="L31" s="59"/>
      <c r="M31" s="59"/>
    </row>
    <row r="32" spans="1:13" ht="16.5" customHeight="1" x14ac:dyDescent="0.3">
      <c r="B32" s="63"/>
      <c r="C32" s="65"/>
      <c r="D32" s="66"/>
      <c r="E32" s="62"/>
      <c r="F32" s="62"/>
      <c r="G32" s="62"/>
      <c r="H32" s="58"/>
      <c r="I32" s="62"/>
      <c r="J32" s="62"/>
      <c r="K32" s="62"/>
      <c r="L32" s="59"/>
      <c r="M32" s="59"/>
    </row>
    <row r="33" spans="1:13" ht="17.25" customHeight="1" x14ac:dyDescent="0.3">
      <c r="B33" s="67">
        <f>AVERAGE(B29:B32)</f>
        <v>9.4699500000000008</v>
      </c>
      <c r="C33" s="67">
        <f>AVERAGE(C29:C32)</f>
        <v>15.34093</v>
      </c>
      <c r="D33" s="67">
        <f>AVERAGE(D29:D32)</f>
        <v>16.733816666666666</v>
      </c>
      <c r="E33" s="68"/>
      <c r="F33" s="68"/>
      <c r="G33" s="68"/>
      <c r="H33" s="58"/>
      <c r="I33" s="68"/>
      <c r="J33" s="68"/>
      <c r="K33" s="68"/>
      <c r="L33" s="59"/>
      <c r="M33" s="59"/>
    </row>
    <row r="34" spans="1:13" ht="16.5" customHeight="1" x14ac:dyDescent="0.3">
      <c r="B34" s="69"/>
      <c r="C34" s="69"/>
      <c r="D34" s="69"/>
      <c r="E34" s="58"/>
      <c r="F34" s="58"/>
      <c r="G34" s="58"/>
      <c r="H34" s="58"/>
      <c r="I34" s="58"/>
      <c r="J34" s="58"/>
      <c r="K34" s="58"/>
      <c r="L34" s="59"/>
      <c r="M34" s="59"/>
    </row>
    <row r="35" spans="1:13" ht="16.5" customHeight="1" x14ac:dyDescent="0.3">
      <c r="B35" s="70" t="s">
        <v>98</v>
      </c>
      <c r="C35" s="71">
        <f>C33-B33</f>
        <v>5.8709799999999994</v>
      </c>
      <c r="D35" s="69"/>
      <c r="E35" s="58"/>
      <c r="F35" s="72"/>
      <c r="G35" s="58"/>
      <c r="H35" s="58"/>
      <c r="I35" s="58"/>
      <c r="J35" s="72"/>
      <c r="K35" s="58"/>
      <c r="L35" s="59"/>
      <c r="M35" s="59"/>
    </row>
    <row r="36" spans="1:13" ht="16.5" customHeight="1" x14ac:dyDescent="0.3">
      <c r="B36" s="69"/>
      <c r="C36" s="73"/>
      <c r="D36" s="69"/>
      <c r="E36" s="58"/>
      <c r="F36" s="72"/>
      <c r="G36" s="58"/>
      <c r="H36" s="58"/>
      <c r="I36" s="58"/>
      <c r="J36" s="72"/>
      <c r="K36" s="58"/>
      <c r="L36" s="59"/>
      <c r="M36" s="59"/>
    </row>
    <row r="37" spans="1:13" ht="16.5" customHeight="1" x14ac:dyDescent="0.3">
      <c r="B37" s="70" t="s">
        <v>99</v>
      </c>
      <c r="C37" s="71">
        <f>D33-B33</f>
        <v>7.2638666666666651</v>
      </c>
      <c r="D37" s="69"/>
      <c r="E37" s="58"/>
      <c r="F37" s="72"/>
      <c r="G37" s="58"/>
      <c r="H37" s="58"/>
      <c r="I37" s="58"/>
      <c r="J37" s="72"/>
      <c r="K37" s="58"/>
      <c r="L37" s="59"/>
      <c r="M37" s="59"/>
    </row>
    <row r="38" spans="1:13" ht="16.5" customHeight="1" x14ac:dyDescent="0.3">
      <c r="B38" s="69"/>
      <c r="C38" s="73"/>
      <c r="D38" s="69"/>
      <c r="E38" s="58"/>
      <c r="F38" s="74"/>
      <c r="G38" s="75"/>
      <c r="H38" s="75"/>
      <c r="I38" s="75"/>
      <c r="J38" s="74"/>
      <c r="K38" s="58"/>
      <c r="L38" s="59"/>
      <c r="M38" s="59"/>
    </row>
    <row r="39" spans="1:13" ht="32.25" customHeight="1" x14ac:dyDescent="0.3">
      <c r="B39" s="76" t="s">
        <v>100</v>
      </c>
      <c r="C39" s="77">
        <f>C37/C35</f>
        <v>1.237249431383971</v>
      </c>
      <c r="D39" s="69"/>
      <c r="E39" s="78"/>
      <c r="F39" s="79"/>
      <c r="G39" s="75"/>
      <c r="H39" s="75"/>
      <c r="I39" s="80"/>
      <c r="J39" s="79"/>
      <c r="K39" s="58"/>
      <c r="L39" s="59"/>
      <c r="M39" s="59"/>
    </row>
    <row r="40" spans="1:13" ht="14.25" customHeight="1" x14ac:dyDescent="0.3">
      <c r="A40" s="81"/>
      <c r="B40" s="82"/>
      <c r="C40" s="83"/>
      <c r="D40" s="84"/>
      <c r="E40" s="83"/>
      <c r="G40" s="85"/>
      <c r="H40" s="85"/>
      <c r="I40" s="86"/>
      <c r="J40" s="87"/>
    </row>
    <row r="41" spans="1:13" ht="16.5" customHeight="1" x14ac:dyDescent="0.3">
      <c r="A41" s="54"/>
      <c r="B41" s="88" t="s">
        <v>26</v>
      </c>
      <c r="C41" s="88"/>
      <c r="D41" s="89" t="s">
        <v>27</v>
      </c>
      <c r="E41" s="90"/>
      <c r="F41" s="89" t="s">
        <v>28</v>
      </c>
      <c r="G41" s="85"/>
      <c r="H41" s="85"/>
      <c r="I41" s="86"/>
      <c r="J41" s="87"/>
    </row>
    <row r="42" spans="1:13" ht="59.25" customHeight="1" x14ac:dyDescent="0.3">
      <c r="A42" s="91" t="s">
        <v>29</v>
      </c>
      <c r="B42" s="92"/>
      <c r="C42" s="93"/>
      <c r="D42" s="92"/>
      <c r="E42" s="94"/>
      <c r="F42" s="95"/>
      <c r="G42" s="85"/>
      <c r="H42" s="85"/>
      <c r="I42" s="86"/>
      <c r="J42" s="87"/>
    </row>
    <row r="43" spans="1:13" ht="59.25" customHeight="1" x14ac:dyDescent="0.3">
      <c r="A43" s="91" t="s">
        <v>30</v>
      </c>
      <c r="B43" s="96"/>
      <c r="C43" s="97"/>
      <c r="D43" s="96"/>
      <c r="E43" s="94"/>
      <c r="F43" s="98"/>
      <c r="G43" s="99"/>
      <c r="H43" s="99"/>
      <c r="I43" s="100"/>
    </row>
    <row r="44" spans="1:13" ht="13.5" customHeight="1" x14ac:dyDescent="0.3">
      <c r="A44" s="99"/>
      <c r="B44" s="99"/>
      <c r="C44" s="99"/>
      <c r="D44" s="100"/>
      <c r="F44" s="99"/>
      <c r="G44" s="99"/>
      <c r="H44" s="99"/>
      <c r="I44" s="100"/>
    </row>
    <row r="45" spans="1:13" ht="13.5" customHeight="1" x14ac:dyDescent="0.3">
      <c r="A45" s="99"/>
      <c r="B45" s="99"/>
      <c r="C45" s="99"/>
      <c r="D45" s="100"/>
      <c r="F45" s="99"/>
      <c r="G45" s="99"/>
      <c r="H45" s="99"/>
      <c r="I45" s="100"/>
    </row>
    <row r="47" spans="1:13" ht="13.5" customHeight="1" x14ac:dyDescent="0.3">
      <c r="A47" s="101"/>
      <c r="B47" s="101"/>
      <c r="C47" s="101"/>
      <c r="F47" s="101"/>
      <c r="G47" s="101"/>
      <c r="H47" s="101"/>
    </row>
    <row r="48" spans="1:13" ht="13.5" customHeight="1" x14ac:dyDescent="0.3">
      <c r="A48" s="102"/>
      <c r="B48" s="102"/>
      <c r="C48" s="102"/>
      <c r="F48" s="102"/>
      <c r="G48" s="102"/>
      <c r="H48" s="102"/>
    </row>
    <row r="49" spans="1:8" x14ac:dyDescent="0.3">
      <c r="B49" s="103"/>
      <c r="C49" s="103"/>
      <c r="G49" s="103"/>
      <c r="H49" s="103"/>
    </row>
    <row r="50" spans="1:8" x14ac:dyDescent="0.3">
      <c r="A50" s="104"/>
      <c r="F50" s="104"/>
    </row>
    <row r="51" spans="1:8" x14ac:dyDescent="0.3">
      <c r="C51" s="105"/>
    </row>
    <row r="52" spans="1:8" x14ac:dyDescent="0.3">
      <c r="C52" s="105"/>
    </row>
    <row r="57" spans="1:8" ht="13.5" customHeight="1" x14ac:dyDescent="0.3">
      <c r="C57" s="99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20" zoomScale="55" zoomScaleNormal="75" workbookViewId="0">
      <selection activeCell="F66" sqref="F66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76" t="s">
        <v>31</v>
      </c>
      <c r="B1" s="276"/>
      <c r="C1" s="276"/>
      <c r="D1" s="276"/>
      <c r="E1" s="276"/>
      <c r="F1" s="276"/>
      <c r="G1" s="276"/>
      <c r="H1" s="276"/>
    </row>
    <row r="2" spans="1:8" x14ac:dyDescent="0.25">
      <c r="A2" s="276"/>
      <c r="B2" s="276"/>
      <c r="C2" s="276"/>
      <c r="D2" s="276"/>
      <c r="E2" s="276"/>
      <c r="F2" s="276"/>
      <c r="G2" s="276"/>
      <c r="H2" s="276"/>
    </row>
    <row r="3" spans="1:8" x14ac:dyDescent="0.25">
      <c r="A3" s="276"/>
      <c r="B3" s="276"/>
      <c r="C3" s="276"/>
      <c r="D3" s="276"/>
      <c r="E3" s="276"/>
      <c r="F3" s="276"/>
      <c r="G3" s="276"/>
      <c r="H3" s="276"/>
    </row>
    <row r="4" spans="1:8" x14ac:dyDescent="0.25">
      <c r="A4" s="276"/>
      <c r="B4" s="276"/>
      <c r="C4" s="276"/>
      <c r="D4" s="276"/>
      <c r="E4" s="276"/>
      <c r="F4" s="276"/>
      <c r="G4" s="276"/>
      <c r="H4" s="276"/>
    </row>
    <row r="5" spans="1:8" x14ac:dyDescent="0.25">
      <c r="A5" s="276"/>
      <c r="B5" s="276"/>
      <c r="C5" s="276"/>
      <c r="D5" s="276"/>
      <c r="E5" s="276"/>
      <c r="F5" s="276"/>
      <c r="G5" s="276"/>
      <c r="H5" s="276"/>
    </row>
    <row r="6" spans="1:8" x14ac:dyDescent="0.25">
      <c r="A6" s="276"/>
      <c r="B6" s="276"/>
      <c r="C6" s="276"/>
      <c r="D6" s="276"/>
      <c r="E6" s="276"/>
      <c r="F6" s="276"/>
      <c r="G6" s="276"/>
      <c r="H6" s="276"/>
    </row>
    <row r="7" spans="1:8" x14ac:dyDescent="0.25">
      <c r="A7" s="276"/>
      <c r="B7" s="276"/>
      <c r="C7" s="276"/>
      <c r="D7" s="276"/>
      <c r="E7" s="276"/>
      <c r="F7" s="276"/>
      <c r="G7" s="276"/>
      <c r="H7" s="276"/>
    </row>
    <row r="8" spans="1:8" x14ac:dyDescent="0.25">
      <c r="A8" s="277" t="s">
        <v>32</v>
      </c>
      <c r="B8" s="277"/>
      <c r="C8" s="277"/>
      <c r="D8" s="277"/>
      <c r="E8" s="277"/>
      <c r="F8" s="277"/>
      <c r="G8" s="277"/>
      <c r="H8" s="277"/>
    </row>
    <row r="9" spans="1:8" x14ac:dyDescent="0.25">
      <c r="A9" s="277"/>
      <c r="B9" s="277"/>
      <c r="C9" s="277"/>
      <c r="D9" s="277"/>
      <c r="E9" s="277"/>
      <c r="F9" s="277"/>
      <c r="G9" s="277"/>
      <c r="H9" s="277"/>
    </row>
    <row r="10" spans="1:8" x14ac:dyDescent="0.25">
      <c r="A10" s="277"/>
      <c r="B10" s="277"/>
      <c r="C10" s="277"/>
      <c r="D10" s="277"/>
      <c r="E10" s="277"/>
      <c r="F10" s="277"/>
      <c r="G10" s="277"/>
      <c r="H10" s="277"/>
    </row>
    <row r="11" spans="1:8" x14ac:dyDescent="0.25">
      <c r="A11" s="277"/>
      <c r="B11" s="277"/>
      <c r="C11" s="277"/>
      <c r="D11" s="277"/>
      <c r="E11" s="277"/>
      <c r="F11" s="277"/>
      <c r="G11" s="277"/>
      <c r="H11" s="277"/>
    </row>
    <row r="12" spans="1:8" x14ac:dyDescent="0.25">
      <c r="A12" s="277"/>
      <c r="B12" s="277"/>
      <c r="C12" s="277"/>
      <c r="D12" s="277"/>
      <c r="E12" s="277"/>
      <c r="F12" s="277"/>
      <c r="G12" s="277"/>
      <c r="H12" s="277"/>
    </row>
    <row r="13" spans="1:8" x14ac:dyDescent="0.25">
      <c r="A13" s="277"/>
      <c r="B13" s="277"/>
      <c r="C13" s="277"/>
      <c r="D13" s="277"/>
      <c r="E13" s="277"/>
      <c r="F13" s="277"/>
      <c r="G13" s="277"/>
      <c r="H13" s="277"/>
    </row>
    <row r="14" spans="1:8" ht="19.5" customHeight="1" x14ac:dyDescent="0.25">
      <c r="A14" s="277"/>
      <c r="B14" s="277"/>
      <c r="C14" s="277"/>
      <c r="D14" s="277"/>
      <c r="E14" s="277"/>
      <c r="F14" s="277"/>
      <c r="G14" s="277"/>
      <c r="H14" s="277"/>
    </row>
    <row r="15" spans="1:8" ht="19.5" customHeight="1" x14ac:dyDescent="0.25"/>
    <row r="16" spans="1:8" ht="19.5" customHeight="1" x14ac:dyDescent="0.3">
      <c r="A16" s="245" t="s">
        <v>33</v>
      </c>
      <c r="B16" s="246"/>
      <c r="C16" s="246"/>
      <c r="D16" s="246"/>
      <c r="E16" s="246"/>
      <c r="F16" s="246"/>
      <c r="G16" s="246"/>
      <c r="H16" s="247"/>
    </row>
    <row r="17" spans="1:12" ht="20.25" customHeight="1" x14ac:dyDescent="0.25">
      <c r="A17" s="278" t="s">
        <v>34</v>
      </c>
      <c r="B17" s="278"/>
      <c r="C17" s="278"/>
      <c r="D17" s="278"/>
      <c r="E17" s="278"/>
      <c r="F17" s="278"/>
      <c r="G17" s="278"/>
      <c r="H17" s="278"/>
    </row>
    <row r="18" spans="1:12" ht="26.25" customHeight="1" x14ac:dyDescent="0.4">
      <c r="A18" s="112" t="s">
        <v>35</v>
      </c>
      <c r="B18" s="275" t="s">
        <v>116</v>
      </c>
      <c r="C18" s="275"/>
    </row>
    <row r="19" spans="1:12" ht="26.25" customHeight="1" x14ac:dyDescent="0.4">
      <c r="A19" s="112" t="s">
        <v>36</v>
      </c>
      <c r="B19" s="214" t="s">
        <v>7</v>
      </c>
      <c r="C19" s="237">
        <v>23</v>
      </c>
    </row>
    <row r="20" spans="1:12" ht="26.25" customHeight="1" x14ac:dyDescent="0.4">
      <c r="A20" s="112" t="s">
        <v>37</v>
      </c>
      <c r="B20" s="214" t="s">
        <v>117</v>
      </c>
      <c r="C20" s="215"/>
    </row>
    <row r="21" spans="1:12" ht="26.25" customHeight="1" x14ac:dyDescent="0.4">
      <c r="A21" s="112" t="s">
        <v>38</v>
      </c>
      <c r="B21" s="252" t="s">
        <v>121</v>
      </c>
      <c r="C21" s="252"/>
      <c r="D21" s="252"/>
      <c r="E21" s="252"/>
      <c r="F21" s="252"/>
      <c r="G21" s="252"/>
      <c r="H21" s="252"/>
      <c r="I21" s="239"/>
    </row>
    <row r="22" spans="1:12" ht="26.25" customHeight="1" x14ac:dyDescent="0.4">
      <c r="A22" s="112" t="s">
        <v>39</v>
      </c>
      <c r="B22" s="216" t="s">
        <v>118</v>
      </c>
      <c r="C22" s="215"/>
      <c r="D22" s="215"/>
      <c r="E22" s="215"/>
      <c r="F22" s="215"/>
      <c r="G22" s="215"/>
      <c r="H22" s="215"/>
      <c r="I22" s="215"/>
    </row>
    <row r="23" spans="1:12" ht="26.25" customHeight="1" x14ac:dyDescent="0.4">
      <c r="A23" s="112" t="s">
        <v>40</v>
      </c>
      <c r="B23" s="216" t="s">
        <v>119</v>
      </c>
      <c r="C23" s="215"/>
      <c r="D23" s="215"/>
      <c r="E23" s="215"/>
      <c r="F23" s="215"/>
      <c r="G23" s="215"/>
      <c r="H23" s="215"/>
      <c r="I23" s="215"/>
    </row>
    <row r="24" spans="1:12" ht="18.75" x14ac:dyDescent="0.3">
      <c r="A24" s="112"/>
      <c r="B24" s="114"/>
    </row>
    <row r="25" spans="1:12" ht="18.75" x14ac:dyDescent="0.3">
      <c r="B25" s="114"/>
    </row>
    <row r="26" spans="1:12" ht="18.75" x14ac:dyDescent="0.3">
      <c r="A26" s="110" t="s">
        <v>1</v>
      </c>
      <c r="B26" s="251" t="s">
        <v>114</v>
      </c>
      <c r="C26" s="251"/>
      <c r="D26" s="251"/>
      <c r="E26" s="251"/>
      <c r="F26" s="251"/>
      <c r="G26" s="251"/>
      <c r="H26" s="251"/>
    </row>
    <row r="27" spans="1:12" ht="26.25" customHeight="1" x14ac:dyDescent="0.4">
      <c r="A27" s="115" t="s">
        <v>4</v>
      </c>
      <c r="B27" s="275" t="s">
        <v>117</v>
      </c>
      <c r="C27" s="275"/>
    </row>
    <row r="28" spans="1:12" ht="26.25" customHeight="1" x14ac:dyDescent="0.4">
      <c r="A28" s="117" t="s">
        <v>41</v>
      </c>
      <c r="B28" s="252" t="s">
        <v>120</v>
      </c>
      <c r="C28" s="252"/>
    </row>
    <row r="29" spans="1:12" ht="27" customHeight="1" x14ac:dyDescent="0.4">
      <c r="A29" s="117" t="s">
        <v>6</v>
      </c>
      <c r="B29" s="213">
        <v>100</v>
      </c>
    </row>
    <row r="30" spans="1:12" s="8" customFormat="1" ht="27" customHeight="1" x14ac:dyDescent="0.4">
      <c r="A30" s="117" t="s">
        <v>42</v>
      </c>
      <c r="B30" s="212">
        <v>0</v>
      </c>
      <c r="C30" s="253" t="s">
        <v>103</v>
      </c>
      <c r="D30" s="254"/>
      <c r="E30" s="254"/>
      <c r="F30" s="254"/>
      <c r="G30" s="254"/>
      <c r="H30" s="255"/>
      <c r="I30" s="119"/>
      <c r="J30" s="119"/>
      <c r="K30" s="119"/>
      <c r="L30" s="119"/>
    </row>
    <row r="31" spans="1:12" s="8" customFormat="1" ht="19.5" customHeight="1" x14ac:dyDescent="0.3">
      <c r="A31" s="117" t="s">
        <v>43</v>
      </c>
      <c r="B31" s="116">
        <f>B29-B30</f>
        <v>100</v>
      </c>
      <c r="C31" s="120"/>
      <c r="D31" s="120"/>
      <c r="E31" s="120"/>
      <c r="F31" s="120"/>
      <c r="G31" s="120"/>
      <c r="H31" s="121"/>
      <c r="I31" s="119"/>
      <c r="J31" s="119"/>
      <c r="K31" s="119"/>
      <c r="L31" s="119"/>
    </row>
    <row r="32" spans="1:12" s="8" customFormat="1" ht="27" customHeight="1" x14ac:dyDescent="0.4">
      <c r="A32" s="117" t="s">
        <v>44</v>
      </c>
      <c r="B32" s="233">
        <v>1</v>
      </c>
      <c r="C32" s="256" t="s">
        <v>45</v>
      </c>
      <c r="D32" s="257"/>
      <c r="E32" s="257"/>
      <c r="F32" s="257"/>
      <c r="G32" s="257"/>
      <c r="H32" s="258"/>
      <c r="I32" s="119"/>
      <c r="J32" s="119"/>
      <c r="K32" s="119"/>
      <c r="L32" s="119"/>
    </row>
    <row r="33" spans="1:14" s="8" customFormat="1" ht="27" customHeight="1" x14ac:dyDescent="0.4">
      <c r="A33" s="117" t="s">
        <v>46</v>
      </c>
      <c r="B33" s="233">
        <v>1</v>
      </c>
      <c r="C33" s="256" t="s">
        <v>47</v>
      </c>
      <c r="D33" s="257"/>
      <c r="E33" s="257"/>
      <c r="F33" s="257"/>
      <c r="G33" s="257"/>
      <c r="H33" s="258"/>
      <c r="I33" s="119"/>
      <c r="J33" s="119"/>
      <c r="K33" s="119"/>
      <c r="L33" s="123"/>
      <c r="M33" s="123"/>
      <c r="N33" s="124"/>
    </row>
    <row r="34" spans="1:14" s="8" customFormat="1" ht="17.25" customHeight="1" x14ac:dyDescent="0.3">
      <c r="A34" s="117"/>
      <c r="B34" s="122"/>
      <c r="C34" s="125"/>
      <c r="D34" s="125"/>
      <c r="E34" s="125"/>
      <c r="F34" s="125"/>
      <c r="G34" s="125"/>
      <c r="H34" s="125"/>
      <c r="I34" s="119"/>
      <c r="J34" s="119"/>
      <c r="K34" s="119"/>
      <c r="L34" s="123"/>
      <c r="M34" s="123"/>
      <c r="N34" s="124"/>
    </row>
    <row r="35" spans="1:14" s="8" customFormat="1" ht="18.75" x14ac:dyDescent="0.3">
      <c r="A35" s="117" t="s">
        <v>48</v>
      </c>
      <c r="B35" s="126">
        <f>B32/B33</f>
        <v>1</v>
      </c>
      <c r="C35" s="111" t="s">
        <v>49</v>
      </c>
      <c r="D35" s="111"/>
      <c r="E35" s="111"/>
      <c r="F35" s="111"/>
      <c r="G35" s="111"/>
      <c r="H35" s="111"/>
      <c r="I35" s="119"/>
      <c r="J35" s="119"/>
      <c r="K35" s="119"/>
      <c r="L35" s="123"/>
      <c r="M35" s="123"/>
      <c r="N35" s="124"/>
    </row>
    <row r="36" spans="1:14" s="8" customFormat="1" ht="19.5" customHeight="1" x14ac:dyDescent="0.3">
      <c r="A36" s="117"/>
      <c r="B36" s="116"/>
      <c r="H36" s="111"/>
      <c r="I36" s="119"/>
      <c r="J36" s="119"/>
      <c r="K36" s="119"/>
      <c r="L36" s="123"/>
      <c r="M36" s="123"/>
      <c r="N36" s="124"/>
    </row>
    <row r="37" spans="1:14" s="8" customFormat="1" ht="27" customHeight="1" x14ac:dyDescent="0.4">
      <c r="A37" s="127" t="s">
        <v>50</v>
      </c>
      <c r="B37" s="217">
        <v>100</v>
      </c>
      <c r="C37" s="111"/>
      <c r="D37" s="259" t="s">
        <v>51</v>
      </c>
      <c r="E37" s="274"/>
      <c r="F37" s="173" t="s">
        <v>52</v>
      </c>
      <c r="G37" s="174"/>
      <c r="J37" s="119"/>
      <c r="K37" s="119"/>
      <c r="L37" s="123"/>
      <c r="M37" s="123"/>
      <c r="N37" s="124"/>
    </row>
    <row r="38" spans="1:14" s="8" customFormat="1" ht="26.25" customHeight="1" x14ac:dyDescent="0.4">
      <c r="A38" s="128" t="s">
        <v>53</v>
      </c>
      <c r="B38" s="218">
        <v>1</v>
      </c>
      <c r="C38" s="130" t="s">
        <v>104</v>
      </c>
      <c r="D38" s="131" t="s">
        <v>55</v>
      </c>
      <c r="E38" s="163" t="s">
        <v>56</v>
      </c>
      <c r="F38" s="131" t="s">
        <v>55</v>
      </c>
      <c r="G38" s="132" t="s">
        <v>56</v>
      </c>
      <c r="J38" s="119"/>
      <c r="K38" s="119"/>
      <c r="L38" s="123"/>
      <c r="M38" s="123"/>
      <c r="N38" s="124"/>
    </row>
    <row r="39" spans="1:14" s="8" customFormat="1" ht="26.25" customHeight="1" x14ac:dyDescent="0.4">
      <c r="A39" s="128" t="s">
        <v>57</v>
      </c>
      <c r="B39" s="218">
        <v>1</v>
      </c>
      <c r="C39" s="133">
        <v>1</v>
      </c>
      <c r="D39" s="219">
        <v>15394405</v>
      </c>
      <c r="E39" s="177">
        <f>IF(ISBLANK(D39),"-",$D$49/$D$46*D39)</f>
        <v>12936474.789915966</v>
      </c>
      <c r="F39" s="219">
        <v>12827500</v>
      </c>
      <c r="G39" s="169">
        <f>IF(ISBLANK(F39),"-",$D$49/$F$46*F39)</f>
        <v>12840340.340340342</v>
      </c>
      <c r="J39" s="119"/>
      <c r="K39" s="119"/>
      <c r="L39" s="123"/>
      <c r="M39" s="123"/>
      <c r="N39" s="124"/>
    </row>
    <row r="40" spans="1:14" s="8" customFormat="1" ht="26.25" customHeight="1" x14ac:dyDescent="0.4">
      <c r="A40" s="128" t="s">
        <v>58</v>
      </c>
      <c r="B40" s="218">
        <v>1</v>
      </c>
      <c r="C40" s="129">
        <v>2</v>
      </c>
      <c r="D40" s="220">
        <v>15360402</v>
      </c>
      <c r="E40" s="178">
        <f>IF(ISBLANK(D40),"-",$D$49/$D$46*D40)</f>
        <v>12907900.840336135</v>
      </c>
      <c r="F40" s="220">
        <v>12879288</v>
      </c>
      <c r="G40" s="170">
        <f>IF(ISBLANK(F40),"-",$D$49/$F$46*F40)</f>
        <v>12892180.180180181</v>
      </c>
      <c r="J40" s="119"/>
      <c r="K40" s="119"/>
      <c r="L40" s="123"/>
      <c r="M40" s="123"/>
      <c r="N40" s="124"/>
    </row>
    <row r="41" spans="1:14" ht="26.25" customHeight="1" x14ac:dyDescent="0.4">
      <c r="A41" s="128" t="s">
        <v>59</v>
      </c>
      <c r="B41" s="218">
        <v>1</v>
      </c>
      <c r="C41" s="129">
        <v>3</v>
      </c>
      <c r="D41" s="220">
        <v>15467631</v>
      </c>
      <c r="E41" s="178">
        <f>IF(ISBLANK(D41),"-",$D$49/$D$46*D41)</f>
        <v>12998009.243697479</v>
      </c>
      <c r="F41" s="220">
        <v>12810794</v>
      </c>
      <c r="G41" s="170">
        <f>IF(ISBLANK(F41),"-",$D$49/$F$46*F41)</f>
        <v>12823617.617617618</v>
      </c>
      <c r="L41" s="123"/>
      <c r="M41" s="123"/>
      <c r="N41" s="134"/>
    </row>
    <row r="42" spans="1:14" ht="26.25" customHeight="1" x14ac:dyDescent="0.4">
      <c r="A42" s="128" t="s">
        <v>60</v>
      </c>
      <c r="B42" s="218">
        <v>1</v>
      </c>
      <c r="C42" s="135">
        <v>4</v>
      </c>
      <c r="D42" s="221"/>
      <c r="E42" s="179" t="str">
        <f>IF(ISBLANK(D42),"-",$D$49/$D$46*D42)</f>
        <v>-</v>
      </c>
      <c r="F42" s="221"/>
      <c r="G42" s="171" t="str">
        <f>IF(ISBLANK(F42),"-",$D$49/$F$46*F42)</f>
        <v>-</v>
      </c>
      <c r="L42" s="123"/>
      <c r="M42" s="123"/>
      <c r="N42" s="134"/>
    </row>
    <row r="43" spans="1:14" ht="27" customHeight="1" x14ac:dyDescent="0.4">
      <c r="A43" s="128" t="s">
        <v>61</v>
      </c>
      <c r="B43" s="218">
        <v>1</v>
      </c>
      <c r="C43" s="136" t="s">
        <v>62</v>
      </c>
      <c r="D43" s="198">
        <f>AVERAGE(D39:D42)</f>
        <v>15407479.333333334</v>
      </c>
      <c r="E43" s="159">
        <f>AVERAGE(E39:E42)</f>
        <v>12947461.62464986</v>
      </c>
      <c r="F43" s="137">
        <f>AVERAGE(F39:F42)</f>
        <v>12839194</v>
      </c>
      <c r="G43" s="138">
        <f>AVERAGE(G39:G42)</f>
        <v>12852046.046046048</v>
      </c>
    </row>
    <row r="44" spans="1:14" ht="26.25" customHeight="1" x14ac:dyDescent="0.4">
      <c r="A44" s="128" t="s">
        <v>63</v>
      </c>
      <c r="B44" s="213">
        <v>1</v>
      </c>
      <c r="C44" s="199" t="s">
        <v>105</v>
      </c>
      <c r="D44" s="223">
        <v>11.9</v>
      </c>
      <c r="E44" s="134"/>
      <c r="F44" s="222">
        <v>9.99</v>
      </c>
      <c r="G44" s="175"/>
    </row>
    <row r="45" spans="1:14" ht="26.25" customHeight="1" x14ac:dyDescent="0.4">
      <c r="A45" s="128" t="s">
        <v>64</v>
      </c>
      <c r="B45" s="213">
        <v>1</v>
      </c>
      <c r="C45" s="200" t="s">
        <v>106</v>
      </c>
      <c r="D45" s="201">
        <f>D44*$B$35</f>
        <v>11.9</v>
      </c>
      <c r="E45" s="140"/>
      <c r="F45" s="139">
        <f>F44*$B$35</f>
        <v>9.99</v>
      </c>
      <c r="G45" s="142"/>
    </row>
    <row r="46" spans="1:14" ht="19.5" customHeight="1" x14ac:dyDescent="0.3">
      <c r="A46" s="128" t="s">
        <v>65</v>
      </c>
      <c r="B46" s="197">
        <f>(B45/B44)*(B43/B42)*(B41/B40)*(B39/B38)*B37</f>
        <v>100</v>
      </c>
      <c r="C46" s="200" t="s">
        <v>66</v>
      </c>
      <c r="D46" s="202">
        <f>D45*$B$31/100</f>
        <v>11.9</v>
      </c>
      <c r="E46" s="142"/>
      <c r="F46" s="141">
        <f>F45*$B$31/100</f>
        <v>9.99</v>
      </c>
      <c r="G46" s="142"/>
    </row>
    <row r="47" spans="1:14" ht="19.5" customHeight="1" x14ac:dyDescent="0.3">
      <c r="A47" s="261" t="s">
        <v>67</v>
      </c>
      <c r="B47" s="262"/>
      <c r="C47" s="200" t="s">
        <v>68</v>
      </c>
      <c r="D47" s="201">
        <f>D46/$B$46</f>
        <v>0.11900000000000001</v>
      </c>
      <c r="E47" s="142"/>
      <c r="F47" s="143">
        <f>F46/$B$46</f>
        <v>9.9900000000000003E-2</v>
      </c>
      <c r="G47" s="142"/>
    </row>
    <row r="48" spans="1:14" ht="27" customHeight="1" x14ac:dyDescent="0.4">
      <c r="A48" s="263"/>
      <c r="B48" s="264"/>
      <c r="C48" s="200" t="s">
        <v>107</v>
      </c>
      <c r="D48" s="224">
        <v>0.1</v>
      </c>
      <c r="E48" s="175"/>
      <c r="F48" s="175"/>
      <c r="G48" s="175"/>
    </row>
    <row r="49" spans="1:12" ht="18.75" x14ac:dyDescent="0.3">
      <c r="C49" s="200" t="s">
        <v>69</v>
      </c>
      <c r="D49" s="202">
        <f>D48*$B$46</f>
        <v>10</v>
      </c>
      <c r="E49" s="142"/>
      <c r="F49" s="142"/>
      <c r="G49" s="142"/>
    </row>
    <row r="50" spans="1:12" ht="19.5" customHeight="1" x14ac:dyDescent="0.3">
      <c r="C50" s="203" t="s">
        <v>70</v>
      </c>
      <c r="D50" s="204">
        <f>D49/B35</f>
        <v>10</v>
      </c>
      <c r="E50" s="161"/>
      <c r="F50" s="161"/>
      <c r="G50" s="161"/>
    </row>
    <row r="51" spans="1:12" ht="18.75" x14ac:dyDescent="0.3">
      <c r="C51" s="205" t="s">
        <v>71</v>
      </c>
      <c r="D51" s="206">
        <f>AVERAGE(E39:E42,G39:G42)</f>
        <v>12899753.835347952</v>
      </c>
      <c r="E51" s="160"/>
      <c r="F51" s="160"/>
      <c r="G51" s="160"/>
    </row>
    <row r="52" spans="1:12" ht="18.75" x14ac:dyDescent="0.3">
      <c r="C52" s="144" t="s">
        <v>72</v>
      </c>
      <c r="D52" s="147">
        <f>STDEV(E39:E42,G39:G42)/D51</f>
        <v>4.9580604353848682E-3</v>
      </c>
      <c r="E52" s="140"/>
      <c r="F52" s="140"/>
      <c r="G52" s="140"/>
    </row>
    <row r="53" spans="1:12" ht="19.5" customHeight="1" x14ac:dyDescent="0.3">
      <c r="C53" s="145" t="s">
        <v>20</v>
      </c>
      <c r="D53" s="148">
        <f>COUNT(E39:E42,G39:G42)</f>
        <v>6</v>
      </c>
      <c r="E53" s="140"/>
      <c r="F53" s="140"/>
      <c r="G53" s="140"/>
    </row>
    <row r="55" spans="1:12" ht="18.75" x14ac:dyDescent="0.3">
      <c r="A55" s="110" t="s">
        <v>1</v>
      </c>
      <c r="B55" s="149" t="s">
        <v>108</v>
      </c>
    </row>
    <row r="56" spans="1:12" ht="18.75" x14ac:dyDescent="0.3">
      <c r="A56" s="111" t="s">
        <v>73</v>
      </c>
      <c r="B56" s="113" t="str">
        <f>B21</f>
        <v>EACH 5ML CONTAINS 5MG LORATADINE</v>
      </c>
    </row>
    <row r="57" spans="1:12" ht="26.25" customHeight="1" x14ac:dyDescent="0.4">
      <c r="A57" s="208" t="s">
        <v>109</v>
      </c>
      <c r="B57" s="225">
        <v>5</v>
      </c>
      <c r="C57" s="188" t="s">
        <v>75</v>
      </c>
      <c r="D57" s="226">
        <v>5</v>
      </c>
      <c r="E57" s="188" t="str">
        <f>B20</f>
        <v>LORATADINE</v>
      </c>
    </row>
    <row r="58" spans="1:12" ht="18.75" x14ac:dyDescent="0.3">
      <c r="A58" s="113" t="s">
        <v>110</v>
      </c>
      <c r="B58" s="236">
        <f>'Loratadine 7'!C39</f>
        <v>1.237249431383971</v>
      </c>
    </row>
    <row r="59" spans="1:12" s="52" customFormat="1" ht="18.75" x14ac:dyDescent="0.3">
      <c r="A59" s="186" t="s">
        <v>74</v>
      </c>
      <c r="B59" s="187">
        <f>B57</f>
        <v>5</v>
      </c>
      <c r="C59" s="188" t="s">
        <v>111</v>
      </c>
      <c r="D59" s="209">
        <f>B58*B57</f>
        <v>6.1862471569198547</v>
      </c>
    </row>
    <row r="60" spans="1:12" ht="19.5" customHeight="1" x14ac:dyDescent="0.25"/>
    <row r="61" spans="1:12" s="8" customFormat="1" ht="27" customHeight="1" x14ac:dyDescent="0.4">
      <c r="A61" s="127" t="s">
        <v>76</v>
      </c>
      <c r="B61" s="217">
        <v>50</v>
      </c>
      <c r="C61" s="111"/>
      <c r="D61" s="151" t="s">
        <v>112</v>
      </c>
      <c r="E61" s="150" t="s">
        <v>54</v>
      </c>
      <c r="F61" s="150" t="s">
        <v>55</v>
      </c>
      <c r="G61" s="150" t="s">
        <v>77</v>
      </c>
      <c r="H61" s="130" t="s">
        <v>78</v>
      </c>
      <c r="L61" s="119"/>
    </row>
    <row r="62" spans="1:12" s="8" customFormat="1" ht="24" customHeight="1" x14ac:dyDescent="0.4">
      <c r="A62" s="128" t="s">
        <v>79</v>
      </c>
      <c r="B62" s="218">
        <v>1</v>
      </c>
      <c r="C62" s="265" t="s">
        <v>80</v>
      </c>
      <c r="D62" s="268">
        <v>6.2148099999999999</v>
      </c>
      <c r="E62" s="181">
        <v>1</v>
      </c>
      <c r="F62" s="227">
        <v>13343908</v>
      </c>
      <c r="G62" s="193">
        <f>IF(ISBLANK(F62),"-",(F62/$D$51*$D$48*$B$70)*$D$59/$D$62)</f>
        <v>5.1483851855080136</v>
      </c>
      <c r="H62" s="190">
        <f t="shared" ref="H62:H73" si="0">IF(ISBLANK(F62),"-",G62/$D$57)</f>
        <v>1.0296770371016026</v>
      </c>
      <c r="L62" s="119"/>
    </row>
    <row r="63" spans="1:12" s="8" customFormat="1" ht="26.25" customHeight="1" x14ac:dyDescent="0.4">
      <c r="A63" s="128" t="s">
        <v>81</v>
      </c>
      <c r="B63" s="218">
        <v>1</v>
      </c>
      <c r="C63" s="266"/>
      <c r="D63" s="269"/>
      <c r="E63" s="182">
        <v>2</v>
      </c>
      <c r="F63" s="220">
        <v>13392850</v>
      </c>
      <c r="G63" s="194">
        <f>IF(ISBLANK(F63),"-",(F63/$D$51*$D$48*$B$70)*$D$59/$D$62)</f>
        <v>5.1672681295262972</v>
      </c>
      <c r="H63" s="191">
        <f t="shared" si="0"/>
        <v>1.0334536259052594</v>
      </c>
      <c r="L63" s="119"/>
    </row>
    <row r="64" spans="1:12" s="8" customFormat="1" ht="24.75" customHeight="1" x14ac:dyDescent="0.4">
      <c r="A64" s="128" t="s">
        <v>82</v>
      </c>
      <c r="B64" s="218">
        <v>1</v>
      </c>
      <c r="C64" s="266"/>
      <c r="D64" s="269"/>
      <c r="E64" s="182">
        <v>3</v>
      </c>
      <c r="F64" s="220">
        <v>13292738</v>
      </c>
      <c r="G64" s="194">
        <f>IF(ISBLANK(F64),"-",(F64/$D$51*$D$48*$B$70)*$D$59/$D$62)</f>
        <v>5.1286426280846227</v>
      </c>
      <c r="H64" s="191">
        <f t="shared" si="0"/>
        <v>1.0257285256169246</v>
      </c>
      <c r="L64" s="119"/>
    </row>
    <row r="65" spans="1:11" ht="27" customHeight="1" x14ac:dyDescent="0.4">
      <c r="A65" s="128" t="s">
        <v>83</v>
      </c>
      <c r="B65" s="218">
        <v>1</v>
      </c>
      <c r="C65" s="267"/>
      <c r="D65" s="270"/>
      <c r="E65" s="183">
        <v>4</v>
      </c>
      <c r="F65" s="228"/>
      <c r="G65" s="194" t="str">
        <f>IF(ISBLANK(F65),"-",(F65/$D$51*$D$48*$B$70)*$D$59/$D$62)</f>
        <v>-</v>
      </c>
      <c r="H65" s="191" t="str">
        <f t="shared" si="0"/>
        <v>-</v>
      </c>
    </row>
    <row r="66" spans="1:11" ht="24.75" customHeight="1" x14ac:dyDescent="0.4">
      <c r="A66" s="128" t="s">
        <v>84</v>
      </c>
      <c r="B66" s="218">
        <v>1</v>
      </c>
      <c r="C66" s="265" t="s">
        <v>85</v>
      </c>
      <c r="D66" s="268">
        <v>6.3853</v>
      </c>
      <c r="E66" s="152">
        <v>1</v>
      </c>
      <c r="F66" s="220"/>
      <c r="G66" s="193" t="str">
        <f>IF(ISBLANK(F66),"-",(F66/$D$51*$D$48*$B$70)*$D$59/$D$66)</f>
        <v>-</v>
      </c>
      <c r="H66" s="190" t="str">
        <f t="shared" si="0"/>
        <v>-</v>
      </c>
    </row>
    <row r="67" spans="1:11" ht="23.25" customHeight="1" x14ac:dyDescent="0.4">
      <c r="A67" s="128" t="s">
        <v>86</v>
      </c>
      <c r="B67" s="218">
        <v>1</v>
      </c>
      <c r="C67" s="266"/>
      <c r="D67" s="269"/>
      <c r="E67" s="153">
        <v>2</v>
      </c>
      <c r="F67" s="220"/>
      <c r="G67" s="194" t="str">
        <f>IF(ISBLANK(F67),"-",(F67/$D$51*$D$48*$B$70)*$D$59/$D$66)</f>
        <v>-</v>
      </c>
      <c r="H67" s="191" t="str">
        <f t="shared" si="0"/>
        <v>-</v>
      </c>
    </row>
    <row r="68" spans="1:11" ht="24.75" customHeight="1" x14ac:dyDescent="0.4">
      <c r="A68" s="128" t="s">
        <v>87</v>
      </c>
      <c r="B68" s="218">
        <v>1</v>
      </c>
      <c r="C68" s="266"/>
      <c r="D68" s="269"/>
      <c r="E68" s="153">
        <v>3</v>
      </c>
      <c r="F68" s="220"/>
      <c r="G68" s="194" t="str">
        <f>IF(ISBLANK(F68),"-",(F68/$D$51*$D$48*$B$70)*$D$59/$D$66)</f>
        <v>-</v>
      </c>
      <c r="H68" s="191" t="str">
        <f t="shared" si="0"/>
        <v>-</v>
      </c>
    </row>
    <row r="69" spans="1:11" ht="27" customHeight="1" x14ac:dyDescent="0.4">
      <c r="A69" s="128" t="s">
        <v>88</v>
      </c>
      <c r="B69" s="218">
        <v>1</v>
      </c>
      <c r="C69" s="267"/>
      <c r="D69" s="270"/>
      <c r="E69" s="154">
        <v>4</v>
      </c>
      <c r="F69" s="228"/>
      <c r="G69" s="195" t="str">
        <f>IF(ISBLANK(F69),"-",(F69/$D$51*$D$48*$B$70)*$D$59/$D$66)</f>
        <v>-</v>
      </c>
      <c r="H69" s="192" t="str">
        <f t="shared" si="0"/>
        <v>-</v>
      </c>
    </row>
    <row r="70" spans="1:11" ht="23.25" customHeight="1" x14ac:dyDescent="0.4">
      <c r="A70" s="128" t="s">
        <v>89</v>
      </c>
      <c r="B70" s="196">
        <f>(B69/B68)*(B67/B66)*(B65/B64)*(B63/B62)*B61</f>
        <v>50</v>
      </c>
      <c r="C70" s="265" t="s">
        <v>90</v>
      </c>
      <c r="D70" s="268">
        <v>6.4143600000000003</v>
      </c>
      <c r="E70" s="152">
        <v>1</v>
      </c>
      <c r="F70" s="227">
        <v>13596415</v>
      </c>
      <c r="G70" s="193">
        <f>IF(ISBLANK(F70),"-",(F70/$D$51*$D$48*$B$70)*$D$59/$D$70)</f>
        <v>5.0826116794900988</v>
      </c>
      <c r="H70" s="191">
        <f t="shared" si="0"/>
        <v>1.0165223358980198</v>
      </c>
    </row>
    <row r="71" spans="1:11" ht="22.5" customHeight="1" x14ac:dyDescent="0.4">
      <c r="A71" s="207" t="s">
        <v>113</v>
      </c>
      <c r="B71" s="229">
        <f>(D48*B70)/D57*D59</f>
        <v>6.1862471569198547</v>
      </c>
      <c r="C71" s="266"/>
      <c r="D71" s="269"/>
      <c r="E71" s="153">
        <v>2</v>
      </c>
      <c r="F71" s="220">
        <v>13550539</v>
      </c>
      <c r="G71" s="194">
        <f>IF(ISBLANK(F71),"-",(F71/$D$51*$D$48*$B$70)*$D$59/$D$70)</f>
        <v>5.0654623137633035</v>
      </c>
      <c r="H71" s="191">
        <f t="shared" si="0"/>
        <v>1.0130924627526607</v>
      </c>
    </row>
    <row r="72" spans="1:11" ht="23.25" customHeight="1" x14ac:dyDescent="0.4">
      <c r="A72" s="261" t="s">
        <v>67</v>
      </c>
      <c r="B72" s="272"/>
      <c r="C72" s="266"/>
      <c r="D72" s="269"/>
      <c r="E72" s="153">
        <v>3</v>
      </c>
      <c r="F72" s="220">
        <v>13473797</v>
      </c>
      <c r="G72" s="194">
        <f>IF(ISBLANK(F72),"-",(F72/$D$51*$D$48*$B$70)*$D$59/$D$70)</f>
        <v>5.036774620315625</v>
      </c>
      <c r="H72" s="191">
        <f t="shared" si="0"/>
        <v>1.007354924063125</v>
      </c>
    </row>
    <row r="73" spans="1:11" ht="23.25" customHeight="1" x14ac:dyDescent="0.4">
      <c r="A73" s="263"/>
      <c r="B73" s="273"/>
      <c r="C73" s="271"/>
      <c r="D73" s="270"/>
      <c r="E73" s="154">
        <v>4</v>
      </c>
      <c r="F73" s="228"/>
      <c r="G73" s="195" t="str">
        <f>IF(ISBLANK(F73),"-",(F73/$D$51*$D$48*$B$70)*$D$59/$D$70)</f>
        <v>-</v>
      </c>
      <c r="H73" s="192" t="str">
        <f t="shared" si="0"/>
        <v>-</v>
      </c>
    </row>
    <row r="74" spans="1:11" ht="26.25" customHeight="1" x14ac:dyDescent="0.4">
      <c r="A74" s="155"/>
      <c r="B74" s="155"/>
      <c r="C74" s="155"/>
      <c r="D74" s="155"/>
      <c r="E74" s="155"/>
      <c r="F74" s="156"/>
      <c r="G74" s="146" t="s">
        <v>62</v>
      </c>
      <c r="H74" s="230">
        <f>AVERAGE(H62:H73)</f>
        <v>1.0209714852229321</v>
      </c>
    </row>
    <row r="75" spans="1:11" ht="26.25" customHeight="1" x14ac:dyDescent="0.4">
      <c r="C75" s="155"/>
      <c r="D75" s="155"/>
      <c r="E75" s="155"/>
      <c r="F75" s="156"/>
      <c r="G75" s="144" t="s">
        <v>72</v>
      </c>
      <c r="H75" s="231">
        <f>STDEV(H62:H73)/H74</f>
        <v>1.0003003998274963E-2</v>
      </c>
    </row>
    <row r="76" spans="1:11" ht="27" customHeight="1" x14ac:dyDescent="0.4">
      <c r="A76" s="155"/>
      <c r="B76" s="155"/>
      <c r="C76" s="156"/>
      <c r="D76" s="157"/>
      <c r="E76" s="157"/>
      <c r="F76" s="156"/>
      <c r="G76" s="145" t="s">
        <v>20</v>
      </c>
      <c r="H76" s="232">
        <f>COUNT(H62:H73)</f>
        <v>6</v>
      </c>
    </row>
    <row r="77" spans="1:11" ht="18.75" x14ac:dyDescent="0.3">
      <c r="A77" s="155"/>
      <c r="B77" s="155"/>
      <c r="C77" s="156"/>
      <c r="D77" s="157"/>
      <c r="E77" s="157"/>
      <c r="F77" s="157"/>
      <c r="G77" s="157"/>
      <c r="H77" s="156"/>
      <c r="I77" s="158"/>
      <c r="J77" s="162"/>
      <c r="K77" s="176"/>
    </row>
    <row r="78" spans="1:11" ht="26.25" customHeight="1" x14ac:dyDescent="0.4">
      <c r="A78" s="115" t="s">
        <v>91</v>
      </c>
      <c r="B78" s="234" t="s">
        <v>92</v>
      </c>
      <c r="C78" s="251" t="str">
        <f>B20</f>
        <v>LORATADINE</v>
      </c>
      <c r="D78" s="251"/>
      <c r="E78" s="180" t="s">
        <v>93</v>
      </c>
      <c r="F78" s="180"/>
      <c r="G78" s="235">
        <f>H74</f>
        <v>1.0209714852229321</v>
      </c>
      <c r="H78" s="156"/>
      <c r="I78" s="158"/>
      <c r="J78" s="162"/>
      <c r="K78" s="176"/>
    </row>
    <row r="79" spans="1:11" ht="19.5" customHeight="1" x14ac:dyDescent="0.3">
      <c r="A79" s="166"/>
      <c r="B79" s="167"/>
      <c r="C79" s="168"/>
      <c r="D79" s="168"/>
      <c r="E79" s="167"/>
      <c r="F79" s="167"/>
      <c r="G79" s="167"/>
      <c r="H79" s="167"/>
    </row>
    <row r="80" spans="1:11" ht="18.75" x14ac:dyDescent="0.3">
      <c r="A80" s="110" t="s">
        <v>1</v>
      </c>
      <c r="B80" s="251" t="s">
        <v>115</v>
      </c>
      <c r="C80" s="251"/>
      <c r="D80" s="251"/>
      <c r="E80" s="251"/>
      <c r="F80" s="251"/>
      <c r="G80" s="251"/>
      <c r="H80" s="251"/>
    </row>
    <row r="81" spans="1:8" ht="26.25" customHeight="1" x14ac:dyDescent="0.4">
      <c r="A81" s="115" t="s">
        <v>4</v>
      </c>
      <c r="B81" s="275" t="s">
        <v>101</v>
      </c>
      <c r="C81" s="275"/>
    </row>
    <row r="82" spans="1:8" ht="26.25" customHeight="1" x14ac:dyDescent="0.4">
      <c r="A82" s="117" t="s">
        <v>41</v>
      </c>
      <c r="B82" s="252" t="s">
        <v>102</v>
      </c>
      <c r="C82" s="252"/>
    </row>
    <row r="83" spans="1:8" ht="27" customHeight="1" x14ac:dyDescent="0.4">
      <c r="A83" s="117" t="s">
        <v>6</v>
      </c>
      <c r="B83" s="213">
        <v>85.93</v>
      </c>
    </row>
    <row r="84" spans="1:8" ht="27" customHeight="1" x14ac:dyDescent="0.4">
      <c r="A84" s="117" t="s">
        <v>42</v>
      </c>
      <c r="B84" s="212">
        <v>13.59</v>
      </c>
      <c r="C84" s="253" t="s">
        <v>103</v>
      </c>
      <c r="D84" s="254"/>
      <c r="E84" s="254"/>
      <c r="F84" s="254"/>
      <c r="G84" s="254"/>
      <c r="H84" s="255"/>
    </row>
    <row r="85" spans="1:8" ht="19.5" customHeight="1" x14ac:dyDescent="0.3">
      <c r="A85" s="117" t="s">
        <v>43</v>
      </c>
      <c r="B85" s="116">
        <f>B83-B84</f>
        <v>72.34</v>
      </c>
      <c r="C85" s="120"/>
      <c r="D85" s="120"/>
      <c r="E85" s="120"/>
      <c r="F85" s="120"/>
      <c r="G85" s="120"/>
      <c r="H85" s="121"/>
    </row>
    <row r="86" spans="1:8" ht="27" customHeight="1" x14ac:dyDescent="0.4">
      <c r="A86" s="117" t="s">
        <v>44</v>
      </c>
      <c r="B86" s="233">
        <v>1</v>
      </c>
      <c r="C86" s="256" t="s">
        <v>45</v>
      </c>
      <c r="D86" s="257"/>
      <c r="E86" s="257"/>
      <c r="F86" s="257"/>
      <c r="G86" s="257"/>
      <c r="H86" s="258"/>
    </row>
    <row r="87" spans="1:8" ht="27" customHeight="1" x14ac:dyDescent="0.4">
      <c r="A87" s="117" t="s">
        <v>46</v>
      </c>
      <c r="B87" s="233">
        <v>1</v>
      </c>
      <c r="C87" s="256" t="s">
        <v>47</v>
      </c>
      <c r="D87" s="257"/>
      <c r="E87" s="257"/>
      <c r="F87" s="257"/>
      <c r="G87" s="257"/>
      <c r="H87" s="258"/>
    </row>
    <row r="88" spans="1:8" ht="18.75" x14ac:dyDescent="0.3">
      <c r="A88" s="117"/>
      <c r="B88" s="122"/>
      <c r="C88" s="125"/>
      <c r="D88" s="125"/>
      <c r="E88" s="125"/>
      <c r="F88" s="125"/>
      <c r="G88" s="125"/>
      <c r="H88" s="125"/>
    </row>
    <row r="89" spans="1:8" ht="18.75" x14ac:dyDescent="0.3">
      <c r="A89" s="117" t="s">
        <v>48</v>
      </c>
      <c r="B89" s="126">
        <f>B86/B87</f>
        <v>1</v>
      </c>
      <c r="C89" s="111" t="s">
        <v>49</v>
      </c>
    </row>
    <row r="90" spans="1:8" ht="19.5" customHeight="1" x14ac:dyDescent="0.3">
      <c r="A90" s="117"/>
      <c r="B90" s="116"/>
      <c r="C90" s="118"/>
      <c r="D90" s="118"/>
      <c r="E90" s="118"/>
      <c r="F90" s="118"/>
      <c r="G90" s="118"/>
    </row>
    <row r="91" spans="1:8" ht="27" customHeight="1" x14ac:dyDescent="0.4">
      <c r="A91" s="127" t="s">
        <v>50</v>
      </c>
      <c r="B91" s="217">
        <v>50</v>
      </c>
      <c r="D91" s="259" t="s">
        <v>51</v>
      </c>
      <c r="E91" s="260"/>
      <c r="F91" s="173" t="s">
        <v>52</v>
      </c>
      <c r="G91" s="174"/>
      <c r="H91" s="118"/>
    </row>
    <row r="92" spans="1:8" ht="26.25" customHeight="1" x14ac:dyDescent="0.4">
      <c r="A92" s="128" t="s">
        <v>53</v>
      </c>
      <c r="B92" s="218">
        <v>1</v>
      </c>
      <c r="C92" s="130" t="s">
        <v>104</v>
      </c>
      <c r="D92" s="131" t="s">
        <v>55</v>
      </c>
      <c r="E92" s="132" t="s">
        <v>56</v>
      </c>
      <c r="F92" s="131" t="s">
        <v>55</v>
      </c>
      <c r="G92" s="132" t="s">
        <v>56</v>
      </c>
      <c r="H92" s="118"/>
    </row>
    <row r="93" spans="1:8" ht="26.25" customHeight="1" x14ac:dyDescent="0.4">
      <c r="A93" s="128" t="s">
        <v>57</v>
      </c>
      <c r="B93" s="218">
        <v>1</v>
      </c>
      <c r="C93" s="133">
        <v>1</v>
      </c>
      <c r="D93" s="219">
        <v>202102432</v>
      </c>
      <c r="E93" s="169">
        <f>IF(ISBLANK(D93),"-",$D$103/$D$100*D93)</f>
        <v>295076610.36888772</v>
      </c>
      <c r="F93" s="219">
        <v>240816775</v>
      </c>
      <c r="G93" s="169">
        <f>IF(ISBLANK(F93),"-",$D$103/$F$100*F93)</f>
        <v>295434624.96990651</v>
      </c>
      <c r="H93" s="118"/>
    </row>
    <row r="94" spans="1:8" ht="26.25" customHeight="1" x14ac:dyDescent="0.4">
      <c r="A94" s="128" t="s">
        <v>58</v>
      </c>
      <c r="B94" s="218">
        <v>1</v>
      </c>
      <c r="C94" s="129">
        <v>2</v>
      </c>
      <c r="D94" s="220">
        <v>202440976</v>
      </c>
      <c r="E94" s="170">
        <f>IF(ISBLANK(D94),"-",$D$103/$D$100*D94)</f>
        <v>295570896.43458295</v>
      </c>
      <c r="F94" s="220">
        <v>240924211</v>
      </c>
      <c r="G94" s="170">
        <f>IF(ISBLANK(F94),"-",$D$103/$F$100*F94)</f>
        <v>295566427.72479457</v>
      </c>
      <c r="H94" s="118"/>
    </row>
    <row r="95" spans="1:8" ht="26.25" customHeight="1" x14ac:dyDescent="0.4">
      <c r="A95" s="128" t="s">
        <v>59</v>
      </c>
      <c r="B95" s="218">
        <v>1</v>
      </c>
      <c r="C95" s="129">
        <v>3</v>
      </c>
      <c r="D95" s="220">
        <v>202195464</v>
      </c>
      <c r="E95" s="170">
        <f>IF(ISBLANK(D95),"-",$D$103/$D$100*D95)</f>
        <v>295212440.33859253</v>
      </c>
      <c r="F95" s="220">
        <v>241124874</v>
      </c>
      <c r="G95" s="170">
        <f>IF(ISBLANK(F95),"-",$D$103/$F$100*F95)</f>
        <v>295812601.59765017</v>
      </c>
    </row>
    <row r="96" spans="1:8" ht="26.25" customHeight="1" x14ac:dyDescent="0.4">
      <c r="A96" s="128" t="s">
        <v>60</v>
      </c>
      <c r="B96" s="218">
        <v>1</v>
      </c>
      <c r="C96" s="135">
        <v>4</v>
      </c>
      <c r="D96" s="221"/>
      <c r="E96" s="171" t="str">
        <f>IF(ISBLANK(D96),"-",$D$103/$D$100*D96)</f>
        <v>-</v>
      </c>
      <c r="F96" s="221"/>
      <c r="G96" s="171" t="str">
        <f>IF(ISBLANK(F96),"-",$D$103/$F$100*F96)</f>
        <v>-</v>
      </c>
    </row>
    <row r="97" spans="1:7" ht="27" customHeight="1" x14ac:dyDescent="0.4">
      <c r="A97" s="128" t="s">
        <v>61</v>
      </c>
      <c r="B97" s="218">
        <v>1</v>
      </c>
      <c r="C97" s="136" t="s">
        <v>62</v>
      </c>
      <c r="D97" s="137">
        <f>AVERAGE(D93:D96)</f>
        <v>202246290.66666666</v>
      </c>
      <c r="E97" s="138">
        <f>AVERAGE(E93:E96)</f>
        <v>295286649.0473544</v>
      </c>
      <c r="F97" s="137">
        <f>AVERAGE(F93:F96)</f>
        <v>240955286.66666666</v>
      </c>
      <c r="G97" s="138">
        <f>AVERAGE(G93:G96)</f>
        <v>295604551.43078375</v>
      </c>
    </row>
    <row r="98" spans="1:7" ht="26.25" customHeight="1" x14ac:dyDescent="0.4">
      <c r="A98" s="128" t="s">
        <v>63</v>
      </c>
      <c r="B98" s="213">
        <v>1</v>
      </c>
      <c r="C98" s="199" t="s">
        <v>105</v>
      </c>
      <c r="D98" s="223">
        <v>23.67</v>
      </c>
      <c r="E98" s="134"/>
      <c r="F98" s="222">
        <v>28.17</v>
      </c>
      <c r="G98" s="175"/>
    </row>
    <row r="99" spans="1:7" ht="26.25" customHeight="1" x14ac:dyDescent="0.4">
      <c r="A99" s="128" t="s">
        <v>64</v>
      </c>
      <c r="B99" s="213">
        <v>1</v>
      </c>
      <c r="C99" s="200" t="s">
        <v>106</v>
      </c>
      <c r="D99" s="201">
        <f>D98*$B$89</f>
        <v>23.67</v>
      </c>
      <c r="E99" s="140"/>
      <c r="F99" s="139">
        <f>F98*$B$89</f>
        <v>28.17</v>
      </c>
      <c r="G99" s="142"/>
    </row>
    <row r="100" spans="1:7" ht="19.5" customHeight="1" x14ac:dyDescent="0.3">
      <c r="A100" s="128" t="s">
        <v>65</v>
      </c>
      <c r="B100" s="197">
        <f>(B99/B98)*(B97/B96)*(B95/B94)*(B93/B92)*B91</f>
        <v>50</v>
      </c>
      <c r="C100" s="200" t="s">
        <v>66</v>
      </c>
      <c r="D100" s="202">
        <f>D99*$B$85/100</f>
        <v>17.122878000000004</v>
      </c>
      <c r="E100" s="142"/>
      <c r="F100" s="141">
        <f>F99*$B$85/100</f>
        <v>20.378178000000002</v>
      </c>
      <c r="G100" s="142"/>
    </row>
    <row r="101" spans="1:7" ht="19.5" customHeight="1" x14ac:dyDescent="0.3">
      <c r="A101" s="261" t="s">
        <v>67</v>
      </c>
      <c r="B101" s="262"/>
      <c r="C101" s="200" t="s">
        <v>68</v>
      </c>
      <c r="D101" s="201">
        <f>D100/$B$100</f>
        <v>0.34245756000000005</v>
      </c>
      <c r="E101" s="142"/>
      <c r="F101" s="143">
        <f>F100/$B$100</f>
        <v>0.40756356000000005</v>
      </c>
      <c r="G101" s="142"/>
    </row>
    <row r="102" spans="1:7" ht="27" customHeight="1" x14ac:dyDescent="0.4">
      <c r="A102" s="263"/>
      <c r="B102" s="264"/>
      <c r="C102" s="200" t="s">
        <v>107</v>
      </c>
      <c r="D102" s="224">
        <v>0.5</v>
      </c>
      <c r="E102" s="175"/>
      <c r="F102" s="175"/>
      <c r="G102" s="175"/>
    </row>
    <row r="103" spans="1:7" ht="18.75" x14ac:dyDescent="0.3">
      <c r="C103" s="200" t="s">
        <v>69</v>
      </c>
      <c r="D103" s="202">
        <f>D102*$B$100</f>
        <v>25</v>
      </c>
      <c r="E103" s="142"/>
      <c r="F103" s="142"/>
      <c r="G103" s="142"/>
    </row>
    <row r="104" spans="1:7" ht="19.5" customHeight="1" x14ac:dyDescent="0.3">
      <c r="C104" s="203" t="s">
        <v>70</v>
      </c>
      <c r="D104" s="204">
        <f>D103/B89</f>
        <v>25</v>
      </c>
      <c r="E104" s="161"/>
      <c r="F104" s="161"/>
      <c r="G104" s="161"/>
    </row>
    <row r="105" spans="1:7" ht="18.75" x14ac:dyDescent="0.3">
      <c r="C105" s="205" t="s">
        <v>71</v>
      </c>
      <c r="D105" s="206">
        <f>AVERAGE(E93:E96,G93:G96)</f>
        <v>295445600.23906904</v>
      </c>
      <c r="E105" s="160"/>
      <c r="F105" s="160"/>
      <c r="G105" s="160"/>
    </row>
    <row r="106" spans="1:7" ht="18.75" x14ac:dyDescent="0.3">
      <c r="C106" s="144" t="s">
        <v>72</v>
      </c>
      <c r="D106" s="147">
        <f>STDEV(E93:E96,G93:G96)/D105</f>
        <v>9.0268075574008271E-4</v>
      </c>
      <c r="E106" s="140"/>
      <c r="F106" s="140"/>
      <c r="G106" s="140"/>
    </row>
    <row r="107" spans="1:7" ht="19.5" customHeight="1" x14ac:dyDescent="0.3">
      <c r="C107" s="145" t="s">
        <v>20</v>
      </c>
      <c r="D107" s="148">
        <f>COUNT(E93:E96,G93:G96)</f>
        <v>6</v>
      </c>
      <c r="E107" s="140"/>
      <c r="F107" s="140"/>
      <c r="G107" s="140"/>
    </row>
    <row r="109" spans="1:7" ht="18.75" x14ac:dyDescent="0.3">
      <c r="A109" s="110" t="s">
        <v>1</v>
      </c>
      <c r="B109" s="149" t="s">
        <v>108</v>
      </c>
    </row>
    <row r="110" spans="1:7" ht="18.75" x14ac:dyDescent="0.3">
      <c r="A110" s="111" t="s">
        <v>73</v>
      </c>
      <c r="B110" s="113" t="str">
        <f>B21</f>
        <v>EACH 5ML CONTAINS 5MG LORATADINE</v>
      </c>
    </row>
    <row r="111" spans="1:7" ht="26.25" customHeight="1" x14ac:dyDescent="0.4">
      <c r="A111" s="208" t="s">
        <v>109</v>
      </c>
      <c r="B111" s="225">
        <v>5</v>
      </c>
      <c r="C111" s="188" t="s">
        <v>75</v>
      </c>
      <c r="D111" s="226">
        <v>125</v>
      </c>
      <c r="E111" s="188" t="str">
        <f>B20</f>
        <v>LORATADINE</v>
      </c>
    </row>
    <row r="112" spans="1:7" ht="18.75" x14ac:dyDescent="0.3">
      <c r="A112" s="113" t="s">
        <v>110</v>
      </c>
      <c r="B112" s="236">
        <f>B58</f>
        <v>1.237249431383971</v>
      </c>
    </row>
    <row r="113" spans="1:8" ht="18.75" x14ac:dyDescent="0.3">
      <c r="A113" s="186" t="s">
        <v>74</v>
      </c>
      <c r="B113" s="187">
        <f>B111</f>
        <v>5</v>
      </c>
      <c r="C113" s="188" t="s">
        <v>111</v>
      </c>
      <c r="D113" s="209">
        <f>B112*B111</f>
        <v>6.1862471569198547</v>
      </c>
      <c r="E113" s="189"/>
      <c r="F113" s="189"/>
      <c r="G113" s="189"/>
      <c r="H113" s="189"/>
    </row>
    <row r="114" spans="1:8" ht="19.5" customHeight="1" x14ac:dyDescent="0.25"/>
    <row r="115" spans="1:8" ht="27" customHeight="1" x14ac:dyDescent="0.4">
      <c r="A115" s="127" t="s">
        <v>76</v>
      </c>
      <c r="B115" s="217">
        <v>100</v>
      </c>
      <c r="D115" s="151" t="s">
        <v>112</v>
      </c>
      <c r="E115" s="150" t="s">
        <v>54</v>
      </c>
      <c r="F115" s="150" t="s">
        <v>55</v>
      </c>
      <c r="G115" s="150" t="s">
        <v>77</v>
      </c>
      <c r="H115" s="130" t="s">
        <v>78</v>
      </c>
    </row>
    <row r="116" spans="1:8" ht="26.25" customHeight="1" x14ac:dyDescent="0.4">
      <c r="A116" s="128" t="s">
        <v>79</v>
      </c>
      <c r="B116" s="218">
        <v>1</v>
      </c>
      <c r="C116" s="265" t="s">
        <v>80</v>
      </c>
      <c r="D116" s="268">
        <v>2.0508000000000002</v>
      </c>
      <c r="E116" s="181">
        <v>1</v>
      </c>
      <c r="F116" s="227"/>
      <c r="G116" s="193" t="str">
        <f>IF(ISBLANK(F116),"-",(F116/$D$105*$D$102*$B$124)*$D$113/$D$116)</f>
        <v>-</v>
      </c>
      <c r="H116" s="240" t="str">
        <f t="shared" ref="H116:H127" si="1">IF(ISBLANK(F116),"-",G116/$D$111)</f>
        <v>-</v>
      </c>
    </row>
    <row r="117" spans="1:8" ht="26.25" customHeight="1" x14ac:dyDescent="0.4">
      <c r="A117" s="128" t="s">
        <v>81</v>
      </c>
      <c r="B117" s="218">
        <v>1</v>
      </c>
      <c r="C117" s="266"/>
      <c r="D117" s="269"/>
      <c r="E117" s="182">
        <v>2</v>
      </c>
      <c r="F117" s="220"/>
      <c r="G117" s="194" t="str">
        <f>IF(ISBLANK(F117),"-",(F117/$D$105*$D$102*$B$124)*$D$113/$D$116)</f>
        <v>-</v>
      </c>
      <c r="H117" s="241" t="str">
        <f t="shared" si="1"/>
        <v>-</v>
      </c>
    </row>
    <row r="118" spans="1:8" ht="26.25" customHeight="1" x14ac:dyDescent="0.4">
      <c r="A118" s="128" t="s">
        <v>82</v>
      </c>
      <c r="B118" s="218">
        <v>1</v>
      </c>
      <c r="C118" s="266"/>
      <c r="D118" s="269"/>
      <c r="E118" s="182">
        <v>3</v>
      </c>
      <c r="F118" s="220">
        <v>302246342</v>
      </c>
      <c r="G118" s="194">
        <f>IF(ISBLANK(F118),"-",(F118/$D$105*$D$102*$B$124)*$D$113/$D$116)</f>
        <v>154.29700255709352</v>
      </c>
      <c r="H118" s="241">
        <f t="shared" si="1"/>
        <v>1.2343760204567482</v>
      </c>
    </row>
    <row r="119" spans="1:8" ht="27" customHeight="1" x14ac:dyDescent="0.4">
      <c r="A119" s="128" t="s">
        <v>83</v>
      </c>
      <c r="B119" s="218">
        <v>1</v>
      </c>
      <c r="C119" s="267"/>
      <c r="D119" s="270"/>
      <c r="E119" s="183">
        <v>4</v>
      </c>
      <c r="F119" s="228"/>
      <c r="G119" s="195" t="str">
        <f>IF(ISBLANK(F119),"-",(F119/$D$105*$D$102*$B$124)*$D$113/$D$116)</f>
        <v>-</v>
      </c>
      <c r="H119" s="242" t="str">
        <f t="shared" si="1"/>
        <v>-</v>
      </c>
    </row>
    <row r="120" spans="1:8" ht="26.25" customHeight="1" x14ac:dyDescent="0.4">
      <c r="A120" s="128" t="s">
        <v>84</v>
      </c>
      <c r="B120" s="218">
        <v>1</v>
      </c>
      <c r="C120" s="265" t="s">
        <v>85</v>
      </c>
      <c r="D120" s="268">
        <v>1.98502</v>
      </c>
      <c r="E120" s="152">
        <v>1</v>
      </c>
      <c r="F120" s="220">
        <v>291172420</v>
      </c>
      <c r="G120" s="193">
        <f>IF(ISBLANK(F120),"-",(F120/$D$105*$D$102*$B$124)*$D$113/$D$120)</f>
        <v>153.56954369570948</v>
      </c>
      <c r="H120" s="240">
        <f t="shared" si="1"/>
        <v>1.2285563495656759</v>
      </c>
    </row>
    <row r="121" spans="1:8" ht="26.25" customHeight="1" x14ac:dyDescent="0.4">
      <c r="A121" s="128" t="s">
        <v>86</v>
      </c>
      <c r="B121" s="218">
        <v>1</v>
      </c>
      <c r="C121" s="266"/>
      <c r="D121" s="269"/>
      <c r="E121" s="153">
        <v>2</v>
      </c>
      <c r="F121" s="220">
        <v>287421920</v>
      </c>
      <c r="G121" s="194">
        <f>IF(ISBLANK(F121),"-",(F121/$D$105*$D$102*$B$124)*$D$113/$D$120)</f>
        <v>151.59146289523133</v>
      </c>
      <c r="H121" s="241">
        <f t="shared" si="1"/>
        <v>1.2127317031618507</v>
      </c>
    </row>
    <row r="122" spans="1:8" ht="26.25" customHeight="1" x14ac:dyDescent="0.4">
      <c r="A122" s="128" t="s">
        <v>87</v>
      </c>
      <c r="B122" s="218">
        <v>1</v>
      </c>
      <c r="C122" s="266"/>
      <c r="D122" s="269"/>
      <c r="E122" s="153">
        <v>3</v>
      </c>
      <c r="F122" s="220">
        <v>283743075</v>
      </c>
      <c r="G122" s="194">
        <f>IF(ISBLANK(F122),"-",(F122/$D$105*$D$102*$B$124)*$D$113/$D$120)</f>
        <v>149.65117422373822</v>
      </c>
      <c r="H122" s="241">
        <f t="shared" si="1"/>
        <v>1.1972093937899058</v>
      </c>
    </row>
    <row r="123" spans="1:8" ht="27" customHeight="1" x14ac:dyDescent="0.4">
      <c r="A123" s="128" t="s">
        <v>88</v>
      </c>
      <c r="B123" s="218">
        <v>1</v>
      </c>
      <c r="C123" s="267"/>
      <c r="D123" s="270"/>
      <c r="E123" s="154">
        <v>4</v>
      </c>
      <c r="F123" s="228"/>
      <c r="G123" s="195" t="str">
        <f>IF(ISBLANK(F123),"-",(F123/$D$105*$D$102*$B$124)*$D$113/$D$120)</f>
        <v>-</v>
      </c>
      <c r="H123" s="242" t="str">
        <f t="shared" si="1"/>
        <v>-</v>
      </c>
    </row>
    <row r="124" spans="1:8" ht="26.25" customHeight="1" x14ac:dyDescent="0.4">
      <c r="A124" s="128" t="s">
        <v>89</v>
      </c>
      <c r="B124" s="196">
        <f>(B123/B122)*(B121/B120)*(B119/B118)*(B117/B116)*B115</f>
        <v>100</v>
      </c>
      <c r="C124" s="265" t="s">
        <v>90</v>
      </c>
      <c r="D124" s="268">
        <v>2.14</v>
      </c>
      <c r="E124" s="152">
        <v>1</v>
      </c>
      <c r="F124" s="227">
        <v>305891534</v>
      </c>
      <c r="G124" s="193">
        <f>IF(ISBLANK(F124),"-",(F124/$D$105*$D$102*$B$124)*$D$113/$D$124)</f>
        <v>149.64886549398531</v>
      </c>
      <c r="H124" s="240">
        <f t="shared" si="1"/>
        <v>1.1971909239518825</v>
      </c>
    </row>
    <row r="125" spans="1:8" ht="27" customHeight="1" x14ac:dyDescent="0.4">
      <c r="A125" s="207" t="s">
        <v>113</v>
      </c>
      <c r="B125" s="229">
        <f>(D102*B124)/D111*D113</f>
        <v>2.4744988627679421</v>
      </c>
      <c r="C125" s="266"/>
      <c r="D125" s="269"/>
      <c r="E125" s="153">
        <v>2</v>
      </c>
      <c r="F125" s="220">
        <v>303129450</v>
      </c>
      <c r="G125" s="194">
        <f>IF(ISBLANK(F125),"-",(F125/$D$105*$D$102*$B$124)*$D$113/$D$124)</f>
        <v>148.29759325838597</v>
      </c>
      <c r="H125" s="241">
        <f t="shared" si="1"/>
        <v>1.1863807460670879</v>
      </c>
    </row>
    <row r="126" spans="1:8" ht="26.25" customHeight="1" x14ac:dyDescent="0.4">
      <c r="A126" s="261" t="s">
        <v>67</v>
      </c>
      <c r="B126" s="272"/>
      <c r="C126" s="266"/>
      <c r="D126" s="269"/>
      <c r="E126" s="153">
        <v>3</v>
      </c>
      <c r="F126" s="220">
        <v>300708732</v>
      </c>
      <c r="G126" s="194">
        <f>IF(ISBLANK(F126),"-",(F126/$D$105*$D$102*$B$124)*$D$113/$D$124)</f>
        <v>147.11332477719006</v>
      </c>
      <c r="H126" s="241">
        <f t="shared" si="1"/>
        <v>1.1769065982175204</v>
      </c>
    </row>
    <row r="127" spans="1:8" ht="27" customHeight="1" x14ac:dyDescent="0.4">
      <c r="A127" s="263"/>
      <c r="B127" s="273"/>
      <c r="C127" s="271"/>
      <c r="D127" s="270"/>
      <c r="E127" s="154">
        <v>4</v>
      </c>
      <c r="F127" s="228"/>
      <c r="G127" s="195" t="str">
        <f>IF(ISBLANK(F127),"-",(F127/$D$105*$D$102*$B$124)*$D$113/$D$124)</f>
        <v>-</v>
      </c>
      <c r="H127" s="242" t="str">
        <f t="shared" si="1"/>
        <v>-</v>
      </c>
    </row>
    <row r="128" spans="1:8" ht="26.25" customHeight="1" x14ac:dyDescent="0.4">
      <c r="A128" s="155"/>
      <c r="B128" s="155"/>
      <c r="C128" s="155"/>
      <c r="D128" s="155"/>
      <c r="E128" s="155"/>
      <c r="F128" s="156"/>
      <c r="G128" s="146" t="s">
        <v>62</v>
      </c>
      <c r="H128" s="230">
        <f>AVERAGE(H116:H127)</f>
        <v>1.2047645336015245</v>
      </c>
    </row>
    <row r="129" spans="1:9" ht="26.25" customHeight="1" x14ac:dyDescent="0.4">
      <c r="C129" s="155"/>
      <c r="D129" s="155"/>
      <c r="E129" s="155"/>
      <c r="F129" s="156"/>
      <c r="G129" s="144" t="s">
        <v>72</v>
      </c>
      <c r="H129" s="231">
        <f>STDEV(H116:H127)/H128</f>
        <v>1.7720979148452571E-2</v>
      </c>
    </row>
    <row r="130" spans="1:9" ht="27" customHeight="1" x14ac:dyDescent="0.4">
      <c r="A130" s="155"/>
      <c r="B130" s="155"/>
      <c r="C130" s="156"/>
      <c r="D130" s="157"/>
      <c r="E130" s="157"/>
      <c r="F130" s="156"/>
      <c r="G130" s="145" t="s">
        <v>20</v>
      </c>
      <c r="H130" s="232">
        <f>COUNT(H116:H127)</f>
        <v>7</v>
      </c>
    </row>
    <row r="131" spans="1:9" ht="18.75" x14ac:dyDescent="0.3">
      <c r="A131" s="155"/>
      <c r="B131" s="155"/>
      <c r="C131" s="156"/>
      <c r="D131" s="157"/>
      <c r="E131" s="157"/>
      <c r="F131" s="157"/>
      <c r="G131" s="157"/>
      <c r="H131" s="156"/>
    </row>
    <row r="132" spans="1:9" ht="26.25" customHeight="1" x14ac:dyDescent="0.4">
      <c r="A132" s="115" t="s">
        <v>91</v>
      </c>
      <c r="B132" s="234" t="s">
        <v>92</v>
      </c>
      <c r="C132" s="251" t="str">
        <f>B20</f>
        <v>LORATADINE</v>
      </c>
      <c r="D132" s="251"/>
      <c r="E132" s="180" t="s">
        <v>93</v>
      </c>
      <c r="F132" s="180"/>
      <c r="G132" s="235">
        <f>H128</f>
        <v>1.2047645336015245</v>
      </c>
      <c r="H132" s="156"/>
    </row>
    <row r="133" spans="1:9" ht="19.5" customHeight="1" x14ac:dyDescent="0.3">
      <c r="A133" s="238"/>
      <c r="B133" s="167"/>
      <c r="C133" s="168"/>
      <c r="D133" s="168"/>
      <c r="E133" s="167"/>
      <c r="F133" s="167"/>
      <c r="G133" s="167"/>
      <c r="H133" s="167"/>
    </row>
    <row r="134" spans="1:9" ht="83.1" customHeight="1" x14ac:dyDescent="0.3">
      <c r="A134" s="162" t="s">
        <v>29</v>
      </c>
      <c r="B134" s="210"/>
      <c r="C134" s="210"/>
      <c r="D134" s="155"/>
      <c r="E134" s="164"/>
      <c r="F134" s="158"/>
      <c r="G134" s="184"/>
      <c r="H134" s="184"/>
      <c r="I134" s="158"/>
    </row>
    <row r="135" spans="1:9" ht="83.1" customHeight="1" x14ac:dyDescent="0.3">
      <c r="A135" s="162" t="s">
        <v>30</v>
      </c>
      <c r="B135" s="211"/>
      <c r="C135" s="211"/>
      <c r="D135" s="172"/>
      <c r="E135" s="165"/>
      <c r="F135" s="158"/>
      <c r="G135" s="185"/>
      <c r="H135" s="185"/>
      <c r="I135" s="180"/>
    </row>
    <row r="136" spans="1:9" ht="18.75" x14ac:dyDescent="0.3">
      <c r="A136" s="155"/>
      <c r="B136" s="156"/>
      <c r="C136" s="157"/>
      <c r="D136" s="157"/>
      <c r="E136" s="157"/>
      <c r="F136" s="157"/>
      <c r="G136" s="156"/>
      <c r="H136" s="156"/>
      <c r="I136" s="158"/>
    </row>
    <row r="137" spans="1:9" ht="18.75" x14ac:dyDescent="0.3">
      <c r="A137" s="155"/>
      <c r="B137" s="155"/>
      <c r="C137" s="156"/>
      <c r="D137" s="157"/>
      <c r="E137" s="157"/>
      <c r="F137" s="157"/>
      <c r="G137" s="157"/>
      <c r="H137" s="156"/>
      <c r="I137" s="158"/>
    </row>
    <row r="138" spans="1:9" ht="27" customHeight="1" x14ac:dyDescent="0.3">
      <c r="A138" s="155"/>
      <c r="B138" s="155"/>
      <c r="C138" s="156"/>
      <c r="D138" s="157"/>
      <c r="E138" s="157"/>
      <c r="F138" s="157"/>
      <c r="G138" s="157"/>
      <c r="H138" s="156"/>
      <c r="I138" s="158"/>
    </row>
    <row r="139" spans="1:9" ht="18.75" x14ac:dyDescent="0.3">
      <c r="A139" s="155"/>
      <c r="B139" s="155"/>
      <c r="C139" s="156"/>
      <c r="D139" s="157"/>
      <c r="E139" s="157"/>
      <c r="F139" s="157"/>
      <c r="G139" s="157"/>
      <c r="H139" s="156"/>
      <c r="I139" s="158"/>
    </row>
    <row r="140" spans="1:9" ht="27" customHeight="1" x14ac:dyDescent="0.3">
      <c r="A140" s="155"/>
      <c r="B140" s="155"/>
      <c r="C140" s="156"/>
      <c r="D140" s="157"/>
      <c r="E140" s="157"/>
      <c r="F140" s="157"/>
      <c r="G140" s="157"/>
      <c r="H140" s="156"/>
      <c r="I140" s="158"/>
    </row>
    <row r="141" spans="1:9" ht="27" customHeight="1" x14ac:dyDescent="0.3">
      <c r="A141" s="155"/>
      <c r="B141" s="155"/>
      <c r="C141" s="156"/>
      <c r="D141" s="157"/>
      <c r="E141" s="157"/>
      <c r="F141" s="157"/>
      <c r="G141" s="157"/>
      <c r="H141" s="156"/>
      <c r="I141" s="158"/>
    </row>
    <row r="142" spans="1:9" ht="18.75" x14ac:dyDescent="0.3">
      <c r="A142" s="155"/>
      <c r="B142" s="155"/>
      <c r="C142" s="156"/>
      <c r="D142" s="157"/>
      <c r="E142" s="157"/>
      <c r="F142" s="157"/>
      <c r="G142" s="157"/>
      <c r="H142" s="156"/>
      <c r="I142" s="158"/>
    </row>
    <row r="143" spans="1:9" ht="18.75" x14ac:dyDescent="0.3">
      <c r="A143" s="155"/>
      <c r="B143" s="155"/>
      <c r="C143" s="156"/>
      <c r="D143" s="157"/>
      <c r="E143" s="157"/>
      <c r="F143" s="157"/>
      <c r="G143" s="157"/>
      <c r="H143" s="156"/>
      <c r="I143" s="158"/>
    </row>
    <row r="144" spans="1:9" ht="18.75" x14ac:dyDescent="0.3">
      <c r="A144" s="155"/>
      <c r="B144" s="155"/>
      <c r="C144" s="156"/>
      <c r="D144" s="157"/>
      <c r="E144" s="157"/>
      <c r="F144" s="157"/>
      <c r="G144" s="157"/>
      <c r="H144" s="156"/>
      <c r="I144" s="158"/>
    </row>
    <row r="250" spans="1:1" x14ac:dyDescent="0.25">
      <c r="A250" s="2">
        <v>0</v>
      </c>
    </row>
  </sheetData>
  <sheetProtection password="F258" sheet="1" objects="1" scenarios="1" formatCells="0" formatColumns="0"/>
  <mergeCells count="38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Loratadine 7</vt:lpstr>
      <vt:lpstr>Loratadine 9</vt:lpstr>
      <vt:lpstr>'Loratadine 9'!Print_Area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dcterms:created xsi:type="dcterms:W3CDTF">2005-07-05T10:19:27Z</dcterms:created>
  <dcterms:modified xsi:type="dcterms:W3CDTF">2016-10-27T13:10:26Z</dcterms:modified>
</cp:coreProperties>
</file>