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22695" windowHeight="11445" tabRatio="903" firstSheet="1" activeTab="7"/>
  </bookViews>
  <sheets>
    <sheet name="SST Salbutamol@pH 3.0" sheetId="12" r:id="rId1"/>
    <sheet name="SST Bromhexine@pH 3.0" sheetId="1" r:id="rId2"/>
    <sheet name="RD" sheetId="2" r:id="rId3"/>
    <sheet name="Salbutamol@pH 3.0" sheetId="14" r:id="rId4"/>
    <sheet name="Bromhexine Hydrochloride@pH 3.0" sheetId="8" r:id="rId5"/>
    <sheet name="SST Salbutamol@pH 4.0 " sheetId="18" r:id="rId6"/>
    <sheet name="SST Bromhexine@pH 4.0 " sheetId="19" r:id="rId7"/>
    <sheet name="Salbutamol@pH 4.0" sheetId="15" r:id="rId8"/>
    <sheet name="Bromhexine Hydrochloride@pH 4.0" sheetId="16" r:id="rId9"/>
  </sheets>
  <definedNames>
    <definedName name="_xlnm.Print_Area" localSheetId="4">'Bromhexine Hydrochloride@pH 3.0'!$A$1:$I$81</definedName>
    <definedName name="_xlnm.Print_Area" localSheetId="8">'Bromhexine Hydrochloride@pH 4.0'!$A$1:$I$81</definedName>
    <definedName name="_xlnm.Print_Area" localSheetId="2">RD!$A$1:$H$43</definedName>
    <definedName name="_xlnm.Print_Area" localSheetId="3">'Salbutamol@pH 3.0'!$A$1:$I$81</definedName>
    <definedName name="_xlnm.Print_Area" localSheetId="7">'Salbutamol@pH 4.0'!$A$1:$I$81</definedName>
    <definedName name="_xlnm.Print_Area" localSheetId="1">'SST Bromhexine@pH 3.0'!$A$15:$H$61</definedName>
    <definedName name="_xlnm.Print_Area" localSheetId="6">'SST Bromhexine@pH 4.0 '!$A$15:$H$61</definedName>
    <definedName name="_xlnm.Print_Area" localSheetId="0">'SST Salbutamol@pH 3.0'!$A$15:$G$61</definedName>
    <definedName name="_xlnm.Print_Area" localSheetId="5">'SST Salbutamol@pH 4.0 '!$A$15:$G$61</definedName>
  </definedNames>
  <calcPr calcId="144525"/>
</workbook>
</file>

<file path=xl/calcChain.xml><?xml version="1.0" encoding="utf-8"?>
<calcChain xmlns="http://schemas.openxmlformats.org/spreadsheetml/2006/main">
  <c r="B53" i="19" l="1"/>
  <c r="B52" i="19"/>
  <c r="F51" i="19"/>
  <c r="E51" i="19"/>
  <c r="D51" i="19"/>
  <c r="C51" i="19"/>
  <c r="B51" i="19"/>
  <c r="B32" i="19"/>
  <c r="F30" i="19"/>
  <c r="E30" i="19"/>
  <c r="D30" i="19"/>
  <c r="C30" i="19"/>
  <c r="B30" i="19"/>
  <c r="B31" i="19" s="1"/>
  <c r="B21" i="19"/>
  <c r="B53" i="18"/>
  <c r="B52" i="18"/>
  <c r="E51" i="18"/>
  <c r="D51" i="18"/>
  <c r="C51" i="18"/>
  <c r="B51" i="18"/>
  <c r="B32" i="18"/>
  <c r="E30" i="18"/>
  <c r="D30" i="18"/>
  <c r="C30" i="18"/>
  <c r="B30" i="18"/>
  <c r="B31" i="18" s="1"/>
  <c r="B21" i="18"/>
  <c r="C77" i="16"/>
  <c r="H72" i="16"/>
  <c r="G72" i="16"/>
  <c r="B69" i="16"/>
  <c r="H68" i="16"/>
  <c r="G68" i="16"/>
  <c r="H64" i="16"/>
  <c r="G64" i="16"/>
  <c r="B58" i="16"/>
  <c r="B57" i="16"/>
  <c r="D58" i="16" s="1"/>
  <c r="E56" i="16"/>
  <c r="B55" i="16"/>
  <c r="B45" i="16"/>
  <c r="D48" i="16" s="1"/>
  <c r="F42" i="16"/>
  <c r="D42" i="16"/>
  <c r="G41" i="16"/>
  <c r="E41" i="16"/>
  <c r="B34" i="16"/>
  <c r="F44" i="16" s="1"/>
  <c r="F45" i="16" s="1"/>
  <c r="F46" i="16" s="1"/>
  <c r="B30" i="16"/>
  <c r="C77" i="15"/>
  <c r="H72" i="15"/>
  <c r="G72" i="15"/>
  <c r="B69" i="15"/>
  <c r="H68" i="15"/>
  <c r="G68" i="15"/>
  <c r="H64" i="15"/>
  <c r="G64" i="15"/>
  <c r="B58" i="15"/>
  <c r="B57" i="15"/>
  <c r="D58" i="15" s="1"/>
  <c r="B70" i="15" s="1"/>
  <c r="E56" i="15"/>
  <c r="B55" i="15"/>
  <c r="B45" i="15"/>
  <c r="D48" i="15" s="1"/>
  <c r="F42" i="15"/>
  <c r="D42" i="15"/>
  <c r="G41" i="15"/>
  <c r="E41" i="15"/>
  <c r="B31" i="15"/>
  <c r="B34" i="15" s="1"/>
  <c r="B30" i="15"/>
  <c r="B31" i="14"/>
  <c r="B34" i="14" s="1"/>
  <c r="F44" i="14" s="1"/>
  <c r="F45" i="14" s="1"/>
  <c r="E51" i="1"/>
  <c r="E30" i="1"/>
  <c r="B21" i="1"/>
  <c r="B21" i="12"/>
  <c r="C77" i="14"/>
  <c r="H72" i="14"/>
  <c r="G72" i="14"/>
  <c r="B69" i="14"/>
  <c r="H68" i="14"/>
  <c r="G68" i="14"/>
  <c r="H64" i="14"/>
  <c r="G64" i="14"/>
  <c r="B58" i="14"/>
  <c r="B57" i="14"/>
  <c r="D58" i="14" s="1"/>
  <c r="E56" i="14"/>
  <c r="B55" i="14"/>
  <c r="D48" i="14"/>
  <c r="B45" i="14"/>
  <c r="F42" i="14"/>
  <c r="D42" i="14"/>
  <c r="G41" i="14"/>
  <c r="E41" i="14"/>
  <c r="B30" i="14"/>
  <c r="H74" i="8"/>
  <c r="G38" i="16" l="1"/>
  <c r="E38" i="16"/>
  <c r="G40" i="16"/>
  <c r="G39" i="16"/>
  <c r="D49" i="16"/>
  <c r="B70" i="16"/>
  <c r="D44" i="16"/>
  <c r="D45" i="16" s="1"/>
  <c r="D46" i="16" s="1"/>
  <c r="G38" i="15"/>
  <c r="E38" i="15"/>
  <c r="G40" i="15"/>
  <c r="E39" i="15"/>
  <c r="D49" i="15"/>
  <c r="E40" i="15"/>
  <c r="F44" i="15"/>
  <c r="F45" i="15" s="1"/>
  <c r="F46" i="15" s="1"/>
  <c r="D44" i="15"/>
  <c r="D45" i="15" s="1"/>
  <c r="D46" i="15" s="1"/>
  <c r="G40" i="14"/>
  <c r="G38" i="14"/>
  <c r="G39" i="14"/>
  <c r="F46" i="14"/>
  <c r="B70" i="14"/>
  <c r="D44" i="14"/>
  <c r="D45" i="14" s="1"/>
  <c r="D49" i="14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57" i="8"/>
  <c r="D58" i="8" s="1"/>
  <c r="C77" i="8"/>
  <c r="H72" i="8"/>
  <c r="G72" i="8"/>
  <c r="G71" i="8"/>
  <c r="H71" i="8" s="1"/>
  <c r="G70" i="8"/>
  <c r="H70" i="8" s="1"/>
  <c r="G69" i="8"/>
  <c r="H69" i="8" s="1"/>
  <c r="B69" i="8"/>
  <c r="H68" i="8"/>
  <c r="G68" i="8"/>
  <c r="G67" i="8"/>
  <c r="H67" i="8" s="1"/>
  <c r="H66" i="8"/>
  <c r="G66" i="8"/>
  <c r="G65" i="8"/>
  <c r="H65" i="8" s="1"/>
  <c r="H64" i="8"/>
  <c r="G64" i="8"/>
  <c r="G63" i="8"/>
  <c r="H63" i="8" s="1"/>
  <c r="H62" i="8"/>
  <c r="G62" i="8"/>
  <c r="G61" i="8"/>
  <c r="H61" i="8" s="1"/>
  <c r="B58" i="8"/>
  <c r="E56" i="8"/>
  <c r="B55" i="8"/>
  <c r="B45" i="8"/>
  <c r="D48" i="8" s="1"/>
  <c r="D49" i="8" s="1"/>
  <c r="F44" i="8"/>
  <c r="F45" i="8" s="1"/>
  <c r="D44" i="8"/>
  <c r="F42" i="8"/>
  <c r="D42" i="8"/>
  <c r="G41" i="8"/>
  <c r="E41" i="8"/>
  <c r="G40" i="8"/>
  <c r="E40" i="8"/>
  <c r="G39" i="8"/>
  <c r="E39" i="8"/>
  <c r="G38" i="8"/>
  <c r="E38" i="8"/>
  <c r="B34" i="8"/>
  <c r="B30" i="8"/>
  <c r="D33" i="2"/>
  <c r="C33" i="2"/>
  <c r="B33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G42" i="16" l="1"/>
  <c r="E39" i="16"/>
  <c r="D50" i="16" s="1"/>
  <c r="E42" i="16"/>
  <c r="E40" i="16"/>
  <c r="D52" i="16" s="1"/>
  <c r="E42" i="15"/>
  <c r="G39" i="15"/>
  <c r="G42" i="15" s="1"/>
  <c r="G42" i="14"/>
  <c r="E39" i="14"/>
  <c r="D46" i="14"/>
  <c r="E40" i="14"/>
  <c r="E38" i="14"/>
  <c r="B70" i="8"/>
  <c r="F46" i="8"/>
  <c r="H75" i="8"/>
  <c r="D52" i="8"/>
  <c r="D45" i="8"/>
  <c r="D46" i="8" s="1"/>
  <c r="G42" i="8"/>
  <c r="H73" i="8"/>
  <c r="C37" i="2"/>
  <c r="C35" i="2"/>
  <c r="E42" i="8"/>
  <c r="D50" i="8"/>
  <c r="D51" i="8" s="1"/>
  <c r="D50" i="15" l="1"/>
  <c r="G63" i="15" s="1"/>
  <c r="H63" i="15" s="1"/>
  <c r="D52" i="15"/>
  <c r="G70" i="16"/>
  <c r="H70" i="16" s="1"/>
  <c r="G69" i="16"/>
  <c r="H69" i="16" s="1"/>
  <c r="G66" i="16"/>
  <c r="H66" i="16" s="1"/>
  <c r="G62" i="16"/>
  <c r="H62" i="16" s="1"/>
  <c r="D51" i="16"/>
  <c r="G65" i="16"/>
  <c r="H65" i="16" s="1"/>
  <c r="G61" i="16"/>
  <c r="H61" i="16" s="1"/>
  <c r="G71" i="16"/>
  <c r="H71" i="16" s="1"/>
  <c r="G63" i="16"/>
  <c r="H63" i="16" s="1"/>
  <c r="G67" i="16"/>
  <c r="H67" i="16" s="1"/>
  <c r="G70" i="15"/>
  <c r="H70" i="15" s="1"/>
  <c r="G67" i="15"/>
  <c r="H67" i="15" s="1"/>
  <c r="G65" i="15"/>
  <c r="H65" i="15" s="1"/>
  <c r="G61" i="15"/>
  <c r="H61" i="15" s="1"/>
  <c r="G62" i="15"/>
  <c r="H62" i="15" s="1"/>
  <c r="G71" i="15"/>
  <c r="H71" i="15" s="1"/>
  <c r="D52" i="14"/>
  <c r="D50" i="14"/>
  <c r="E42" i="14"/>
  <c r="G77" i="8"/>
  <c r="C39" i="2"/>
  <c r="D51" i="15" l="1"/>
  <c r="G69" i="15"/>
  <c r="H69" i="15" s="1"/>
  <c r="G66" i="15"/>
  <c r="H66" i="15" s="1"/>
  <c r="H75" i="15" s="1"/>
  <c r="H75" i="16"/>
  <c r="H73" i="16"/>
  <c r="G66" i="14"/>
  <c r="H66" i="14" s="1"/>
  <c r="G62" i="14"/>
  <c r="H62" i="14" s="1"/>
  <c r="G69" i="14"/>
  <c r="H69" i="14" s="1"/>
  <c r="D51" i="14"/>
  <c r="G61" i="14"/>
  <c r="H61" i="14" s="1"/>
  <c r="G70" i="14"/>
  <c r="H70" i="14" s="1"/>
  <c r="G63" i="14"/>
  <c r="H63" i="14" s="1"/>
  <c r="G65" i="14"/>
  <c r="H65" i="14" s="1"/>
  <c r="G67" i="14"/>
  <c r="H67" i="14" s="1"/>
  <c r="G71" i="14"/>
  <c r="H71" i="14" s="1"/>
  <c r="H73" i="15" l="1"/>
  <c r="H74" i="15" s="1"/>
  <c r="H74" i="16"/>
  <c r="G77" i="16"/>
  <c r="H73" i="14"/>
  <c r="H75" i="14"/>
  <c r="G77" i="15" l="1"/>
  <c r="H74" i="14"/>
  <c r="G77" i="14"/>
</calcChain>
</file>

<file path=xl/sharedStrings.xml><?xml version="1.0" encoding="utf-8"?>
<sst xmlns="http://schemas.openxmlformats.org/spreadsheetml/2006/main" count="615" uniqueCount="119">
  <si>
    <t>HPLC System Suitability Report</t>
  </si>
  <si>
    <t>Analysis Data</t>
  </si>
  <si>
    <t>Assay</t>
  </si>
  <si>
    <t>Sample(s)</t>
  </si>
  <si>
    <t>Reference Substance:</t>
  </si>
  <si>
    <t>Betasil Mucolytic Syrup</t>
  </si>
  <si>
    <t>% age Purity:</t>
  </si>
  <si>
    <t>NDQD201509260</t>
  </si>
  <si>
    <t>Weight (mg):</t>
  </si>
  <si>
    <t>Standard Conc (mg/mL):</t>
  </si>
  <si>
    <t>Each 5 ml contains:
Salbutamol Sulphate BP equivalent to Salbutamol 2 mg
Bromhexine Hydrochloride BP 4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</si>
  <si>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</si>
  <si>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</si>
  <si>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</si>
  <si>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</si>
  <si>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</si>
  <si>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</si>
  <si>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</si>
  <si>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</si>
  <si>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</si>
  <si>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</si>
  <si>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</si>
  <si>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</si>
  <si>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</si>
  <si>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</si>
  <si>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</si>
  <si>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</si>
  <si>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</si>
  <si>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</si>
  <si>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</si>
  <si>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</si>
  <si>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</si>
  <si>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</si>
  <si>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</si>
  <si>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</si>
  <si>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</si>
  <si>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</si>
  <si>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</si>
  <si>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</si>
  <si>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</si>
  <si>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</si>
  <si>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</si>
  <si>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</si>
  <si>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</si>
  <si>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</si>
  <si>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</si>
  <si>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</si>
  <si>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</si>
  <si>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</si>
  <si>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</si>
  <si>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</si>
  <si>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</si>
  <si>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</si>
  <si>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</si>
  <si>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</si>
  <si>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</si>
  <si>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</si>
  <si>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</si>
  <si>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</si>
  <si>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</si>
  <si>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</si>
  <si>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</si>
  <si>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</si>
  <si>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</si>
  <si>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</si>
  <si>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</si>
  <si>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</si>
  <si>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</si>
  <si>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</si>
  <si>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</si>
  <si>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</si>
  <si>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</si>
  <si>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</si>
  <si>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</si>
  <si>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</si>
  <si>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</si>
  <si>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</si>
  <si>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</si>
  <si>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</si>
  <si>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</si>
  <si>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</si>
  <si>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</si>
  <si>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</si>
  <si>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</si>
  <si>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</si>
  <si>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</si>
  <si>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</si>
  <si>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</si>
  <si>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</si>
  <si>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</si>
  <si>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</si>
  <si>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</si>
  <si>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</si>
  <si>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</si>
  <si>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</si>
  <si>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</si>
  <si>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</si>
  <si>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</si>
  <si>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</si>
  <si>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</si>
  <si>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</si>
  <si>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</si>
  <si>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</si>
  <si>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</si>
  <si>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</si>
  <si>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</si>
  <si>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</si>
  <si>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</si>
  <si>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</si>
  <si>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Salbutamol SulphateBromhexine Hydrochloride</t>
  </si>
  <si>
    <t>Empty VF</t>
  </si>
  <si>
    <t>RUTTO KENNEDY</t>
  </si>
  <si>
    <t>Salbutamol Sulphate</t>
  </si>
  <si>
    <t>Salbutamol</t>
  </si>
  <si>
    <t>S8-11</t>
  </si>
  <si>
    <t>Bromhexine Hydrochloride</t>
  </si>
  <si>
    <t>B28-2</t>
  </si>
  <si>
    <t>Resolution(USP)</t>
  </si>
  <si>
    <t>15TH NOV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</si>
</sst>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1" fillId="2" borderId="10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6" fillId="2" borderId="0" xfId="0" applyFont="1" applyFill="1" applyAlignment="1" applyProtection="1">
      <alignment wrapText="1"/>
      <protection locked="0"/>
    </xf>
    <xf numFmtId="0" fontId="19" fillId="3" borderId="0" xfId="0" applyFont="1" applyFill="1" applyAlignment="1" applyProtection="1">
      <alignment horizontal="left" wrapText="1"/>
      <protection locked="0"/>
    </xf>
    <xf numFmtId="0" fontId="5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0" fontId="2" fillId="2" borderId="0" xfId="0" applyNumberFormat="1" applyFont="1" applyFill="1" applyBorder="1"/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4:I61"/>
  <sheetViews>
    <sheetView topLeftCell="A6" workbookViewId="0">
      <selection activeCell="A43" sqref="A43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52" t="s">
        <v>0</v>
      </c>
      <c r="B15" s="252"/>
      <c r="C15" s="252"/>
      <c r="D15" s="252"/>
      <c r="E15" s="25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41"/>
    </row>
    <row r="18" spans="1:5" ht="16.5" customHeight="1" x14ac:dyDescent="0.3">
      <c r="A18" s="243" t="s">
        <v>4</v>
      </c>
      <c r="B18" s="8" t="s">
        <v>112</v>
      </c>
      <c r="C18" s="241"/>
      <c r="D18" s="241"/>
      <c r="E18" s="241"/>
    </row>
    <row r="19" spans="1:5" ht="16.5" customHeight="1" x14ac:dyDescent="0.3">
      <c r="A19" s="243" t="s">
        <v>6</v>
      </c>
      <c r="B19" s="12">
        <v>99.48</v>
      </c>
      <c r="C19" s="241"/>
      <c r="D19" s="241"/>
      <c r="E19" s="241"/>
    </row>
    <row r="20" spans="1:5" ht="16.5" customHeight="1" x14ac:dyDescent="0.3">
      <c r="A20" s="8" t="s">
        <v>8</v>
      </c>
      <c r="B20" s="12">
        <v>23.17</v>
      </c>
      <c r="C20" s="241"/>
      <c r="D20" s="241"/>
      <c r="E20" s="241"/>
    </row>
    <row r="21" spans="1:5" ht="16.5" customHeight="1" x14ac:dyDescent="0.3">
      <c r="A21" s="8" t="s">
        <v>9</v>
      </c>
      <c r="B21" s="13">
        <f>23.17/50*5/50</f>
        <v>4.6340000000000006E-2</v>
      </c>
      <c r="C21" s="241"/>
      <c r="D21" s="241"/>
      <c r="E21" s="241"/>
    </row>
    <row r="22" spans="1:5" ht="15.75" customHeight="1" x14ac:dyDescent="0.25">
      <c r="A22" s="241"/>
      <c r="B22" s="241"/>
      <c r="C22" s="241"/>
      <c r="D22" s="241"/>
      <c r="E22" s="241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10390772</v>
      </c>
      <c r="C24" s="18">
        <v>3803.3</v>
      </c>
      <c r="D24" s="19">
        <v>0.9</v>
      </c>
      <c r="E24" s="20">
        <v>3.3</v>
      </c>
    </row>
    <row r="25" spans="1:5" ht="16.5" customHeight="1" x14ac:dyDescent="0.3">
      <c r="A25" s="17">
        <v>2</v>
      </c>
      <c r="B25" s="18">
        <v>10423700</v>
      </c>
      <c r="C25" s="18">
        <v>3734.5</v>
      </c>
      <c r="D25" s="19">
        <v>0.9</v>
      </c>
      <c r="E25" s="19">
        <v>3.3</v>
      </c>
    </row>
    <row r="26" spans="1:5" ht="16.5" customHeight="1" x14ac:dyDescent="0.3">
      <c r="A26" s="17">
        <v>3</v>
      </c>
      <c r="B26" s="18">
        <v>10415101</v>
      </c>
      <c r="C26" s="18">
        <v>3833.7</v>
      </c>
      <c r="D26" s="19">
        <v>0.9</v>
      </c>
      <c r="E26" s="19">
        <v>3.3</v>
      </c>
    </row>
    <row r="27" spans="1:5" ht="16.5" customHeight="1" x14ac:dyDescent="0.3">
      <c r="A27" s="17">
        <v>4</v>
      </c>
      <c r="B27" s="18">
        <v>10399959</v>
      </c>
      <c r="C27" s="18">
        <v>3860.9</v>
      </c>
      <c r="D27" s="19">
        <v>0.9</v>
      </c>
      <c r="E27" s="19">
        <v>3.3</v>
      </c>
    </row>
    <row r="28" spans="1:5" ht="16.5" customHeight="1" x14ac:dyDescent="0.3">
      <c r="A28" s="17">
        <v>5</v>
      </c>
      <c r="B28" s="18">
        <v>10441975</v>
      </c>
      <c r="C28" s="18">
        <v>3800.5</v>
      </c>
      <c r="D28" s="19">
        <v>0.9</v>
      </c>
      <c r="E28" s="19">
        <v>3.3</v>
      </c>
    </row>
    <row r="29" spans="1:5" ht="16.5" customHeight="1" x14ac:dyDescent="0.3">
      <c r="A29" s="17">
        <v>6</v>
      </c>
      <c r="B29" s="21">
        <v>10441620</v>
      </c>
      <c r="C29" s="21">
        <v>3886.2</v>
      </c>
      <c r="D29" s="22">
        <v>0.9</v>
      </c>
      <c r="E29" s="22">
        <v>3.3</v>
      </c>
    </row>
    <row r="30" spans="1:5" ht="16.5" customHeight="1" x14ac:dyDescent="0.3">
      <c r="A30" s="23" t="s">
        <v>16</v>
      </c>
      <c r="B30" s="24">
        <f>AVERAGE(B24:B29)</f>
        <v>10418854.5</v>
      </c>
      <c r="C30" s="25">
        <f>AVERAGE(C24:C29)</f>
        <v>3819.8500000000004</v>
      </c>
      <c r="D30" s="26">
        <f>AVERAGE(D24:D29)</f>
        <v>0.9</v>
      </c>
      <c r="E30" s="26">
        <f>AVERAGE(E24:E29)</f>
        <v>3.3000000000000003</v>
      </c>
    </row>
    <row r="31" spans="1:5" ht="16.5" customHeight="1" x14ac:dyDescent="0.3">
      <c r="A31" s="27" t="s">
        <v>17</v>
      </c>
      <c r="B31" s="28">
        <f>(STDEV(B24:B29)/B30)</f>
        <v>2.0297228383804279E-3</v>
      </c>
      <c r="C31" s="29"/>
      <c r="D31" s="29"/>
      <c r="E31" s="30"/>
    </row>
    <row r="32" spans="1:5" s="238" customFormat="1" ht="16.5" customHeight="1" x14ac:dyDescent="0.3">
      <c r="A32" s="31" t="s">
        <v>18</v>
      </c>
      <c r="B32" s="32">
        <f>COUNT(B24:B29)</f>
        <v>6</v>
      </c>
      <c r="C32" s="33"/>
      <c r="D32" s="242"/>
      <c r="E32" s="35"/>
    </row>
    <row r="33" spans="1:5" s="238" customFormat="1" ht="15.75" customHeight="1" x14ac:dyDescent="0.25">
      <c r="A33" s="241"/>
      <c r="B33" s="241"/>
      <c r="C33" s="241"/>
      <c r="D33" s="241"/>
      <c r="E33" s="241"/>
    </row>
    <row r="34" spans="1:5" s="238" customFormat="1" ht="16.5" customHeight="1" x14ac:dyDescent="0.3">
      <c r="A34" s="243" t="s">
        <v>19</v>
      </c>
      <c r="B34" s="40" t="s">
        <v>20</v>
      </c>
      <c r="C34" s="244"/>
      <c r="D34" s="244"/>
      <c r="E34" s="244"/>
    </row>
    <row r="35" spans="1:5" ht="16.5" customHeight="1" x14ac:dyDescent="0.3">
      <c r="A35" s="243"/>
      <c r="B35" s="40" t="s">
        <v>21</v>
      </c>
      <c r="C35" s="244"/>
      <c r="D35" s="244"/>
      <c r="E35" s="244"/>
    </row>
    <row r="36" spans="1:5" ht="16.5" customHeight="1" x14ac:dyDescent="0.3">
      <c r="A36" s="243"/>
      <c r="B36" s="40" t="s">
        <v>22</v>
      </c>
      <c r="C36" s="244"/>
      <c r="D36" s="244"/>
      <c r="E36" s="244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243" t="s">
        <v>4</v>
      </c>
      <c r="B39" s="8"/>
      <c r="C39" s="241"/>
      <c r="D39" s="241"/>
      <c r="E39" s="241"/>
    </row>
    <row r="40" spans="1:5" ht="16.5" customHeight="1" x14ac:dyDescent="0.3">
      <c r="A40" s="243" t="s">
        <v>6</v>
      </c>
      <c r="B40" s="12"/>
      <c r="C40" s="241"/>
      <c r="D40" s="241"/>
      <c r="E40" s="241"/>
    </row>
    <row r="41" spans="1:5" ht="16.5" customHeight="1" x14ac:dyDescent="0.3">
      <c r="A41" s="8" t="s">
        <v>8</v>
      </c>
      <c r="B41" s="12"/>
      <c r="C41" s="241"/>
      <c r="D41" s="241"/>
      <c r="E41" s="241"/>
    </row>
    <row r="42" spans="1:5" ht="16.5" customHeight="1" x14ac:dyDescent="0.3">
      <c r="A42" s="8" t="s">
        <v>9</v>
      </c>
      <c r="B42" s="13"/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238" customFormat="1" ht="16.5" customHeight="1" x14ac:dyDescent="0.3">
      <c r="A53" s="31" t="s">
        <v>18</v>
      </c>
      <c r="B53" s="32">
        <f>COUNT(B45:B50)</f>
        <v>0</v>
      </c>
      <c r="C53" s="33"/>
      <c r="D53" s="242"/>
      <c r="E53" s="35"/>
    </row>
    <row r="54" spans="1:7" s="238" customFormat="1" ht="15.75" customHeight="1" x14ac:dyDescent="0.25">
      <c r="A54" s="241"/>
      <c r="B54" s="241"/>
      <c r="C54" s="241"/>
      <c r="D54" s="241"/>
      <c r="E54" s="241"/>
    </row>
    <row r="55" spans="1:7" s="238" customFormat="1" ht="16.5" customHeight="1" x14ac:dyDescent="0.3">
      <c r="A55" s="243" t="s">
        <v>19</v>
      </c>
      <c r="B55" s="40" t="s">
        <v>20</v>
      </c>
      <c r="C55" s="244"/>
      <c r="D55" s="244"/>
      <c r="E55" s="244"/>
    </row>
    <row r="56" spans="1:7" ht="16.5" customHeight="1" x14ac:dyDescent="0.3">
      <c r="A56" s="243"/>
      <c r="B56" s="40" t="s">
        <v>21</v>
      </c>
      <c r="C56" s="244"/>
      <c r="D56" s="244"/>
      <c r="E56" s="244"/>
    </row>
    <row r="57" spans="1:7" ht="16.5" customHeight="1" x14ac:dyDescent="0.3">
      <c r="A57" s="243"/>
      <c r="B57" s="40" t="s">
        <v>22</v>
      </c>
      <c r="C57" s="244"/>
      <c r="D57" s="244"/>
      <c r="E57" s="244"/>
    </row>
    <row r="58" spans="1:7" ht="14.25" customHeight="1" thickBot="1" x14ac:dyDescent="0.3">
      <c r="A58" s="236"/>
      <c r="B58" s="237"/>
      <c r="D58" s="239"/>
      <c r="F58" s="240"/>
      <c r="G58" s="240"/>
    </row>
    <row r="59" spans="1:7" ht="15" customHeight="1" x14ac:dyDescent="0.3">
      <c r="B59" s="253" t="s">
        <v>24</v>
      </c>
      <c r="C59" s="25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9" t="s">
        <v>111</v>
      </c>
      <c r="C60" s="49"/>
      <c r="E60" s="49" t="s">
        <v>118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4:J61"/>
  <sheetViews>
    <sheetView topLeftCell="A3" workbookViewId="0">
      <selection activeCell="B18" sqref="B1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238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252" t="s">
        <v>0</v>
      </c>
      <c r="B15" s="252"/>
      <c r="C15" s="252"/>
      <c r="D15" s="252"/>
      <c r="E15" s="252"/>
      <c r="F15" s="252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251" t="s">
        <v>115</v>
      </c>
      <c r="C18" s="10"/>
      <c r="D18" s="10"/>
      <c r="E18" s="241"/>
      <c r="F18" s="10"/>
    </row>
    <row r="19" spans="1:7" ht="16.5" customHeight="1" x14ac:dyDescent="0.3">
      <c r="A19" s="11" t="s">
        <v>6</v>
      </c>
      <c r="B19" s="12">
        <v>100.25</v>
      </c>
      <c r="C19" s="10"/>
      <c r="D19" s="10"/>
      <c r="E19" s="241"/>
      <c r="F19" s="10"/>
    </row>
    <row r="20" spans="1:7" ht="16.5" customHeight="1" x14ac:dyDescent="0.3">
      <c r="A20" s="7" t="s">
        <v>8</v>
      </c>
      <c r="B20" s="12">
        <v>19.149999999999999</v>
      </c>
      <c r="C20" s="10"/>
      <c r="D20" s="10"/>
      <c r="E20" s="241"/>
      <c r="F20" s="10"/>
    </row>
    <row r="21" spans="1:7" ht="16.5" customHeight="1" x14ac:dyDescent="0.3">
      <c r="A21" s="7" t="s">
        <v>9</v>
      </c>
      <c r="B21" s="13">
        <f>19.15/50*5/50</f>
        <v>3.8299999999999994E-2</v>
      </c>
      <c r="C21" s="10"/>
      <c r="D21" s="10"/>
      <c r="E21" s="241"/>
      <c r="F21" s="10"/>
    </row>
    <row r="22" spans="1:7" ht="15.75" customHeight="1" x14ac:dyDescent="0.25">
      <c r="A22" s="10"/>
      <c r="B22" s="10"/>
      <c r="C22" s="10"/>
      <c r="D22" s="10"/>
      <c r="E22" s="241"/>
      <c r="F22" s="10"/>
    </row>
    <row r="23" spans="1:7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117</v>
      </c>
      <c r="F23" s="16" t="s">
        <v>15</v>
      </c>
    </row>
    <row r="24" spans="1:7" ht="16.5" customHeight="1" x14ac:dyDescent="0.3">
      <c r="A24" s="17">
        <v>1</v>
      </c>
      <c r="B24" s="18">
        <v>28844030</v>
      </c>
      <c r="C24" s="18">
        <v>11851.7</v>
      </c>
      <c r="D24" s="19">
        <v>0.8</v>
      </c>
      <c r="E24" s="19">
        <v>24.3</v>
      </c>
      <c r="F24" s="20">
        <v>10.7</v>
      </c>
    </row>
    <row r="25" spans="1:7" ht="16.5" customHeight="1" x14ac:dyDescent="0.3">
      <c r="A25" s="17">
        <v>2</v>
      </c>
      <c r="B25" s="18">
        <v>28926247</v>
      </c>
      <c r="C25" s="18">
        <v>11759.1</v>
      </c>
      <c r="D25" s="19">
        <v>0.8</v>
      </c>
      <c r="E25" s="19">
        <v>24.2</v>
      </c>
      <c r="F25" s="19">
        <v>10.7</v>
      </c>
    </row>
    <row r="26" spans="1:7" ht="16.5" customHeight="1" x14ac:dyDescent="0.3">
      <c r="A26" s="17">
        <v>3</v>
      </c>
      <c r="B26" s="18">
        <v>28884626</v>
      </c>
      <c r="C26" s="18">
        <v>11898.1</v>
      </c>
      <c r="D26" s="19">
        <v>0.8</v>
      </c>
      <c r="E26" s="19">
        <v>24.4</v>
      </c>
      <c r="F26" s="19">
        <v>10.7</v>
      </c>
    </row>
    <row r="27" spans="1:7" ht="16.5" customHeight="1" x14ac:dyDescent="0.3">
      <c r="A27" s="17">
        <v>4</v>
      </c>
      <c r="B27" s="18">
        <v>28815945</v>
      </c>
      <c r="C27" s="18">
        <v>11821.8</v>
      </c>
      <c r="D27" s="19">
        <v>0.8</v>
      </c>
      <c r="E27" s="19">
        <v>24.3</v>
      </c>
      <c r="F27" s="19">
        <v>10.7</v>
      </c>
    </row>
    <row r="28" spans="1:7" ht="16.5" customHeight="1" x14ac:dyDescent="0.3">
      <c r="A28" s="17">
        <v>5</v>
      </c>
      <c r="B28" s="18">
        <v>28903573</v>
      </c>
      <c r="C28" s="18">
        <v>11772.9</v>
      </c>
      <c r="D28" s="19">
        <v>0.8</v>
      </c>
      <c r="E28" s="19">
        <v>24.2</v>
      </c>
      <c r="F28" s="19">
        <v>10.7</v>
      </c>
    </row>
    <row r="29" spans="1:7" ht="16.5" customHeight="1" x14ac:dyDescent="0.3">
      <c r="A29" s="17">
        <v>6</v>
      </c>
      <c r="B29" s="21">
        <v>28876307</v>
      </c>
      <c r="C29" s="21">
        <v>11763.9</v>
      </c>
      <c r="D29" s="22">
        <v>0.8</v>
      </c>
      <c r="E29" s="22">
        <v>24.3</v>
      </c>
      <c r="F29" s="22">
        <v>10.7</v>
      </c>
    </row>
    <row r="30" spans="1:7" ht="16.5" customHeight="1" x14ac:dyDescent="0.3">
      <c r="A30" s="23" t="s">
        <v>16</v>
      </c>
      <c r="B30" s="24">
        <f>AVERAGE(B24:B29)</f>
        <v>28875121.333333332</v>
      </c>
      <c r="C30" s="25">
        <f>AVERAGE(C24:C29)</f>
        <v>11811.25</v>
      </c>
      <c r="D30" s="26">
        <f>AVERAGE(D24:D29)</f>
        <v>0.79999999999999993</v>
      </c>
      <c r="E30" s="26">
        <f>AVERAGE(E24:E29)</f>
        <v>24.283333333333335</v>
      </c>
      <c r="F30" s="26">
        <f>AVERAGE(F24:F29)</f>
        <v>10.700000000000001</v>
      </c>
    </row>
    <row r="31" spans="1:7" ht="16.5" customHeight="1" x14ac:dyDescent="0.3">
      <c r="A31" s="27" t="s">
        <v>17</v>
      </c>
      <c r="B31" s="28">
        <f>(STDEV(B24:B29)/B30)</f>
        <v>1.383853633361962E-3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242"/>
      <c r="F32" s="35"/>
    </row>
    <row r="33" spans="1:7" s="2" customFormat="1" ht="15.75" customHeight="1" x14ac:dyDescent="0.25">
      <c r="A33" s="10"/>
      <c r="B33" s="10"/>
      <c r="C33" s="10"/>
      <c r="D33" s="10"/>
      <c r="E33" s="241"/>
      <c r="F33" s="36"/>
    </row>
    <row r="34" spans="1:7" s="2" customFormat="1" ht="16.5" customHeight="1" x14ac:dyDescent="0.3">
      <c r="A34" s="11" t="s">
        <v>19</v>
      </c>
      <c r="B34" s="37" t="s">
        <v>20</v>
      </c>
      <c r="C34" s="38"/>
      <c r="D34" s="38"/>
      <c r="E34" s="244"/>
      <c r="F34" s="39"/>
    </row>
    <row r="35" spans="1:7" ht="16.5" customHeight="1" x14ac:dyDescent="0.3">
      <c r="A35" s="11"/>
      <c r="B35" s="37" t="s">
        <v>21</v>
      </c>
      <c r="C35" s="38"/>
      <c r="D35" s="38"/>
      <c r="E35" s="244"/>
      <c r="F35" s="39"/>
      <c r="G35" s="2"/>
    </row>
    <row r="36" spans="1:7" ht="16.5" customHeight="1" x14ac:dyDescent="0.3">
      <c r="A36" s="11"/>
      <c r="B36" s="40" t="s">
        <v>22</v>
      </c>
      <c r="C36" s="38"/>
      <c r="D36" s="38"/>
      <c r="E36" s="244"/>
      <c r="F36" s="38"/>
    </row>
    <row r="37" spans="1:7" ht="15.75" customHeight="1" x14ac:dyDescent="0.25">
      <c r="A37" s="10"/>
      <c r="B37" s="10"/>
      <c r="C37" s="10"/>
      <c r="D37" s="10"/>
      <c r="E37" s="241"/>
      <c r="F37" s="10"/>
    </row>
    <row r="38" spans="1:7" ht="16.5" customHeight="1" x14ac:dyDescent="0.3">
      <c r="A38" s="5" t="s">
        <v>1</v>
      </c>
      <c r="B38" s="6" t="s">
        <v>23</v>
      </c>
    </row>
    <row r="39" spans="1:7" ht="16.5" customHeight="1" x14ac:dyDescent="0.3">
      <c r="A39" s="11" t="s">
        <v>4</v>
      </c>
      <c r="B39" s="8"/>
      <c r="C39" s="10"/>
      <c r="D39" s="10"/>
      <c r="E39" s="241"/>
      <c r="F39" s="10"/>
    </row>
    <row r="40" spans="1:7" ht="16.5" customHeight="1" x14ac:dyDescent="0.3">
      <c r="A40" s="11" t="s">
        <v>6</v>
      </c>
      <c r="B40" s="12"/>
      <c r="C40" s="10"/>
      <c r="D40" s="10"/>
      <c r="E40" s="241"/>
      <c r="F40" s="10"/>
    </row>
    <row r="41" spans="1:7" ht="16.5" customHeight="1" x14ac:dyDescent="0.3">
      <c r="A41" s="7" t="s">
        <v>8</v>
      </c>
      <c r="B41" s="12"/>
      <c r="C41" s="10"/>
      <c r="D41" s="10"/>
      <c r="E41" s="241"/>
      <c r="F41" s="10"/>
    </row>
    <row r="42" spans="1:7" ht="16.5" customHeight="1" x14ac:dyDescent="0.3">
      <c r="A42" s="7" t="s">
        <v>9</v>
      </c>
      <c r="B42" s="13"/>
      <c r="C42" s="10"/>
      <c r="D42" s="10"/>
      <c r="E42" s="241"/>
      <c r="F42" s="10"/>
    </row>
    <row r="43" spans="1:7" ht="15.75" customHeight="1" x14ac:dyDescent="0.25">
      <c r="A43" s="10"/>
      <c r="B43" s="10"/>
      <c r="C43" s="10"/>
      <c r="D43" s="10"/>
      <c r="E43" s="241"/>
      <c r="F43" s="10"/>
    </row>
    <row r="44" spans="1:7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117</v>
      </c>
      <c r="F44" s="16" t="s">
        <v>15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242"/>
      <c r="F53" s="35"/>
    </row>
    <row r="54" spans="1:8" s="2" customFormat="1" ht="15.75" customHeight="1" x14ac:dyDescent="0.25">
      <c r="A54" s="10"/>
      <c r="B54" s="10"/>
      <c r="C54" s="10"/>
      <c r="D54" s="10"/>
      <c r="E54" s="241"/>
      <c r="F54" s="36"/>
    </row>
    <row r="55" spans="1:8" s="2" customFormat="1" ht="16.5" customHeight="1" x14ac:dyDescent="0.3">
      <c r="A55" s="11" t="s">
        <v>19</v>
      </c>
      <c r="B55" s="37" t="s">
        <v>20</v>
      </c>
      <c r="C55" s="38"/>
      <c r="D55" s="38"/>
      <c r="E55" s="244"/>
      <c r="F55" s="39"/>
    </row>
    <row r="56" spans="1:8" ht="16.5" customHeight="1" x14ac:dyDescent="0.3">
      <c r="A56" s="11"/>
      <c r="B56" s="37" t="s">
        <v>21</v>
      </c>
      <c r="C56" s="38"/>
      <c r="D56" s="38"/>
      <c r="E56" s="244"/>
      <c r="F56" s="39"/>
      <c r="G56" s="2"/>
    </row>
    <row r="57" spans="1:8" ht="16.5" customHeight="1" x14ac:dyDescent="0.3">
      <c r="A57" s="11"/>
      <c r="B57" s="40" t="s">
        <v>22</v>
      </c>
      <c r="C57" s="38"/>
      <c r="D57" s="39"/>
      <c r="E57" s="244"/>
      <c r="F57" s="38"/>
    </row>
    <row r="58" spans="1:8" ht="14.25" customHeight="1" x14ac:dyDescent="0.25">
      <c r="A58" s="41"/>
      <c r="B58" s="42"/>
      <c r="D58" s="43"/>
      <c r="E58" s="287"/>
      <c r="G58" s="44"/>
      <c r="H58" s="44"/>
    </row>
    <row r="59" spans="1:8" ht="15" customHeight="1" x14ac:dyDescent="0.3">
      <c r="B59" s="253" t="s">
        <v>24</v>
      </c>
      <c r="C59" s="253"/>
      <c r="F59" s="45" t="s">
        <v>25</v>
      </c>
      <c r="G59" s="46"/>
      <c r="H59" s="45" t="s">
        <v>26</v>
      </c>
    </row>
    <row r="60" spans="1:8" ht="15" customHeight="1" x14ac:dyDescent="0.3">
      <c r="A60" s="47" t="s">
        <v>27</v>
      </c>
      <c r="B60" s="48" t="s">
        <v>111</v>
      </c>
      <c r="C60" s="48"/>
      <c r="F60" s="48" t="s">
        <v>118</v>
      </c>
      <c r="G60" s="2"/>
      <c r="H60" s="49"/>
    </row>
    <row r="61" spans="1:8" ht="15" customHeight="1" x14ac:dyDescent="0.3">
      <c r="A61" s="47" t="s">
        <v>28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VL250"/>
  <sheetViews>
    <sheetView view="pageBreakPreview" zoomScale="60" workbookViewId="0">
      <selection sqref="A1:H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9" t="s">
        <v>29</v>
      </c>
      <c r="B1" s="259"/>
      <c r="C1" s="259"/>
      <c r="D1" s="259"/>
      <c r="E1" s="259"/>
      <c r="F1" s="259"/>
      <c r="G1" s="105"/>
    </row>
    <row r="2" spans="1:7" ht="12.75" customHeight="1" x14ac:dyDescent="0.3">
      <c r="A2" s="259"/>
      <c r="B2" s="259"/>
      <c r="C2" s="259"/>
      <c r="D2" s="259"/>
      <c r="E2" s="259"/>
      <c r="F2" s="259"/>
      <c r="G2" s="105"/>
    </row>
    <row r="3" spans="1:7" ht="12.75" customHeight="1" x14ac:dyDescent="0.3">
      <c r="A3" s="259"/>
      <c r="B3" s="259"/>
      <c r="C3" s="259"/>
      <c r="D3" s="259"/>
      <c r="E3" s="259"/>
      <c r="F3" s="259"/>
      <c r="G3" s="105"/>
    </row>
    <row r="4" spans="1:7" ht="12.75" customHeight="1" x14ac:dyDescent="0.3">
      <c r="A4" s="259"/>
      <c r="B4" s="259"/>
      <c r="C4" s="259"/>
      <c r="D4" s="259"/>
      <c r="E4" s="259"/>
      <c r="F4" s="259"/>
      <c r="G4" s="105"/>
    </row>
    <row r="5" spans="1:7" ht="12.75" customHeight="1" x14ac:dyDescent="0.3">
      <c r="A5" s="259"/>
      <c r="B5" s="259"/>
      <c r="C5" s="259"/>
      <c r="D5" s="259"/>
      <c r="E5" s="259"/>
      <c r="F5" s="259"/>
      <c r="G5" s="105"/>
    </row>
    <row r="6" spans="1:7" ht="12.75" customHeight="1" x14ac:dyDescent="0.3">
      <c r="A6" s="259"/>
      <c r="B6" s="259"/>
      <c r="C6" s="259"/>
      <c r="D6" s="259"/>
      <c r="E6" s="259"/>
      <c r="F6" s="259"/>
      <c r="G6" s="105"/>
    </row>
    <row r="7" spans="1:7" ht="12.75" customHeight="1" x14ac:dyDescent="0.3">
      <c r="A7" s="259"/>
      <c r="B7" s="259"/>
      <c r="C7" s="259"/>
      <c r="D7" s="259"/>
      <c r="E7" s="259"/>
      <c r="F7" s="259"/>
      <c r="G7" s="105"/>
    </row>
    <row r="8" spans="1:7" ht="15" customHeight="1" x14ac:dyDescent="0.3">
      <c r="A8" s="258" t="s">
        <v>30</v>
      </c>
      <c r="B8" s="258"/>
      <c r="C8" s="258"/>
      <c r="D8" s="258"/>
      <c r="E8" s="258"/>
      <c r="F8" s="258"/>
      <c r="G8" s="106"/>
    </row>
    <row r="9" spans="1:7" ht="12.75" customHeight="1" x14ac:dyDescent="0.3">
      <c r="A9" s="258"/>
      <c r="B9" s="258"/>
      <c r="C9" s="258"/>
      <c r="D9" s="258"/>
      <c r="E9" s="258"/>
      <c r="F9" s="258"/>
      <c r="G9" s="106"/>
    </row>
    <row r="10" spans="1:7" ht="12.75" customHeight="1" x14ac:dyDescent="0.3">
      <c r="A10" s="258"/>
      <c r="B10" s="258"/>
      <c r="C10" s="258"/>
      <c r="D10" s="258"/>
      <c r="E10" s="258"/>
      <c r="F10" s="258"/>
      <c r="G10" s="106"/>
    </row>
    <row r="11" spans="1:7" ht="12.75" customHeight="1" x14ac:dyDescent="0.3">
      <c r="A11" s="258"/>
      <c r="B11" s="258"/>
      <c r="C11" s="258"/>
      <c r="D11" s="258"/>
      <c r="E11" s="258"/>
      <c r="F11" s="258"/>
      <c r="G11" s="106"/>
    </row>
    <row r="12" spans="1:7" ht="12.75" customHeight="1" x14ac:dyDescent="0.3">
      <c r="A12" s="258"/>
      <c r="B12" s="258"/>
      <c r="C12" s="258"/>
      <c r="D12" s="258"/>
      <c r="E12" s="258"/>
      <c r="F12" s="258"/>
      <c r="G12" s="106"/>
    </row>
    <row r="13" spans="1:7" ht="12.75" customHeight="1" x14ac:dyDescent="0.3">
      <c r="A13" s="258"/>
      <c r="B13" s="258"/>
      <c r="C13" s="258"/>
      <c r="D13" s="258"/>
      <c r="E13" s="258"/>
      <c r="F13" s="258"/>
      <c r="G13" s="106"/>
    </row>
    <row r="14" spans="1:7" ht="12.75" customHeight="1" x14ac:dyDescent="0.3">
      <c r="A14" s="258"/>
      <c r="B14" s="258"/>
      <c r="C14" s="258"/>
      <c r="D14" s="258"/>
      <c r="E14" s="258"/>
      <c r="F14" s="258"/>
      <c r="G14" s="106"/>
    </row>
    <row r="15" spans="1:7" ht="13.5" customHeight="1" x14ac:dyDescent="0.3"/>
    <row r="16" spans="1:7" ht="19.5" customHeight="1" x14ac:dyDescent="0.3">
      <c r="A16" s="254" t="s">
        <v>31</v>
      </c>
      <c r="B16" s="255"/>
      <c r="C16" s="255"/>
      <c r="D16" s="255"/>
      <c r="E16" s="255"/>
      <c r="F16" s="256"/>
    </row>
    <row r="17" spans="1:13" ht="18.75" customHeight="1" x14ac:dyDescent="0.3">
      <c r="A17" s="257" t="s">
        <v>32</v>
      </c>
      <c r="B17" s="257"/>
      <c r="C17" s="257"/>
      <c r="D17" s="257"/>
      <c r="E17" s="257"/>
      <c r="F17" s="257"/>
    </row>
    <row r="20" spans="1:13" ht="16.5" customHeight="1" x14ac:dyDescent="0.3">
      <c r="A20" s="52" t="s">
        <v>33</v>
      </c>
      <c r="B20" s="1" t="s">
        <v>5</v>
      </c>
    </row>
    <row r="21" spans="1:13" ht="16.5" customHeight="1" x14ac:dyDescent="0.3">
      <c r="A21" s="52" t="s">
        <v>34</v>
      </c>
      <c r="B21" s="1" t="s">
        <v>7</v>
      </c>
    </row>
    <row r="22" spans="1:13" ht="16.5" customHeight="1" x14ac:dyDescent="0.3">
      <c r="A22" s="52" t="s">
        <v>35</v>
      </c>
      <c r="B22" s="249" t="s">
        <v>109</v>
      </c>
    </row>
    <row r="23" spans="1:13" ht="16.5" customHeight="1" x14ac:dyDescent="0.3">
      <c r="A23" s="52" t="s">
        <v>36</v>
      </c>
      <c r="B23" s="107" t="s">
        <v>10</v>
      </c>
    </row>
    <row r="24" spans="1:13" ht="16.5" customHeight="1" x14ac:dyDescent="0.3">
      <c r="A24" s="52" t="s">
        <v>37</v>
      </c>
      <c r="B24" s="108">
        <v>43047</v>
      </c>
    </row>
    <row r="25" spans="1:13" ht="16.5" customHeight="1" x14ac:dyDescent="0.3">
      <c r="A25" s="52" t="s">
        <v>38</v>
      </c>
      <c r="B25" s="108">
        <v>43048</v>
      </c>
    </row>
    <row r="27" spans="1:13" ht="13.5" customHeight="1" x14ac:dyDescent="0.3"/>
    <row r="28" spans="1:13" ht="17.25" customHeight="1" x14ac:dyDescent="0.3">
      <c r="B28" s="54" t="s">
        <v>110</v>
      </c>
      <c r="C28" s="55" t="s">
        <v>39</v>
      </c>
      <c r="D28" s="55" t="s">
        <v>40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15.4133</v>
      </c>
      <c r="C29" s="60">
        <v>27.184270000000001</v>
      </c>
      <c r="D29" s="60">
        <v>29.857279999999999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27.188379999999999</v>
      </c>
      <c r="D30" s="60">
        <v>29.855789999999999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27.19107</v>
      </c>
      <c r="D31" s="63">
        <v>29.867290000000001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15.4133</v>
      </c>
      <c r="C33" s="66">
        <f>AVERAGE(C29:C32)</f>
        <v>27.187906666666667</v>
      </c>
      <c r="D33" s="66">
        <f>AVERAGE(D29:D32)</f>
        <v>29.860119999999998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41</v>
      </c>
      <c r="C35" s="70">
        <f>C33-B33</f>
        <v>11.774606666666667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42</v>
      </c>
      <c r="C37" s="70">
        <f>D33-B33</f>
        <v>14.446819999999999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43</v>
      </c>
      <c r="C39" s="76">
        <f>C37/C35</f>
        <v>1.2269471421833764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24</v>
      </c>
      <c r="C41" s="87"/>
      <c r="D41" s="88" t="s">
        <v>25</v>
      </c>
      <c r="E41" s="89"/>
      <c r="F41" s="88" t="s">
        <v>26</v>
      </c>
      <c r="G41" s="84"/>
      <c r="H41" s="84"/>
      <c r="I41" s="85"/>
      <c r="J41" s="86"/>
    </row>
    <row r="42" spans="1:13" ht="59.25" customHeight="1" x14ac:dyDescent="0.3">
      <c r="A42" s="90" t="s">
        <v>27</v>
      </c>
      <c r="B42" s="91" t="s">
        <v>111</v>
      </c>
      <c r="C42" s="92"/>
      <c r="D42" s="91" t="s">
        <v>118</v>
      </c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28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250"/>
  <sheetViews>
    <sheetView view="pageBreakPreview" topLeftCell="A19" zoomScale="55" zoomScaleNormal="75" workbookViewId="0">
      <selection activeCell="B31" sqref="B31"/>
    </sheetView>
  </sheetViews>
  <sheetFormatPr defaultRowHeight="13.5" x14ac:dyDescent="0.25"/>
  <cols>
    <col min="1" max="1" width="55.42578125" style="238" customWidth="1"/>
    <col min="2" max="2" width="33.7109375" style="238" customWidth="1"/>
    <col min="3" max="3" width="42.28515625" style="238" customWidth="1"/>
    <col min="4" max="4" width="30.5703125" style="238" customWidth="1"/>
    <col min="5" max="5" width="35.42578125" style="238" customWidth="1"/>
    <col min="6" max="6" width="30.7109375" style="238" customWidth="1"/>
    <col min="7" max="7" width="35.42578125" style="238" customWidth="1"/>
    <col min="8" max="9" width="30.28515625" style="238" customWidth="1"/>
    <col min="10" max="10" width="30.42578125" style="238" customWidth="1"/>
    <col min="11" max="11" width="21.28515625" style="238" customWidth="1"/>
    <col min="12" max="12" width="9.140625" style="238" customWidth="1"/>
    <col min="13" max="16384" width="9.140625" style="240"/>
  </cols>
  <sheetData>
    <row r="1" spans="1:8" x14ac:dyDescent="0.25">
      <c r="A1" s="281" t="s">
        <v>29</v>
      </c>
      <c r="B1" s="281"/>
      <c r="C1" s="281"/>
      <c r="D1" s="281"/>
      <c r="E1" s="281"/>
      <c r="F1" s="281"/>
      <c r="G1" s="281"/>
      <c r="H1" s="281"/>
    </row>
    <row r="2" spans="1:8" x14ac:dyDescent="0.25">
      <c r="A2" s="281"/>
      <c r="B2" s="281"/>
      <c r="C2" s="281"/>
      <c r="D2" s="281"/>
      <c r="E2" s="281"/>
      <c r="F2" s="281"/>
      <c r="G2" s="281"/>
      <c r="H2" s="281"/>
    </row>
    <row r="3" spans="1:8" x14ac:dyDescent="0.25">
      <c r="A3" s="281"/>
      <c r="B3" s="281"/>
      <c r="C3" s="281"/>
      <c r="D3" s="281"/>
      <c r="E3" s="281"/>
      <c r="F3" s="281"/>
      <c r="G3" s="281"/>
      <c r="H3" s="281"/>
    </row>
    <row r="4" spans="1:8" x14ac:dyDescent="0.25">
      <c r="A4" s="281"/>
      <c r="B4" s="281"/>
      <c r="C4" s="281"/>
      <c r="D4" s="281"/>
      <c r="E4" s="281"/>
      <c r="F4" s="281"/>
      <c r="G4" s="281"/>
      <c r="H4" s="281"/>
    </row>
    <row r="5" spans="1:8" x14ac:dyDescent="0.25">
      <c r="A5" s="281"/>
      <c r="B5" s="281"/>
      <c r="C5" s="281"/>
      <c r="D5" s="281"/>
      <c r="E5" s="281"/>
      <c r="F5" s="281"/>
      <c r="G5" s="281"/>
      <c r="H5" s="281"/>
    </row>
    <row r="6" spans="1:8" x14ac:dyDescent="0.25">
      <c r="A6" s="281"/>
      <c r="B6" s="281"/>
      <c r="C6" s="281"/>
      <c r="D6" s="281"/>
      <c r="E6" s="281"/>
      <c r="F6" s="281"/>
      <c r="G6" s="281"/>
      <c r="H6" s="281"/>
    </row>
    <row r="7" spans="1:8" x14ac:dyDescent="0.25">
      <c r="A7" s="281"/>
      <c r="B7" s="281"/>
      <c r="C7" s="281"/>
      <c r="D7" s="281"/>
      <c r="E7" s="281"/>
      <c r="F7" s="281"/>
      <c r="G7" s="281"/>
      <c r="H7" s="281"/>
    </row>
    <row r="8" spans="1:8" x14ac:dyDescent="0.25">
      <c r="A8" s="282" t="s">
        <v>30</v>
      </c>
      <c r="B8" s="282"/>
      <c r="C8" s="282"/>
      <c r="D8" s="282"/>
      <c r="E8" s="282"/>
      <c r="F8" s="282"/>
      <c r="G8" s="282"/>
      <c r="H8" s="282"/>
    </row>
    <row r="9" spans="1:8" x14ac:dyDescent="0.25">
      <c r="A9" s="282"/>
      <c r="B9" s="282"/>
      <c r="C9" s="282"/>
      <c r="D9" s="282"/>
      <c r="E9" s="282"/>
      <c r="F9" s="282"/>
      <c r="G9" s="282"/>
      <c r="H9" s="282"/>
    </row>
    <row r="10" spans="1:8" x14ac:dyDescent="0.25">
      <c r="A10" s="282"/>
      <c r="B10" s="282"/>
      <c r="C10" s="282"/>
      <c r="D10" s="282"/>
      <c r="E10" s="282"/>
      <c r="F10" s="282"/>
      <c r="G10" s="282"/>
      <c r="H10" s="282"/>
    </row>
    <row r="11" spans="1:8" x14ac:dyDescent="0.25">
      <c r="A11" s="282"/>
      <c r="B11" s="282"/>
      <c r="C11" s="282"/>
      <c r="D11" s="282"/>
      <c r="E11" s="282"/>
      <c r="F11" s="282"/>
      <c r="G11" s="282"/>
      <c r="H11" s="282"/>
    </row>
    <row r="12" spans="1:8" x14ac:dyDescent="0.25">
      <c r="A12" s="282"/>
      <c r="B12" s="282"/>
      <c r="C12" s="282"/>
      <c r="D12" s="282"/>
      <c r="E12" s="282"/>
      <c r="F12" s="282"/>
      <c r="G12" s="282"/>
      <c r="H12" s="282"/>
    </row>
    <row r="13" spans="1:8" x14ac:dyDescent="0.25">
      <c r="A13" s="282"/>
      <c r="B13" s="282"/>
      <c r="C13" s="282"/>
      <c r="D13" s="282"/>
      <c r="E13" s="282"/>
      <c r="F13" s="282"/>
      <c r="G13" s="282"/>
      <c r="H13" s="282"/>
    </row>
    <row r="14" spans="1:8" x14ac:dyDescent="0.25">
      <c r="A14" s="282"/>
      <c r="B14" s="282"/>
      <c r="C14" s="282"/>
      <c r="D14" s="282"/>
      <c r="E14" s="282"/>
      <c r="F14" s="282"/>
      <c r="G14" s="282"/>
      <c r="H14" s="282"/>
    </row>
    <row r="15" spans="1:8" ht="19.5" customHeight="1" thickBot="1" x14ac:dyDescent="0.3"/>
    <row r="16" spans="1:8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83" t="s">
        <v>44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111" t="s">
        <v>33</v>
      </c>
      <c r="B18" s="268" t="s">
        <v>5</v>
      </c>
      <c r="C18" s="268"/>
    </row>
    <row r="19" spans="1:14" ht="26.25" customHeight="1" x14ac:dyDescent="0.4">
      <c r="A19" s="111" t="s">
        <v>34</v>
      </c>
      <c r="B19" s="246" t="s">
        <v>7</v>
      </c>
      <c r="C19" s="235">
        <v>25</v>
      </c>
    </row>
    <row r="20" spans="1:14" ht="26.25" customHeight="1" x14ac:dyDescent="0.4">
      <c r="A20" s="111" t="s">
        <v>35</v>
      </c>
      <c r="B20" s="250" t="s">
        <v>113</v>
      </c>
      <c r="C20" s="213"/>
    </row>
    <row r="21" spans="1:14" ht="26.25" customHeight="1" x14ac:dyDescent="0.4">
      <c r="A21" s="111" t="s">
        <v>36</v>
      </c>
      <c r="B21" s="260" t="s">
        <v>10</v>
      </c>
      <c r="C21" s="260"/>
      <c r="D21" s="260"/>
      <c r="E21" s="260"/>
      <c r="F21" s="260"/>
      <c r="G21" s="260"/>
      <c r="H21" s="260"/>
      <c r="I21" s="260"/>
    </row>
    <row r="22" spans="1:14" ht="26.25" customHeight="1" x14ac:dyDescent="0.4">
      <c r="A22" s="111" t="s">
        <v>37</v>
      </c>
      <c r="B22" s="214">
        <v>43047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>
        <v>43054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68" t="s">
        <v>112</v>
      </c>
      <c r="C26" s="268"/>
    </row>
    <row r="27" spans="1:14" ht="26.25" customHeight="1" x14ac:dyDescent="0.4">
      <c r="A27" s="232" t="s">
        <v>45</v>
      </c>
      <c r="B27" s="260" t="s">
        <v>114</v>
      </c>
      <c r="C27" s="260"/>
    </row>
    <row r="28" spans="1:14" ht="27" customHeight="1" thickBot="1" x14ac:dyDescent="0.45">
      <c r="A28" s="232" t="s">
        <v>6</v>
      </c>
      <c r="B28" s="211">
        <v>99.48</v>
      </c>
    </row>
    <row r="29" spans="1:14" s="9" customFormat="1" ht="27" customHeight="1" thickBot="1" x14ac:dyDescent="0.45">
      <c r="A29" s="232" t="s">
        <v>46</v>
      </c>
      <c r="B29" s="210">
        <v>0</v>
      </c>
      <c r="C29" s="271" t="s">
        <v>47</v>
      </c>
      <c r="D29" s="272"/>
      <c r="E29" s="272"/>
      <c r="F29" s="272"/>
      <c r="G29" s="272"/>
      <c r="H29" s="273"/>
      <c r="I29" s="118"/>
      <c r="J29" s="118"/>
      <c r="K29" s="118"/>
      <c r="L29" s="118"/>
    </row>
    <row r="30" spans="1:14" s="9" customFormat="1" ht="19.5" customHeight="1" thickBot="1" x14ac:dyDescent="0.35">
      <c r="A30" s="232" t="s">
        <v>48</v>
      </c>
      <c r="B30" s="247">
        <f>B28-B29</f>
        <v>99.48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thickBot="1" x14ac:dyDescent="0.45">
      <c r="A31" s="232" t="s">
        <v>49</v>
      </c>
      <c r="B31" s="231">
        <f>239.311*2</f>
        <v>478.62200000000001</v>
      </c>
      <c r="C31" s="274" t="s">
        <v>50</v>
      </c>
      <c r="D31" s="275"/>
      <c r="E31" s="275"/>
      <c r="F31" s="275"/>
      <c r="G31" s="275"/>
      <c r="H31" s="276"/>
      <c r="I31" s="118"/>
      <c r="J31" s="118"/>
      <c r="K31" s="118"/>
      <c r="L31" s="118"/>
    </row>
    <row r="32" spans="1:14" s="9" customFormat="1" ht="27" customHeight="1" thickBot="1" x14ac:dyDescent="0.45">
      <c r="A32" s="232" t="s">
        <v>51</v>
      </c>
      <c r="B32" s="231">
        <v>576.702</v>
      </c>
      <c r="C32" s="274" t="s">
        <v>52</v>
      </c>
      <c r="D32" s="275"/>
      <c r="E32" s="275"/>
      <c r="F32" s="275"/>
      <c r="G32" s="275"/>
      <c r="H32" s="276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232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232" t="s">
        <v>53</v>
      </c>
      <c r="B34" s="125">
        <f>B31/B32</f>
        <v>0.82992949564939955</v>
      </c>
      <c r="C34" s="179" t="s">
        <v>54</v>
      </c>
      <c r="D34" s="179"/>
      <c r="E34" s="179"/>
      <c r="F34" s="179"/>
      <c r="G34" s="179"/>
      <c r="H34" s="179"/>
      <c r="I34" s="118"/>
      <c r="J34" s="118"/>
      <c r="K34" s="118"/>
      <c r="L34" s="122"/>
      <c r="M34" s="122"/>
      <c r="N34" s="123"/>
    </row>
    <row r="35" spans="1:14" s="9" customFormat="1" ht="19.5" customHeight="1" thickBot="1" x14ac:dyDescent="0.35">
      <c r="A35" s="232"/>
      <c r="B35" s="247"/>
      <c r="H35" s="179"/>
      <c r="I35" s="118"/>
      <c r="J35" s="118"/>
      <c r="K35" s="118"/>
      <c r="L35" s="122"/>
      <c r="M35" s="122"/>
      <c r="N35" s="123"/>
    </row>
    <row r="36" spans="1:14" s="9" customFormat="1" ht="27" customHeight="1" thickBot="1" x14ac:dyDescent="0.45">
      <c r="A36" s="126" t="s">
        <v>55</v>
      </c>
      <c r="B36" s="215">
        <v>50</v>
      </c>
      <c r="C36" s="179"/>
      <c r="D36" s="262" t="s">
        <v>56</v>
      </c>
      <c r="E36" s="263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6">
        <v>5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6">
        <v>50</v>
      </c>
      <c r="C38" s="132">
        <v>1</v>
      </c>
      <c r="D38" s="217">
        <v>10484987</v>
      </c>
      <c r="E38" s="176">
        <f>IF(ISBLANK(D38),"-",$D$48/$D$45*D38)</f>
        <v>5481064.165486455</v>
      </c>
      <c r="F38" s="217">
        <v>11077731</v>
      </c>
      <c r="G38" s="168">
        <f>IF(ISBLANK(F38),"-",$D$48/$F$45*F38)</f>
        <v>5537585.2427279791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6">
        <v>1</v>
      </c>
      <c r="C39" s="194">
        <v>2</v>
      </c>
      <c r="D39" s="218">
        <v>10495221</v>
      </c>
      <c r="E39" s="177">
        <f>IF(ISBLANK(D39),"-",$D$48/$D$45*D39)</f>
        <v>5486414.0253069382</v>
      </c>
      <c r="F39" s="218">
        <v>11067741</v>
      </c>
      <c r="G39" s="169">
        <f>IF(ISBLANK(F39),"-",$D$48/$F$45*F39)</f>
        <v>5532591.3972757962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6">
        <v>1</v>
      </c>
      <c r="C40" s="194">
        <v>3</v>
      </c>
      <c r="D40" s="218">
        <v>10518437</v>
      </c>
      <c r="E40" s="177">
        <f>IF(ISBLANK(D40),"-",$D$48/$D$45*D40)</f>
        <v>5498550.271700561</v>
      </c>
      <c r="F40" s="218">
        <v>11134604</v>
      </c>
      <c r="G40" s="169">
        <f>IF(ISBLANK(F40),"-",$D$48/$F$45*F40)</f>
        <v>5566015.1698953444</v>
      </c>
      <c r="L40" s="122"/>
      <c r="M40" s="122"/>
      <c r="N40" s="179"/>
    </row>
    <row r="41" spans="1:14" ht="26.25" customHeight="1" x14ac:dyDescent="0.4">
      <c r="A41" s="127" t="s">
        <v>65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79"/>
    </row>
    <row r="42" spans="1:14" ht="27" customHeight="1" thickBot="1" x14ac:dyDescent="0.45">
      <c r="A42" s="127" t="s">
        <v>66</v>
      </c>
      <c r="B42" s="216">
        <v>1</v>
      </c>
      <c r="C42" s="135" t="s">
        <v>67</v>
      </c>
      <c r="D42" s="196">
        <f>AVERAGE(D38:D41)</f>
        <v>10499548.333333334</v>
      </c>
      <c r="E42" s="158">
        <f>AVERAGE(E38:E41)</f>
        <v>5488676.1541646514</v>
      </c>
      <c r="F42" s="136">
        <f>AVERAGE(F38:F41)</f>
        <v>11093358.666666666</v>
      </c>
      <c r="G42" s="137">
        <f>AVERAGE(G38:G41)</f>
        <v>5545397.2699663723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1">
        <v>23.17</v>
      </c>
      <c r="E43" s="179"/>
      <c r="F43" s="220">
        <v>24.23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19.22946641419659</v>
      </c>
      <c r="E44" s="195"/>
      <c r="F44" s="138">
        <f>F43*$B$34</f>
        <v>20.109191679584953</v>
      </c>
      <c r="G44" s="156"/>
    </row>
    <row r="45" spans="1:14" ht="19.5" customHeight="1" thickBot="1" x14ac:dyDescent="0.35">
      <c r="A45" s="127" t="s">
        <v>72</v>
      </c>
      <c r="B45" s="195">
        <f>(B44/B43)*(B42/B41)*(B40/B39)*(B38/B37)*B36</f>
        <v>500</v>
      </c>
      <c r="C45" s="198" t="s">
        <v>73</v>
      </c>
      <c r="D45" s="200">
        <f>D44*$B$30/100</f>
        <v>19.12947318884277</v>
      </c>
      <c r="E45" s="156"/>
      <c r="F45" s="140">
        <f>F44*$B$30/100</f>
        <v>20.004623882851114</v>
      </c>
      <c r="G45" s="156"/>
    </row>
    <row r="46" spans="1:14" ht="19.5" customHeight="1" thickBot="1" x14ac:dyDescent="0.35">
      <c r="A46" s="264" t="s">
        <v>74</v>
      </c>
      <c r="B46" s="269"/>
      <c r="C46" s="198" t="s">
        <v>75</v>
      </c>
      <c r="D46" s="199">
        <f>D45/$B$45</f>
        <v>3.8258946377685538E-2</v>
      </c>
      <c r="E46" s="156"/>
      <c r="F46" s="142">
        <f>F45/$B$45</f>
        <v>4.0009247765702229E-2</v>
      </c>
      <c r="G46" s="156"/>
    </row>
    <row r="47" spans="1:14" ht="27" customHeight="1" thickBot="1" x14ac:dyDescent="0.45">
      <c r="A47" s="266"/>
      <c r="B47" s="270"/>
      <c r="C47" s="198" t="s">
        <v>76</v>
      </c>
      <c r="D47" s="222">
        <v>0.02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10</v>
      </c>
      <c r="E48" s="156"/>
      <c r="F48" s="156"/>
      <c r="G48" s="156"/>
    </row>
    <row r="49" spans="1:12" ht="19.5" customHeight="1" thickBot="1" x14ac:dyDescent="0.35">
      <c r="C49" s="201" t="s">
        <v>78</v>
      </c>
      <c r="D49" s="202">
        <f>D48/B34</f>
        <v>12.049216291770959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5517036.7120655114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6.0858014382339422E-3</v>
      </c>
      <c r="E51" s="195"/>
      <c r="F51" s="195"/>
      <c r="G51" s="195"/>
    </row>
    <row r="52" spans="1:12" ht="19.5" customHeight="1" thickBot="1" x14ac:dyDescent="0.35">
      <c r="C52" s="144" t="s">
        <v>18</v>
      </c>
      <c r="D52" s="147">
        <f>COUNT(E38:E41,G38:G41)</f>
        <v>6</v>
      </c>
      <c r="E52" s="195"/>
      <c r="F52" s="195"/>
      <c r="G52" s="195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79" t="s">
        <v>82</v>
      </c>
      <c r="B55" s="112" t="str">
        <f>B21</f>
        <v>Each 5 ml contains:
Salbutamol Sulphate BP equivalent to Salbutamol 2 mg
Bromhexine Hydrochloride BP 4 MG</v>
      </c>
    </row>
    <row r="56" spans="1:12" ht="26.25" customHeight="1" x14ac:dyDescent="0.4">
      <c r="A56" s="232" t="s">
        <v>83</v>
      </c>
      <c r="B56" s="223">
        <v>5</v>
      </c>
      <c r="C56" s="195" t="s">
        <v>84</v>
      </c>
      <c r="D56" s="224">
        <v>2</v>
      </c>
      <c r="E56" s="195" t="str">
        <f>B20</f>
        <v>Salbutamol</v>
      </c>
    </row>
    <row r="57" spans="1:12" ht="19.5" thickBot="1" x14ac:dyDescent="0.35">
      <c r="A57" s="112" t="s">
        <v>85</v>
      </c>
      <c r="B57" s="234">
        <f>RD!C39</f>
        <v>1.2269471421833764</v>
      </c>
    </row>
    <row r="58" spans="1:12" s="75" customFormat="1" ht="19.5" thickBot="1" x14ac:dyDescent="0.35">
      <c r="A58" s="232" t="s">
        <v>86</v>
      </c>
      <c r="B58" s="186">
        <f>B56</f>
        <v>5</v>
      </c>
      <c r="C58" s="195" t="s">
        <v>87</v>
      </c>
      <c r="D58" s="207">
        <f>B57*B56</f>
        <v>6.1347357109168819</v>
      </c>
    </row>
    <row r="59" spans="1:12" ht="19.5" customHeight="1" thickBot="1" x14ac:dyDescent="0.3"/>
    <row r="60" spans="1:12" s="9" customFormat="1" ht="27" customHeight="1" thickBot="1" x14ac:dyDescent="0.45">
      <c r="A60" s="126" t="s">
        <v>88</v>
      </c>
      <c r="B60" s="215">
        <v>100</v>
      </c>
      <c r="C60" s="179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6">
        <v>1</v>
      </c>
      <c r="C61" s="277" t="s">
        <v>94</v>
      </c>
      <c r="D61" s="284">
        <v>6.1868800000000004</v>
      </c>
      <c r="E61" s="180">
        <v>1</v>
      </c>
      <c r="F61" s="225">
        <v>3579318</v>
      </c>
      <c r="G61" s="191">
        <f>IF(ISBLANK(F61),"-",(F61/$D$50*$D$47*$B$69)*$D$58/$D$61)</f>
        <v>1.2866148846214234</v>
      </c>
      <c r="H61" s="188">
        <f t="shared" ref="H61:H72" si="0">IF(ISBLANK(F61),"-",G61/$D$56)</f>
        <v>0.64330744231071169</v>
      </c>
      <c r="L61" s="118"/>
    </row>
    <row r="62" spans="1:12" s="9" customFormat="1" ht="26.25" customHeight="1" x14ac:dyDescent="0.4">
      <c r="A62" s="127" t="s">
        <v>95</v>
      </c>
      <c r="B62" s="216">
        <v>1</v>
      </c>
      <c r="C62" s="278"/>
      <c r="D62" s="285"/>
      <c r="E62" s="181">
        <v>2</v>
      </c>
      <c r="F62" s="218">
        <v>3530557</v>
      </c>
      <c r="G62" s="192">
        <f>IF(ISBLANK(F62),"-",(F62/$D$50*$D$47*$B$69)*$D$58/$D$61)</f>
        <v>1.2690873477026514</v>
      </c>
      <c r="H62" s="189">
        <f t="shared" si="0"/>
        <v>0.63454367385132571</v>
      </c>
      <c r="L62" s="118"/>
    </row>
    <row r="63" spans="1:12" s="9" customFormat="1" ht="24.75" customHeight="1" x14ac:dyDescent="0.4">
      <c r="A63" s="127" t="s">
        <v>96</v>
      </c>
      <c r="B63" s="216">
        <v>1</v>
      </c>
      <c r="C63" s="278"/>
      <c r="D63" s="285"/>
      <c r="E63" s="181">
        <v>3</v>
      </c>
      <c r="F63" s="218">
        <v>3579609</v>
      </c>
      <c r="G63" s="192">
        <f>IF(ISBLANK(F63),"-",(F63/$D$50*$D$47*$B$69)*$D$58/$D$61)</f>
        <v>1.2867194869315353</v>
      </c>
      <c r="H63" s="189">
        <f t="shared" si="0"/>
        <v>0.64335974346576763</v>
      </c>
      <c r="L63" s="118"/>
    </row>
    <row r="64" spans="1:12" ht="27" customHeight="1" thickBot="1" x14ac:dyDescent="0.45">
      <c r="A64" s="127" t="s">
        <v>97</v>
      </c>
      <c r="B64" s="216">
        <v>1</v>
      </c>
      <c r="C64" s="279"/>
      <c r="D64" s="28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6">
        <v>1</v>
      </c>
      <c r="C65" s="277" t="s">
        <v>99</v>
      </c>
      <c r="D65" s="284">
        <v>7.0334099999999999</v>
      </c>
      <c r="E65" s="151">
        <v>1</v>
      </c>
      <c r="F65" s="218">
        <v>4015921</v>
      </c>
      <c r="G65" s="191">
        <f>IF(ISBLANK(F65),"-",(F65/$D$50*$D$47*$B$69)*$D$58/$D$65)</f>
        <v>1.2698113535447972</v>
      </c>
      <c r="H65" s="188">
        <f t="shared" si="0"/>
        <v>0.63490567677239862</v>
      </c>
    </row>
    <row r="66" spans="1:11" ht="23.25" customHeight="1" x14ac:dyDescent="0.4">
      <c r="A66" s="127" t="s">
        <v>100</v>
      </c>
      <c r="B66" s="216">
        <v>1</v>
      </c>
      <c r="C66" s="278"/>
      <c r="D66" s="285"/>
      <c r="E66" s="152">
        <v>2</v>
      </c>
      <c r="F66" s="218">
        <v>3917228</v>
      </c>
      <c r="G66" s="192">
        <f>IF(ISBLANK(F66),"-",(F66/$D$50*$D$47*$B$69)*$D$58/$D$65)</f>
        <v>1.2386051889027647</v>
      </c>
      <c r="H66" s="189">
        <f t="shared" si="0"/>
        <v>0.61930259445138236</v>
      </c>
    </row>
    <row r="67" spans="1:11" ht="24.75" customHeight="1" x14ac:dyDescent="0.4">
      <c r="A67" s="127" t="s">
        <v>101</v>
      </c>
      <c r="B67" s="216">
        <v>1</v>
      </c>
      <c r="C67" s="278"/>
      <c r="D67" s="285"/>
      <c r="E67" s="152">
        <v>3</v>
      </c>
      <c r="F67" s="218">
        <v>3960657</v>
      </c>
      <c r="G67" s="192">
        <f>IF(ISBLANK(F67),"-",(F67/$D$50*$D$47*$B$69)*$D$58/$D$65)</f>
        <v>1.2523371914180275</v>
      </c>
      <c r="H67" s="189">
        <f t="shared" si="0"/>
        <v>0.62616859570901373</v>
      </c>
    </row>
    <row r="68" spans="1:11" ht="27" customHeight="1" thickBot="1" x14ac:dyDescent="0.45">
      <c r="A68" s="127" t="s">
        <v>102</v>
      </c>
      <c r="B68" s="216">
        <v>1</v>
      </c>
      <c r="C68" s="279"/>
      <c r="D68" s="28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100</v>
      </c>
      <c r="C69" s="277" t="s">
        <v>104</v>
      </c>
      <c r="D69" s="284">
        <v>5.54549</v>
      </c>
      <c r="E69" s="151">
        <v>1</v>
      </c>
      <c r="F69" s="225">
        <v>3089908</v>
      </c>
      <c r="G69" s="191">
        <f>IF(ISBLANK(F69),"-",(F69/$D$50*$D$47*$B$69)*$D$58/$D$69)</f>
        <v>1.2391549092501652</v>
      </c>
      <c r="H69" s="189">
        <f t="shared" si="0"/>
        <v>0.61957745462508262</v>
      </c>
    </row>
    <row r="70" spans="1:11" ht="22.5" customHeight="1" thickBot="1" x14ac:dyDescent="0.45">
      <c r="A70" s="205" t="s">
        <v>105</v>
      </c>
      <c r="B70" s="227">
        <f>(D47*B69)/D56*D58</f>
        <v>6.1347357109168819</v>
      </c>
      <c r="C70" s="278"/>
      <c r="D70" s="285"/>
      <c r="E70" s="152">
        <v>2</v>
      </c>
      <c r="F70" s="218">
        <v>3122374</v>
      </c>
      <c r="G70" s="192">
        <f>IF(ISBLANK(F70),"-",(F70/$D$50*$D$47*$B$69)*$D$58/$D$69)</f>
        <v>1.2521748448869918</v>
      </c>
      <c r="H70" s="189">
        <f t="shared" si="0"/>
        <v>0.62608742244349591</v>
      </c>
    </row>
    <row r="71" spans="1:11" ht="23.25" customHeight="1" x14ac:dyDescent="0.4">
      <c r="A71" s="264" t="s">
        <v>74</v>
      </c>
      <c r="B71" s="265"/>
      <c r="C71" s="278"/>
      <c r="D71" s="285"/>
      <c r="E71" s="152">
        <v>3</v>
      </c>
      <c r="F71" s="218">
        <v>3093839</v>
      </c>
      <c r="G71" s="192">
        <f>IF(ISBLANK(F71),"-",(F71/$D$50*$D$47*$B$69)*$D$58/$D$69)</f>
        <v>1.240731369762343</v>
      </c>
      <c r="H71" s="189">
        <f t="shared" si="0"/>
        <v>0.6203656848811715</v>
      </c>
    </row>
    <row r="72" spans="1:11" ht="23.25" customHeight="1" thickBot="1" x14ac:dyDescent="0.45">
      <c r="A72" s="266"/>
      <c r="B72" s="267"/>
      <c r="C72" s="280"/>
      <c r="D72" s="28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95"/>
      <c r="B73" s="195"/>
      <c r="C73" s="195"/>
      <c r="D73" s="195"/>
      <c r="E73" s="195"/>
      <c r="F73" s="195"/>
      <c r="G73" s="145" t="s">
        <v>67</v>
      </c>
      <c r="H73" s="228">
        <f>AVERAGE(H61:H72)</f>
        <v>0.62973536539003894</v>
      </c>
    </row>
    <row r="74" spans="1:11" ht="26.25" customHeight="1" x14ac:dyDescent="0.4">
      <c r="C74" s="195"/>
      <c r="D74" s="195"/>
      <c r="E74" s="195"/>
      <c r="F74" s="195"/>
      <c r="G74" s="143" t="s">
        <v>80</v>
      </c>
      <c r="H74" s="229">
        <f>STDEV(H61:H72)/H73</f>
        <v>1.5329480881870637E-2</v>
      </c>
    </row>
    <row r="75" spans="1:11" ht="27" customHeight="1" thickBot="1" x14ac:dyDescent="0.45">
      <c r="A75" s="195"/>
      <c r="B75" s="195"/>
      <c r="C75" s="195"/>
      <c r="D75" s="156"/>
      <c r="E75" s="156"/>
      <c r="F75" s="195"/>
      <c r="G75" s="144" t="s">
        <v>18</v>
      </c>
      <c r="H75" s="230">
        <f>COUNT(H61:H72)</f>
        <v>9</v>
      </c>
    </row>
    <row r="76" spans="1:11" ht="18.75" x14ac:dyDescent="0.3">
      <c r="A76" s="195"/>
      <c r="B76" s="195"/>
      <c r="C76" s="195"/>
      <c r="D76" s="156"/>
      <c r="E76" s="156"/>
      <c r="F76" s="156"/>
      <c r="G76" s="156"/>
      <c r="H76" s="195"/>
      <c r="I76" s="179"/>
      <c r="J76" s="232"/>
      <c r="K76" s="247"/>
    </row>
    <row r="77" spans="1:11" ht="26.25" customHeight="1" x14ac:dyDescent="0.4">
      <c r="A77" s="114" t="s">
        <v>106</v>
      </c>
      <c r="B77" s="232" t="s">
        <v>107</v>
      </c>
      <c r="C77" s="261" t="str">
        <f>B20</f>
        <v>Salbutamol</v>
      </c>
      <c r="D77" s="261"/>
      <c r="E77" s="179" t="s">
        <v>108</v>
      </c>
      <c r="F77" s="179"/>
      <c r="G77" s="233">
        <f>H73</f>
        <v>0.62973536539003894</v>
      </c>
      <c r="H77" s="195"/>
      <c r="I77" s="179"/>
      <c r="J77" s="232"/>
      <c r="K77" s="247"/>
    </row>
    <row r="78" spans="1:11" ht="19.5" customHeight="1" thickBot="1" x14ac:dyDescent="0.35">
      <c r="A78" s="248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95" t="s">
        <v>24</v>
      </c>
      <c r="E79" s="195" t="s">
        <v>25</v>
      </c>
      <c r="F79" s="195"/>
      <c r="G79" s="195" t="s">
        <v>26</v>
      </c>
    </row>
    <row r="80" spans="1:11" ht="83.1" customHeight="1" x14ac:dyDescent="0.3">
      <c r="A80" s="232" t="s">
        <v>27</v>
      </c>
      <c r="B80" s="208" t="s">
        <v>111</v>
      </c>
      <c r="C80" s="208"/>
      <c r="D80" s="195"/>
      <c r="E80" s="183" t="s">
        <v>118</v>
      </c>
      <c r="F80" s="179"/>
      <c r="G80" s="183"/>
      <c r="H80" s="183"/>
      <c r="I80" s="179"/>
    </row>
    <row r="81" spans="1:9" ht="83.1" customHeight="1" x14ac:dyDescent="0.3">
      <c r="A81" s="232" t="s">
        <v>28</v>
      </c>
      <c r="B81" s="209"/>
      <c r="C81" s="209"/>
      <c r="D81" s="247"/>
      <c r="E81" s="184"/>
      <c r="F81" s="179"/>
      <c r="G81" s="184"/>
      <c r="H81" s="184"/>
      <c r="I81" s="179"/>
    </row>
    <row r="82" spans="1:9" ht="18.75" x14ac:dyDescent="0.3">
      <c r="A82" s="195"/>
      <c r="B82" s="195"/>
      <c r="C82" s="156"/>
      <c r="D82" s="156"/>
      <c r="E82" s="156"/>
      <c r="F82" s="156"/>
      <c r="G82" s="195"/>
      <c r="H82" s="195"/>
      <c r="I82" s="179"/>
    </row>
    <row r="83" spans="1:9" ht="18.75" x14ac:dyDescent="0.3">
      <c r="A83" s="195"/>
      <c r="B83" s="195"/>
      <c r="C83" s="195"/>
      <c r="D83" s="156"/>
      <c r="E83" s="156"/>
      <c r="F83" s="156"/>
      <c r="G83" s="156"/>
      <c r="H83" s="195"/>
      <c r="I83" s="179"/>
    </row>
    <row r="84" spans="1:9" ht="18.75" x14ac:dyDescent="0.3">
      <c r="A84" s="195"/>
      <c r="B84" s="195"/>
      <c r="C84" s="195"/>
      <c r="D84" s="156"/>
      <c r="E84" s="156"/>
      <c r="F84" s="156"/>
      <c r="G84" s="156"/>
      <c r="H84" s="195"/>
      <c r="I84" s="179"/>
    </row>
    <row r="85" spans="1:9" ht="18.75" x14ac:dyDescent="0.3">
      <c r="A85" s="195"/>
      <c r="B85" s="195"/>
      <c r="C85" s="195"/>
      <c r="D85" s="156"/>
      <c r="E85" s="156"/>
      <c r="F85" s="156"/>
      <c r="G85" s="156"/>
      <c r="H85" s="195"/>
      <c r="I85" s="179"/>
    </row>
    <row r="86" spans="1:9" ht="18.75" x14ac:dyDescent="0.3">
      <c r="A86" s="195"/>
      <c r="B86" s="195"/>
      <c r="C86" s="195"/>
      <c r="D86" s="156"/>
      <c r="E86" s="156"/>
      <c r="F86" s="156"/>
      <c r="G86" s="156"/>
      <c r="H86" s="195"/>
      <c r="I86" s="179"/>
    </row>
    <row r="87" spans="1:9" ht="18.75" x14ac:dyDescent="0.3">
      <c r="A87" s="195"/>
      <c r="B87" s="195"/>
      <c r="C87" s="195"/>
      <c r="D87" s="156"/>
      <c r="E87" s="156"/>
      <c r="F87" s="156"/>
      <c r="G87" s="156"/>
      <c r="H87" s="195"/>
      <c r="I87" s="179"/>
    </row>
    <row r="88" spans="1:9" ht="18.75" x14ac:dyDescent="0.3">
      <c r="A88" s="195"/>
      <c r="B88" s="195"/>
      <c r="C88" s="195"/>
      <c r="D88" s="156"/>
      <c r="E88" s="156"/>
      <c r="F88" s="156"/>
      <c r="G88" s="156"/>
      <c r="H88" s="195"/>
      <c r="I88" s="179"/>
    </row>
    <row r="89" spans="1:9" ht="18.75" x14ac:dyDescent="0.3">
      <c r="A89" s="195"/>
      <c r="B89" s="195"/>
      <c r="C89" s="195"/>
      <c r="D89" s="156"/>
      <c r="E89" s="156"/>
      <c r="F89" s="156"/>
      <c r="G89" s="156"/>
      <c r="H89" s="195"/>
      <c r="I89" s="179"/>
    </row>
    <row r="90" spans="1:9" ht="18.75" x14ac:dyDescent="0.3">
      <c r="A90" s="195"/>
      <c r="B90" s="195"/>
      <c r="C90" s="195"/>
      <c r="D90" s="156"/>
      <c r="E90" s="156"/>
      <c r="F90" s="156"/>
      <c r="G90" s="156"/>
      <c r="H90" s="195"/>
      <c r="I90" s="179"/>
    </row>
    <row r="250" spans="1:1" x14ac:dyDescent="0.25">
      <c r="A250" s="23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7" priority="1" operator="greaterThan">
      <formula>0.02</formula>
    </cfRule>
  </conditionalFormatting>
  <conditionalFormatting sqref="H74">
    <cfRule type="cellIs" dxfId="6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250"/>
  <sheetViews>
    <sheetView view="pageBreakPreview" topLeftCell="B13" zoomScale="55" zoomScaleNormal="75" workbookViewId="0">
      <selection activeCell="D23" sqref="D2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81" t="s">
        <v>29</v>
      </c>
      <c r="B1" s="281"/>
      <c r="C1" s="281"/>
      <c r="D1" s="281"/>
      <c r="E1" s="281"/>
      <c r="F1" s="281"/>
      <c r="G1" s="281"/>
      <c r="H1" s="281"/>
    </row>
    <row r="2" spans="1:8" x14ac:dyDescent="0.25">
      <c r="A2" s="281"/>
      <c r="B2" s="281"/>
      <c r="C2" s="281"/>
      <c r="D2" s="281"/>
      <c r="E2" s="281"/>
      <c r="F2" s="281"/>
      <c r="G2" s="281"/>
      <c r="H2" s="281"/>
    </row>
    <row r="3" spans="1:8" x14ac:dyDescent="0.25">
      <c r="A3" s="281"/>
      <c r="B3" s="281"/>
      <c r="C3" s="281"/>
      <c r="D3" s="281"/>
      <c r="E3" s="281"/>
      <c r="F3" s="281"/>
      <c r="G3" s="281"/>
      <c r="H3" s="281"/>
    </row>
    <row r="4" spans="1:8" x14ac:dyDescent="0.25">
      <c r="A4" s="281"/>
      <c r="B4" s="281"/>
      <c r="C4" s="281"/>
      <c r="D4" s="281"/>
      <c r="E4" s="281"/>
      <c r="F4" s="281"/>
      <c r="G4" s="281"/>
      <c r="H4" s="281"/>
    </row>
    <row r="5" spans="1:8" x14ac:dyDescent="0.25">
      <c r="A5" s="281"/>
      <c r="B5" s="281"/>
      <c r="C5" s="281"/>
      <c r="D5" s="281"/>
      <c r="E5" s="281"/>
      <c r="F5" s="281"/>
      <c r="G5" s="281"/>
      <c r="H5" s="281"/>
    </row>
    <row r="6" spans="1:8" x14ac:dyDescent="0.25">
      <c r="A6" s="281"/>
      <c r="B6" s="281"/>
      <c r="C6" s="281"/>
      <c r="D6" s="281"/>
      <c r="E6" s="281"/>
      <c r="F6" s="281"/>
      <c r="G6" s="281"/>
      <c r="H6" s="281"/>
    </row>
    <row r="7" spans="1:8" x14ac:dyDescent="0.25">
      <c r="A7" s="281"/>
      <c r="B7" s="281"/>
      <c r="C7" s="281"/>
      <c r="D7" s="281"/>
      <c r="E7" s="281"/>
      <c r="F7" s="281"/>
      <c r="G7" s="281"/>
      <c r="H7" s="281"/>
    </row>
    <row r="8" spans="1:8" x14ac:dyDescent="0.25">
      <c r="A8" s="282" t="s">
        <v>30</v>
      </c>
      <c r="B8" s="282"/>
      <c r="C8" s="282"/>
      <c r="D8" s="282"/>
      <c r="E8" s="282"/>
      <c r="F8" s="282"/>
      <c r="G8" s="282"/>
      <c r="H8" s="282"/>
    </row>
    <row r="9" spans="1:8" x14ac:dyDescent="0.25">
      <c r="A9" s="282"/>
      <c r="B9" s="282"/>
      <c r="C9" s="282"/>
      <c r="D9" s="282"/>
      <c r="E9" s="282"/>
      <c r="F9" s="282"/>
      <c r="G9" s="282"/>
      <c r="H9" s="282"/>
    </row>
    <row r="10" spans="1:8" x14ac:dyDescent="0.25">
      <c r="A10" s="282"/>
      <c r="B10" s="282"/>
      <c r="C10" s="282"/>
      <c r="D10" s="282"/>
      <c r="E10" s="282"/>
      <c r="F10" s="282"/>
      <c r="G10" s="282"/>
      <c r="H10" s="282"/>
    </row>
    <row r="11" spans="1:8" x14ac:dyDescent="0.25">
      <c r="A11" s="282"/>
      <c r="B11" s="282"/>
      <c r="C11" s="282"/>
      <c r="D11" s="282"/>
      <c r="E11" s="282"/>
      <c r="F11" s="282"/>
      <c r="G11" s="282"/>
      <c r="H11" s="282"/>
    </row>
    <row r="12" spans="1:8" x14ac:dyDescent="0.25">
      <c r="A12" s="282"/>
      <c r="B12" s="282"/>
      <c r="C12" s="282"/>
      <c r="D12" s="282"/>
      <c r="E12" s="282"/>
      <c r="F12" s="282"/>
      <c r="G12" s="282"/>
      <c r="H12" s="282"/>
    </row>
    <row r="13" spans="1:8" x14ac:dyDescent="0.25">
      <c r="A13" s="282"/>
      <c r="B13" s="282"/>
      <c r="C13" s="282"/>
      <c r="D13" s="282"/>
      <c r="E13" s="282"/>
      <c r="F13" s="282"/>
      <c r="G13" s="282"/>
      <c r="H13" s="282"/>
    </row>
    <row r="14" spans="1:8" x14ac:dyDescent="0.25">
      <c r="A14" s="282"/>
      <c r="B14" s="282"/>
      <c r="C14" s="282"/>
      <c r="D14" s="282"/>
      <c r="E14" s="282"/>
      <c r="F14" s="282"/>
      <c r="G14" s="282"/>
      <c r="H14" s="282"/>
    </row>
    <row r="15" spans="1:8" ht="19.5" customHeight="1" x14ac:dyDescent="0.25"/>
    <row r="16" spans="1:8" ht="19.5" customHeight="1" x14ac:dyDescent="0.3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83" t="s">
        <v>44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111" t="s">
        <v>33</v>
      </c>
      <c r="B18" s="268" t="s">
        <v>5</v>
      </c>
      <c r="C18" s="268"/>
    </row>
    <row r="19" spans="1:14" ht="26.25" customHeight="1" x14ac:dyDescent="0.4">
      <c r="A19" s="111" t="s">
        <v>34</v>
      </c>
      <c r="B19" s="212" t="s">
        <v>7</v>
      </c>
      <c r="C19" s="235">
        <v>25</v>
      </c>
    </row>
    <row r="20" spans="1:14" ht="26.25" customHeight="1" x14ac:dyDescent="0.4">
      <c r="A20" s="111" t="s">
        <v>35</v>
      </c>
      <c r="B20" s="250" t="s">
        <v>115</v>
      </c>
      <c r="C20" s="213"/>
    </row>
    <row r="21" spans="1:14" ht="26.25" customHeight="1" x14ac:dyDescent="0.4">
      <c r="A21" s="111" t="s">
        <v>36</v>
      </c>
      <c r="B21" s="260" t="s">
        <v>10</v>
      </c>
      <c r="C21" s="260"/>
      <c r="D21" s="260"/>
      <c r="E21" s="260"/>
      <c r="F21" s="260"/>
      <c r="G21" s="260"/>
      <c r="H21" s="260"/>
      <c r="I21" s="260"/>
    </row>
    <row r="22" spans="1:14" ht="26.25" customHeight="1" x14ac:dyDescent="0.4">
      <c r="A22" s="111" t="s">
        <v>37</v>
      </c>
      <c r="B22" s="214">
        <v>43047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>
        <v>43054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68" t="s">
        <v>115</v>
      </c>
      <c r="C26" s="268"/>
    </row>
    <row r="27" spans="1:14" ht="26.25" customHeight="1" x14ac:dyDescent="0.4">
      <c r="A27" s="116" t="s">
        <v>45</v>
      </c>
      <c r="B27" s="260" t="s">
        <v>116</v>
      </c>
      <c r="C27" s="260"/>
    </row>
    <row r="28" spans="1:14" ht="27" customHeight="1" x14ac:dyDescent="0.4">
      <c r="A28" s="116" t="s">
        <v>6</v>
      </c>
      <c r="B28" s="211">
        <v>100.25</v>
      </c>
    </row>
    <row r="29" spans="1:14" s="9" customFormat="1" ht="27" customHeight="1" x14ac:dyDescent="0.4">
      <c r="A29" s="116" t="s">
        <v>46</v>
      </c>
      <c r="B29" s="210">
        <v>0</v>
      </c>
      <c r="C29" s="271" t="s">
        <v>47</v>
      </c>
      <c r="D29" s="272"/>
      <c r="E29" s="272"/>
      <c r="F29" s="272"/>
      <c r="G29" s="272"/>
      <c r="H29" s="273"/>
      <c r="I29" s="118"/>
      <c r="J29" s="118"/>
      <c r="K29" s="118"/>
      <c r="L29" s="118"/>
    </row>
    <row r="30" spans="1:14" s="9" customFormat="1" ht="19.5" customHeight="1" x14ac:dyDescent="0.3">
      <c r="A30" s="116" t="s">
        <v>48</v>
      </c>
      <c r="B30" s="115">
        <f>B28-B29</f>
        <v>100.25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49</v>
      </c>
      <c r="B31" s="231">
        <v>1</v>
      </c>
      <c r="C31" s="274" t="s">
        <v>50</v>
      </c>
      <c r="D31" s="275"/>
      <c r="E31" s="275"/>
      <c r="F31" s="275"/>
      <c r="G31" s="275"/>
      <c r="H31" s="276"/>
      <c r="I31" s="118"/>
      <c r="J31" s="118"/>
      <c r="K31" s="118"/>
      <c r="L31" s="118"/>
    </row>
    <row r="32" spans="1:14" s="9" customFormat="1" ht="27" customHeight="1" x14ac:dyDescent="0.4">
      <c r="A32" s="116" t="s">
        <v>51</v>
      </c>
      <c r="B32" s="231">
        <v>1</v>
      </c>
      <c r="C32" s="274" t="s">
        <v>52</v>
      </c>
      <c r="D32" s="275"/>
      <c r="E32" s="275"/>
      <c r="F32" s="275"/>
      <c r="G32" s="275"/>
      <c r="H32" s="276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53</v>
      </c>
      <c r="B34" s="125">
        <f>B31/B32</f>
        <v>1</v>
      </c>
      <c r="C34" s="110" t="s">
        <v>54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55</v>
      </c>
      <c r="B36" s="215">
        <v>50</v>
      </c>
      <c r="C36" s="110"/>
      <c r="D36" s="262" t="s">
        <v>56</v>
      </c>
      <c r="E36" s="263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6">
        <v>5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6">
        <v>50</v>
      </c>
      <c r="C38" s="132">
        <v>1</v>
      </c>
      <c r="D38" s="217">
        <v>29035882</v>
      </c>
      <c r="E38" s="176">
        <f>IF(ISBLANK(D38),"-",$D$48/$D$45*D38)</f>
        <v>30249058.294212252</v>
      </c>
      <c r="F38" s="217">
        <v>32752669</v>
      </c>
      <c r="G38" s="168">
        <f>IF(ISBLANK(F38),"-",$D$48/$F$45*F38)</f>
        <v>30982448.099760085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6">
        <v>1</v>
      </c>
      <c r="C39" s="128">
        <v>2</v>
      </c>
      <c r="D39" s="218">
        <v>29041852</v>
      </c>
      <c r="E39" s="177">
        <f>IF(ISBLANK(D39),"-",$D$48/$D$45*D39)</f>
        <v>30255277.732561547</v>
      </c>
      <c r="F39" s="218">
        <v>32705517</v>
      </c>
      <c r="G39" s="169">
        <f>IF(ISBLANK(F39),"-",$D$48/$F$45*F39)</f>
        <v>30937844.57774483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6">
        <v>1</v>
      </c>
      <c r="C40" s="128">
        <v>3</v>
      </c>
      <c r="D40" s="218">
        <v>29090899</v>
      </c>
      <c r="E40" s="177">
        <f>IF(ISBLANK(D40),"-",$D$48/$D$45*D40)</f>
        <v>30306374.012748808</v>
      </c>
      <c r="F40" s="218">
        <v>32875676</v>
      </c>
      <c r="G40" s="169">
        <f>IF(ISBLANK(F40),"-",$D$48/$F$45*F40)</f>
        <v>31098806.799974937</v>
      </c>
      <c r="L40" s="122"/>
      <c r="M40" s="122"/>
      <c r="N40" s="133"/>
    </row>
    <row r="41" spans="1:14" ht="26.25" customHeight="1" x14ac:dyDescent="0.4">
      <c r="A41" s="127" t="s">
        <v>65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66</v>
      </c>
      <c r="B42" s="216">
        <v>1</v>
      </c>
      <c r="C42" s="135" t="s">
        <v>67</v>
      </c>
      <c r="D42" s="196">
        <f>AVERAGE(D38:D41)</f>
        <v>29056211</v>
      </c>
      <c r="E42" s="158">
        <f>AVERAGE(E38:E41)</f>
        <v>30270236.679840866</v>
      </c>
      <c r="F42" s="136">
        <f>AVERAGE(F38:F41)</f>
        <v>32777954</v>
      </c>
      <c r="G42" s="137">
        <f>AVERAGE(G38:G41)</f>
        <v>31006366.492493283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1">
        <v>19.149999999999999</v>
      </c>
      <c r="E43" s="133"/>
      <c r="F43" s="220">
        <v>21.09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19.149999999999999</v>
      </c>
      <c r="E44" s="139"/>
      <c r="F44" s="138">
        <f>F43*$B$34</f>
        <v>21.09</v>
      </c>
      <c r="G44" s="141"/>
    </row>
    <row r="45" spans="1:14" ht="19.5" customHeight="1" x14ac:dyDescent="0.3">
      <c r="A45" s="127" t="s">
        <v>72</v>
      </c>
      <c r="B45" s="195">
        <f>(B44/B43)*(B42/B41)*(B40/B39)*(B38/B37)*B36</f>
        <v>500</v>
      </c>
      <c r="C45" s="198" t="s">
        <v>73</v>
      </c>
      <c r="D45" s="200">
        <f>D44*$B$30/100</f>
        <v>19.197875</v>
      </c>
      <c r="E45" s="141"/>
      <c r="F45" s="140">
        <f>F44*$B$30/100</f>
        <v>21.142724999999999</v>
      </c>
      <c r="G45" s="141"/>
    </row>
    <row r="46" spans="1:14" ht="19.5" customHeight="1" x14ac:dyDescent="0.3">
      <c r="A46" s="264" t="s">
        <v>74</v>
      </c>
      <c r="B46" s="269"/>
      <c r="C46" s="198" t="s">
        <v>75</v>
      </c>
      <c r="D46" s="199">
        <f>D45/$B$45</f>
        <v>3.8395749999999999E-2</v>
      </c>
      <c r="E46" s="141"/>
      <c r="F46" s="142">
        <f>F45/$B$45</f>
        <v>4.2285449999999995E-2</v>
      </c>
      <c r="G46" s="141"/>
    </row>
    <row r="47" spans="1:14" ht="27" customHeight="1" x14ac:dyDescent="0.4">
      <c r="A47" s="266"/>
      <c r="B47" s="270"/>
      <c r="C47" s="198" t="s">
        <v>76</v>
      </c>
      <c r="D47" s="222">
        <v>0.04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78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30638301.586167078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1.3287044362774073E-2</v>
      </c>
      <c r="E51" s="139"/>
      <c r="F51" s="139"/>
      <c r="G51" s="139"/>
    </row>
    <row r="52" spans="1:12" ht="19.5" customHeight="1" x14ac:dyDescent="0.3">
      <c r="C52" s="144" t="s">
        <v>18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10" t="s">
        <v>82</v>
      </c>
      <c r="B55" s="112" t="str">
        <f>B21</f>
        <v>Each 5 ml contains:
Salbutamol Sulphate BP equivalent to Salbutamol 2 mg
Bromhexine Hydrochloride BP 4 MG</v>
      </c>
    </row>
    <row r="56" spans="1:12" ht="26.25" customHeight="1" x14ac:dyDescent="0.4">
      <c r="A56" s="206" t="s">
        <v>83</v>
      </c>
      <c r="B56" s="223">
        <v>5</v>
      </c>
      <c r="C56" s="187" t="s">
        <v>84</v>
      </c>
      <c r="D56" s="224">
        <v>4</v>
      </c>
      <c r="E56" s="187" t="str">
        <f>B20</f>
        <v>Bromhexine Hydrochloride</v>
      </c>
    </row>
    <row r="57" spans="1:12" ht="18.75" x14ac:dyDescent="0.3">
      <c r="A57" s="112" t="s">
        <v>85</v>
      </c>
      <c r="B57" s="234">
        <f>RD!C39</f>
        <v>1.2269471421833764</v>
      </c>
    </row>
    <row r="58" spans="1:12" s="75" customFormat="1" ht="18.75" x14ac:dyDescent="0.3">
      <c r="A58" s="185" t="s">
        <v>86</v>
      </c>
      <c r="B58" s="186">
        <f>B56</f>
        <v>5</v>
      </c>
      <c r="C58" s="187" t="s">
        <v>87</v>
      </c>
      <c r="D58" s="207">
        <f>B57*B56</f>
        <v>6.1347357109168819</v>
      </c>
    </row>
    <row r="59" spans="1:12" ht="19.5" customHeight="1" x14ac:dyDescent="0.25"/>
    <row r="60" spans="1:12" s="9" customFormat="1" ht="27" customHeight="1" x14ac:dyDescent="0.4">
      <c r="A60" s="126" t="s">
        <v>88</v>
      </c>
      <c r="B60" s="215">
        <v>100</v>
      </c>
      <c r="C60" s="110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6">
        <v>1</v>
      </c>
      <c r="C61" s="277" t="s">
        <v>94</v>
      </c>
      <c r="D61" s="284">
        <v>6.1868800000000004</v>
      </c>
      <c r="E61" s="180">
        <v>1</v>
      </c>
      <c r="F61" s="225">
        <v>17529348</v>
      </c>
      <c r="G61" s="191">
        <f>IF(ISBLANK(F61),"-",(F61/$D$50*$D$47*$B$69)*$D$58/$D$61)</f>
        <v>2.2692650927288356</v>
      </c>
      <c r="H61" s="188">
        <f t="shared" ref="H61:H72" si="0">IF(ISBLANK(F61),"-",G61/$D$56)</f>
        <v>0.5673162731822089</v>
      </c>
      <c r="L61" s="118"/>
    </row>
    <row r="62" spans="1:12" s="9" customFormat="1" ht="26.25" customHeight="1" x14ac:dyDescent="0.4">
      <c r="A62" s="127" t="s">
        <v>95</v>
      </c>
      <c r="B62" s="216">
        <v>1</v>
      </c>
      <c r="C62" s="278"/>
      <c r="D62" s="285"/>
      <c r="E62" s="181">
        <v>2</v>
      </c>
      <c r="F62" s="218">
        <v>17537128</v>
      </c>
      <c r="G62" s="192">
        <f>IF(ISBLANK(F62),"-",(F62/$D$50*$D$47*$B$69)*$D$58/$D$61)</f>
        <v>2.2702722541144973</v>
      </c>
      <c r="H62" s="189">
        <f t="shared" si="0"/>
        <v>0.56756806352862432</v>
      </c>
      <c r="L62" s="118"/>
    </row>
    <row r="63" spans="1:12" s="9" customFormat="1" ht="24.75" customHeight="1" x14ac:dyDescent="0.4">
      <c r="A63" s="127" t="s">
        <v>96</v>
      </c>
      <c r="B63" s="216">
        <v>1</v>
      </c>
      <c r="C63" s="278"/>
      <c r="D63" s="285"/>
      <c r="E63" s="181">
        <v>3</v>
      </c>
      <c r="F63" s="218">
        <v>17617194</v>
      </c>
      <c r="G63" s="192">
        <f>IF(ISBLANK(F63),"-",(F63/$D$50*$D$47*$B$69)*$D$58/$D$61)</f>
        <v>2.2806372134338302</v>
      </c>
      <c r="H63" s="189">
        <f t="shared" si="0"/>
        <v>0.57015930335845755</v>
      </c>
      <c r="L63" s="118"/>
    </row>
    <row r="64" spans="1:12" ht="27" customHeight="1" x14ac:dyDescent="0.4">
      <c r="A64" s="127" t="s">
        <v>97</v>
      </c>
      <c r="B64" s="216">
        <v>1</v>
      </c>
      <c r="C64" s="279"/>
      <c r="D64" s="28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6">
        <v>1</v>
      </c>
      <c r="C65" s="277" t="s">
        <v>99</v>
      </c>
      <c r="D65" s="284">
        <v>7.0334099999999999</v>
      </c>
      <c r="E65" s="151">
        <v>1</v>
      </c>
      <c r="F65" s="218">
        <v>19843678</v>
      </c>
      <c r="G65" s="191">
        <f>IF(ISBLANK(F65),"-",(F65/$D$50*$D$47*$B$69)*$D$58/$D$65)</f>
        <v>2.2596823784215774</v>
      </c>
      <c r="H65" s="188">
        <f t="shared" si="0"/>
        <v>0.56492059460539434</v>
      </c>
    </row>
    <row r="66" spans="1:11" ht="23.25" customHeight="1" x14ac:dyDescent="0.4">
      <c r="A66" s="127" t="s">
        <v>100</v>
      </c>
      <c r="B66" s="216">
        <v>1</v>
      </c>
      <c r="C66" s="278"/>
      <c r="D66" s="285"/>
      <c r="E66" s="152">
        <v>2</v>
      </c>
      <c r="F66" s="218">
        <v>19744181</v>
      </c>
      <c r="G66" s="192">
        <f>IF(ISBLANK(F66),"-",(F66/$D$50*$D$47*$B$69)*$D$58/$D$65)</f>
        <v>2.2483522400467351</v>
      </c>
      <c r="H66" s="189">
        <f t="shared" si="0"/>
        <v>0.56208806001168377</v>
      </c>
    </row>
    <row r="67" spans="1:11" ht="24.75" customHeight="1" x14ac:dyDescent="0.4">
      <c r="A67" s="127" t="s">
        <v>101</v>
      </c>
      <c r="B67" s="216">
        <v>1</v>
      </c>
      <c r="C67" s="278"/>
      <c r="D67" s="285"/>
      <c r="E67" s="152">
        <v>3</v>
      </c>
      <c r="F67" s="218">
        <v>19782212</v>
      </c>
      <c r="G67" s="192">
        <f>IF(ISBLANK(F67),"-",(F67/$D$50*$D$47*$B$69)*$D$58/$D$65)</f>
        <v>2.2526829886374826</v>
      </c>
      <c r="H67" s="189">
        <f t="shared" si="0"/>
        <v>0.56317074715937065</v>
      </c>
    </row>
    <row r="68" spans="1:11" ht="27" customHeight="1" x14ac:dyDescent="0.4">
      <c r="A68" s="127" t="s">
        <v>102</v>
      </c>
      <c r="B68" s="216">
        <v>1</v>
      </c>
      <c r="C68" s="279"/>
      <c r="D68" s="28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100</v>
      </c>
      <c r="C69" s="277" t="s">
        <v>104</v>
      </c>
      <c r="D69" s="284">
        <v>5.54549</v>
      </c>
      <c r="E69" s="151">
        <v>1</v>
      </c>
      <c r="F69" s="225">
        <v>15760120</v>
      </c>
      <c r="G69" s="191">
        <f>IF(ISBLANK(F69),"-",(F69/$D$50*$D$47*$B$69)*$D$58/$D$69)</f>
        <v>2.2762017647970381</v>
      </c>
      <c r="H69" s="189">
        <f t="shared" si="0"/>
        <v>0.56905044119925952</v>
      </c>
    </row>
    <row r="70" spans="1:11" ht="22.5" customHeight="1" x14ac:dyDescent="0.4">
      <c r="A70" s="205" t="s">
        <v>105</v>
      </c>
      <c r="B70" s="227">
        <f>(D47*B69)/D56*D58</f>
        <v>6.1347357109168819</v>
      </c>
      <c r="C70" s="278"/>
      <c r="D70" s="285"/>
      <c r="E70" s="152">
        <v>2</v>
      </c>
      <c r="F70" s="218">
        <v>15722508</v>
      </c>
      <c r="G70" s="192">
        <f>IF(ISBLANK(F70),"-",(F70/$D$50*$D$47*$B$69)*$D$58/$D$69)</f>
        <v>2.2707695408813859</v>
      </c>
      <c r="H70" s="189">
        <f t="shared" si="0"/>
        <v>0.56769238522034648</v>
      </c>
    </row>
    <row r="71" spans="1:11" ht="23.25" customHeight="1" x14ac:dyDescent="0.4">
      <c r="A71" s="264" t="s">
        <v>74</v>
      </c>
      <c r="B71" s="265"/>
      <c r="C71" s="278"/>
      <c r="D71" s="285"/>
      <c r="E71" s="152">
        <v>3</v>
      </c>
      <c r="F71" s="218">
        <v>15831398</v>
      </c>
      <c r="G71" s="192">
        <f>IF(ISBLANK(F71),"-",(F71/$D$50*$D$47*$B$69)*$D$58/$D$69)</f>
        <v>2.2864962999523035</v>
      </c>
      <c r="H71" s="189">
        <f t="shared" si="0"/>
        <v>0.57162407498807588</v>
      </c>
    </row>
    <row r="72" spans="1:11" ht="23.25" customHeight="1" x14ac:dyDescent="0.4">
      <c r="A72" s="266"/>
      <c r="B72" s="267"/>
      <c r="C72" s="280"/>
      <c r="D72" s="28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67</v>
      </c>
      <c r="H73" s="228">
        <f>AVERAGE(H61:H72)</f>
        <v>0.56706554925038022</v>
      </c>
    </row>
    <row r="74" spans="1:11" ht="26.25" customHeight="1" x14ac:dyDescent="0.4">
      <c r="C74" s="154"/>
      <c r="D74" s="154"/>
      <c r="E74" s="154"/>
      <c r="F74" s="155"/>
      <c r="G74" s="143" t="s">
        <v>80</v>
      </c>
      <c r="H74" s="229">
        <f>STDEV(H61:H72)/H73</f>
        <v>5.5606936401788052E-3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18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106</v>
      </c>
      <c r="B77" s="232" t="s">
        <v>107</v>
      </c>
      <c r="C77" s="261" t="str">
        <f>B20</f>
        <v>Bromhexine Hydrochloride</v>
      </c>
      <c r="D77" s="261"/>
      <c r="E77" s="179" t="s">
        <v>108</v>
      </c>
      <c r="F77" s="179"/>
      <c r="G77" s="233">
        <f>H73</f>
        <v>0.56706554925038022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24</v>
      </c>
      <c r="E79" s="155" t="s">
        <v>25</v>
      </c>
      <c r="F79" s="155"/>
      <c r="G79" s="155" t="s">
        <v>26</v>
      </c>
    </row>
    <row r="80" spans="1:11" ht="83.1" customHeight="1" x14ac:dyDescent="0.3">
      <c r="A80" s="161" t="s">
        <v>27</v>
      </c>
      <c r="B80" s="208" t="s">
        <v>111</v>
      </c>
      <c r="C80" s="208"/>
      <c r="D80" s="154"/>
      <c r="E80" s="163" t="s">
        <v>118</v>
      </c>
      <c r="F80" s="157"/>
      <c r="G80" s="183"/>
      <c r="H80" s="183"/>
      <c r="I80" s="157"/>
    </row>
    <row r="81" spans="1:9" ht="83.1" customHeight="1" x14ac:dyDescent="0.3">
      <c r="A81" s="161" t="s">
        <v>28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4:I61"/>
  <sheetViews>
    <sheetView workbookViewId="0">
      <selection activeCell="D60" sqref="D60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40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52" t="s">
        <v>0</v>
      </c>
      <c r="B15" s="252"/>
      <c r="C15" s="252"/>
      <c r="D15" s="252"/>
      <c r="E15" s="25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41"/>
    </row>
    <row r="18" spans="1:5" ht="16.5" customHeight="1" x14ac:dyDescent="0.3">
      <c r="A18" s="243" t="s">
        <v>4</v>
      </c>
      <c r="B18" s="8" t="s">
        <v>112</v>
      </c>
      <c r="C18" s="241"/>
      <c r="D18" s="241"/>
      <c r="E18" s="241"/>
    </row>
    <row r="19" spans="1:5" ht="16.5" customHeight="1" x14ac:dyDescent="0.3">
      <c r="A19" s="243" t="s">
        <v>6</v>
      </c>
      <c r="B19" s="12">
        <v>99.48</v>
      </c>
      <c r="C19" s="241"/>
      <c r="D19" s="241"/>
      <c r="E19" s="241"/>
    </row>
    <row r="20" spans="1:5" ht="16.5" customHeight="1" x14ac:dyDescent="0.3">
      <c r="A20" s="8" t="s">
        <v>8</v>
      </c>
      <c r="B20" s="12">
        <v>23.17</v>
      </c>
      <c r="C20" s="241"/>
      <c r="D20" s="241"/>
      <c r="E20" s="241"/>
    </row>
    <row r="21" spans="1:5" ht="16.5" customHeight="1" x14ac:dyDescent="0.3">
      <c r="A21" s="8" t="s">
        <v>9</v>
      </c>
      <c r="B21" s="13">
        <f>23.17/50*5/50</f>
        <v>4.6340000000000006E-2</v>
      </c>
      <c r="C21" s="241"/>
      <c r="D21" s="241"/>
      <c r="E21" s="241"/>
    </row>
    <row r="22" spans="1:5" ht="15.75" customHeight="1" x14ac:dyDescent="0.25">
      <c r="A22" s="241"/>
      <c r="B22" s="241"/>
      <c r="C22" s="241"/>
      <c r="D22" s="241"/>
      <c r="E22" s="241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10381156</v>
      </c>
      <c r="C24" s="18">
        <v>5407.1</v>
      </c>
      <c r="D24" s="19">
        <v>1.3</v>
      </c>
      <c r="E24" s="20">
        <v>2.7</v>
      </c>
    </row>
    <row r="25" spans="1:5" ht="16.5" customHeight="1" x14ac:dyDescent="0.3">
      <c r="A25" s="17">
        <v>2</v>
      </c>
      <c r="B25" s="18">
        <v>10390023</v>
      </c>
      <c r="C25" s="18">
        <v>5383.6</v>
      </c>
      <c r="D25" s="19">
        <v>1.3</v>
      </c>
      <c r="E25" s="19">
        <v>2.7</v>
      </c>
    </row>
    <row r="26" spans="1:5" ht="16.5" customHeight="1" x14ac:dyDescent="0.3">
      <c r="A26" s="17">
        <v>3</v>
      </c>
      <c r="B26" s="18">
        <v>10368141</v>
      </c>
      <c r="C26" s="18">
        <v>5418.3</v>
      </c>
      <c r="D26" s="19">
        <v>1.3</v>
      </c>
      <c r="E26" s="19">
        <v>2.7</v>
      </c>
    </row>
    <row r="27" spans="1:5" ht="16.5" customHeight="1" x14ac:dyDescent="0.3">
      <c r="A27" s="17">
        <v>4</v>
      </c>
      <c r="B27" s="18">
        <v>10402607</v>
      </c>
      <c r="C27" s="18">
        <v>5336.6</v>
      </c>
      <c r="D27" s="19">
        <v>1.3</v>
      </c>
      <c r="E27" s="19">
        <v>2.7</v>
      </c>
    </row>
    <row r="28" spans="1:5" ht="16.5" customHeight="1" x14ac:dyDescent="0.3">
      <c r="A28" s="17">
        <v>5</v>
      </c>
      <c r="B28" s="18">
        <v>10338717</v>
      </c>
      <c r="C28" s="18">
        <v>5358.4</v>
      </c>
      <c r="D28" s="19">
        <v>1.3</v>
      </c>
      <c r="E28" s="19">
        <v>2.7</v>
      </c>
    </row>
    <row r="29" spans="1:5" ht="16.5" customHeight="1" x14ac:dyDescent="0.3">
      <c r="A29" s="17">
        <v>6</v>
      </c>
      <c r="B29" s="21">
        <v>10387905</v>
      </c>
      <c r="C29" s="21">
        <v>5381.8</v>
      </c>
      <c r="D29" s="22">
        <v>1.3</v>
      </c>
      <c r="E29" s="22">
        <v>2.7</v>
      </c>
    </row>
    <row r="30" spans="1:5" ht="16.5" customHeight="1" x14ac:dyDescent="0.3">
      <c r="A30" s="23" t="s">
        <v>16</v>
      </c>
      <c r="B30" s="24">
        <f>AVERAGE(B24:B29)</f>
        <v>10378091.5</v>
      </c>
      <c r="C30" s="25">
        <f>AVERAGE(C24:C29)</f>
        <v>5380.9666666666662</v>
      </c>
      <c r="D30" s="26">
        <f>AVERAGE(D24:D29)</f>
        <v>1.3</v>
      </c>
      <c r="E30" s="26">
        <f>AVERAGE(E24:E29)</f>
        <v>2.6999999999999997</v>
      </c>
    </row>
    <row r="31" spans="1:5" ht="16.5" customHeight="1" x14ac:dyDescent="0.3">
      <c r="A31" s="27" t="s">
        <v>17</v>
      </c>
      <c r="B31" s="28">
        <f>(STDEV(B24:B29)/B30)</f>
        <v>2.1539276038005464E-3</v>
      </c>
      <c r="C31" s="29"/>
      <c r="D31" s="29"/>
      <c r="E31" s="30"/>
    </row>
    <row r="32" spans="1:5" s="238" customFormat="1" ht="16.5" customHeight="1" x14ac:dyDescent="0.3">
      <c r="A32" s="31" t="s">
        <v>18</v>
      </c>
      <c r="B32" s="32">
        <f>COUNT(B24:B29)</f>
        <v>6</v>
      </c>
      <c r="C32" s="33"/>
      <c r="D32" s="242"/>
      <c r="E32" s="35"/>
    </row>
    <row r="33" spans="1:5" s="238" customFormat="1" ht="15.75" customHeight="1" x14ac:dyDescent="0.25">
      <c r="A33" s="241"/>
      <c r="B33" s="241"/>
      <c r="C33" s="241"/>
      <c r="D33" s="241"/>
      <c r="E33" s="241"/>
    </row>
    <row r="34" spans="1:5" s="238" customFormat="1" ht="16.5" customHeight="1" x14ac:dyDescent="0.3">
      <c r="A34" s="243" t="s">
        <v>19</v>
      </c>
      <c r="B34" s="40" t="s">
        <v>20</v>
      </c>
      <c r="C34" s="244"/>
      <c r="D34" s="244"/>
      <c r="E34" s="244"/>
    </row>
    <row r="35" spans="1:5" ht="16.5" customHeight="1" x14ac:dyDescent="0.3">
      <c r="A35" s="243"/>
      <c r="B35" s="40" t="s">
        <v>21</v>
      </c>
      <c r="C35" s="244"/>
      <c r="D35" s="244"/>
      <c r="E35" s="244"/>
    </row>
    <row r="36" spans="1:5" ht="16.5" customHeight="1" x14ac:dyDescent="0.3">
      <c r="A36" s="243"/>
      <c r="B36" s="40" t="s">
        <v>22</v>
      </c>
      <c r="C36" s="244"/>
      <c r="D36" s="244"/>
      <c r="E36" s="244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243" t="s">
        <v>4</v>
      </c>
      <c r="B39" s="8"/>
      <c r="C39" s="241"/>
      <c r="D39" s="241"/>
      <c r="E39" s="241"/>
    </row>
    <row r="40" spans="1:5" ht="16.5" customHeight="1" x14ac:dyDescent="0.3">
      <c r="A40" s="243" t="s">
        <v>6</v>
      </c>
      <c r="B40" s="12"/>
      <c r="C40" s="241"/>
      <c r="D40" s="241"/>
      <c r="E40" s="241"/>
    </row>
    <row r="41" spans="1:5" ht="16.5" customHeight="1" x14ac:dyDescent="0.3">
      <c r="A41" s="8" t="s">
        <v>8</v>
      </c>
      <c r="B41" s="12"/>
      <c r="C41" s="241"/>
      <c r="D41" s="241"/>
      <c r="E41" s="241"/>
    </row>
    <row r="42" spans="1:5" ht="16.5" customHeight="1" x14ac:dyDescent="0.3">
      <c r="A42" s="8" t="s">
        <v>9</v>
      </c>
      <c r="B42" s="13"/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238" customFormat="1" ht="16.5" customHeight="1" x14ac:dyDescent="0.3">
      <c r="A53" s="31" t="s">
        <v>18</v>
      </c>
      <c r="B53" s="32">
        <f>COUNT(B45:B50)</f>
        <v>0</v>
      </c>
      <c r="C53" s="33"/>
      <c r="D53" s="242"/>
      <c r="E53" s="35"/>
    </row>
    <row r="54" spans="1:7" s="238" customFormat="1" ht="15.75" customHeight="1" x14ac:dyDescent="0.25">
      <c r="A54" s="241"/>
      <c r="B54" s="241"/>
      <c r="C54" s="241"/>
      <c r="D54" s="241"/>
      <c r="E54" s="241"/>
    </row>
    <row r="55" spans="1:7" s="238" customFormat="1" ht="16.5" customHeight="1" x14ac:dyDescent="0.3">
      <c r="A55" s="243" t="s">
        <v>19</v>
      </c>
      <c r="B55" s="40" t="s">
        <v>20</v>
      </c>
      <c r="C55" s="244"/>
      <c r="D55" s="244"/>
      <c r="E55" s="244"/>
    </row>
    <row r="56" spans="1:7" ht="16.5" customHeight="1" x14ac:dyDescent="0.3">
      <c r="A56" s="243"/>
      <c r="B56" s="40" t="s">
        <v>21</v>
      </c>
      <c r="C56" s="244"/>
      <c r="D56" s="244"/>
      <c r="E56" s="244"/>
    </row>
    <row r="57" spans="1:7" ht="16.5" customHeight="1" x14ac:dyDescent="0.3">
      <c r="A57" s="243"/>
      <c r="B57" s="40" t="s">
        <v>22</v>
      </c>
      <c r="C57" s="244"/>
      <c r="D57" s="244"/>
      <c r="E57" s="244"/>
    </row>
    <row r="58" spans="1:7" ht="14.25" customHeight="1" thickBot="1" x14ac:dyDescent="0.3">
      <c r="A58" s="236"/>
      <c r="B58" s="237"/>
      <c r="D58" s="239"/>
      <c r="F58" s="240"/>
      <c r="G58" s="240"/>
    </row>
    <row r="59" spans="1:7" ht="15" customHeight="1" x14ac:dyDescent="0.3">
      <c r="B59" s="253" t="s">
        <v>24</v>
      </c>
      <c r="C59" s="253"/>
      <c r="E59" s="245" t="s">
        <v>25</v>
      </c>
      <c r="F59" s="46"/>
      <c r="G59" s="245" t="s">
        <v>26</v>
      </c>
    </row>
    <row r="60" spans="1:7" ht="15" customHeight="1" x14ac:dyDescent="0.3">
      <c r="A60" s="47" t="s">
        <v>27</v>
      </c>
      <c r="B60" s="49" t="s">
        <v>111</v>
      </c>
      <c r="C60" s="49"/>
      <c r="E60" s="49" t="s">
        <v>118</v>
      </c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4:J61"/>
  <sheetViews>
    <sheetView topLeftCell="A15" workbookViewId="0">
      <selection activeCell="B18" sqref="B18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5" width="25.85546875" style="238" customWidth="1"/>
    <col min="6" max="6" width="25.7109375" style="238" customWidth="1"/>
    <col min="7" max="7" width="23.140625" style="238" customWidth="1"/>
    <col min="8" max="8" width="28.42578125" style="238" customWidth="1"/>
    <col min="9" max="9" width="21.5703125" style="238" customWidth="1"/>
    <col min="10" max="10" width="9.140625" style="238" customWidth="1"/>
    <col min="11" max="16384" width="9.140625" style="240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252" t="s">
        <v>0</v>
      </c>
      <c r="B15" s="252"/>
      <c r="C15" s="252"/>
      <c r="D15" s="252"/>
      <c r="E15" s="252"/>
      <c r="F15" s="252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241"/>
    </row>
    <row r="18" spans="1:6" ht="16.5" customHeight="1" x14ac:dyDescent="0.3">
      <c r="A18" s="243" t="s">
        <v>4</v>
      </c>
      <c r="B18" s="251" t="s">
        <v>115</v>
      </c>
      <c r="C18" s="241"/>
      <c r="D18" s="241"/>
      <c r="E18" s="241"/>
      <c r="F18" s="241"/>
    </row>
    <row r="19" spans="1:6" ht="16.5" customHeight="1" x14ac:dyDescent="0.3">
      <c r="A19" s="243" t="s">
        <v>6</v>
      </c>
      <c r="B19" s="12">
        <v>100.25</v>
      </c>
      <c r="C19" s="241"/>
      <c r="D19" s="241"/>
      <c r="E19" s="241"/>
      <c r="F19" s="241"/>
    </row>
    <row r="20" spans="1:6" ht="16.5" customHeight="1" x14ac:dyDescent="0.3">
      <c r="A20" s="8" t="s">
        <v>8</v>
      </c>
      <c r="B20" s="12">
        <v>19.149999999999999</v>
      </c>
      <c r="C20" s="241"/>
      <c r="D20" s="241"/>
      <c r="E20" s="241"/>
      <c r="F20" s="241"/>
    </row>
    <row r="21" spans="1:6" ht="16.5" customHeight="1" x14ac:dyDescent="0.3">
      <c r="A21" s="8" t="s">
        <v>9</v>
      </c>
      <c r="B21" s="13">
        <f>19.15/50*5/50</f>
        <v>3.8299999999999994E-2</v>
      </c>
      <c r="C21" s="241"/>
      <c r="D21" s="241"/>
      <c r="E21" s="241"/>
      <c r="F21" s="241"/>
    </row>
    <row r="22" spans="1:6" ht="15.75" customHeight="1" x14ac:dyDescent="0.25">
      <c r="A22" s="241"/>
      <c r="B22" s="241"/>
      <c r="C22" s="241"/>
      <c r="D22" s="241"/>
      <c r="E22" s="241"/>
      <c r="F22" s="241"/>
    </row>
    <row r="23" spans="1:6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117</v>
      </c>
      <c r="F23" s="16" t="s">
        <v>15</v>
      </c>
    </row>
    <row r="24" spans="1:6" ht="16.5" customHeight="1" x14ac:dyDescent="0.3">
      <c r="A24" s="17">
        <v>1</v>
      </c>
      <c r="B24" s="18">
        <v>28563087</v>
      </c>
      <c r="C24" s="18">
        <v>7184.1</v>
      </c>
      <c r="D24" s="19">
        <v>1.2</v>
      </c>
      <c r="E24" s="19">
        <v>25.6</v>
      </c>
      <c r="F24" s="20">
        <v>11.7</v>
      </c>
    </row>
    <row r="25" spans="1:6" ht="16.5" customHeight="1" x14ac:dyDescent="0.3">
      <c r="A25" s="17">
        <v>2</v>
      </c>
      <c r="B25" s="18">
        <v>28555629</v>
      </c>
      <c r="C25" s="18">
        <v>7087.5</v>
      </c>
      <c r="D25" s="19">
        <v>1.2</v>
      </c>
      <c r="E25" s="19">
        <v>25.5</v>
      </c>
      <c r="F25" s="19">
        <v>11.7</v>
      </c>
    </row>
    <row r="26" spans="1:6" ht="16.5" customHeight="1" x14ac:dyDescent="0.3">
      <c r="A26" s="17">
        <v>3</v>
      </c>
      <c r="B26" s="18">
        <v>28502299</v>
      </c>
      <c r="C26" s="18">
        <v>7071.6</v>
      </c>
      <c r="D26" s="19">
        <v>1.2</v>
      </c>
      <c r="E26" s="19">
        <v>25.5</v>
      </c>
      <c r="F26" s="19">
        <v>11.7</v>
      </c>
    </row>
    <row r="27" spans="1:6" ht="16.5" customHeight="1" x14ac:dyDescent="0.3">
      <c r="A27" s="17">
        <v>4</v>
      </c>
      <c r="B27" s="18">
        <v>28582245</v>
      </c>
      <c r="C27" s="18">
        <v>7112.8</v>
      </c>
      <c r="D27" s="19">
        <v>1.2</v>
      </c>
      <c r="E27" s="19">
        <v>25.5</v>
      </c>
      <c r="F27" s="19">
        <v>11.7</v>
      </c>
    </row>
    <row r="28" spans="1:6" ht="16.5" customHeight="1" x14ac:dyDescent="0.3">
      <c r="A28" s="17">
        <v>5</v>
      </c>
      <c r="B28" s="18">
        <v>28413884</v>
      </c>
      <c r="C28" s="18">
        <v>7019.1</v>
      </c>
      <c r="D28" s="19">
        <v>1.2</v>
      </c>
      <c r="E28" s="19">
        <v>25.4</v>
      </c>
      <c r="F28" s="19">
        <v>11.7</v>
      </c>
    </row>
    <row r="29" spans="1:6" ht="16.5" customHeight="1" x14ac:dyDescent="0.3">
      <c r="A29" s="17">
        <v>6</v>
      </c>
      <c r="B29" s="21">
        <v>28535550</v>
      </c>
      <c r="C29" s="21">
        <v>7009.2</v>
      </c>
      <c r="D29" s="22">
        <v>1.2</v>
      </c>
      <c r="E29" s="22">
        <v>25.4</v>
      </c>
      <c r="F29" s="22">
        <v>11.7</v>
      </c>
    </row>
    <row r="30" spans="1:6" ht="16.5" customHeight="1" x14ac:dyDescent="0.3">
      <c r="A30" s="23" t="s">
        <v>16</v>
      </c>
      <c r="B30" s="24">
        <f>AVERAGE(B24:B29)</f>
        <v>28525449</v>
      </c>
      <c r="C30" s="25">
        <f>AVERAGE(C24:C29)</f>
        <v>7080.7166666666662</v>
      </c>
      <c r="D30" s="26">
        <f>AVERAGE(D24:D29)</f>
        <v>1.2</v>
      </c>
      <c r="E30" s="26">
        <f>AVERAGE(E24:E29)</f>
        <v>25.483333333333334</v>
      </c>
      <c r="F30" s="26">
        <f>AVERAGE(F24:F29)</f>
        <v>11.700000000000001</v>
      </c>
    </row>
    <row r="31" spans="1:6" ht="16.5" customHeight="1" x14ac:dyDescent="0.3">
      <c r="A31" s="27" t="s">
        <v>17</v>
      </c>
      <c r="B31" s="28">
        <f>(STDEV(B24:B29)/B30)</f>
        <v>2.1403335126704082E-3</v>
      </c>
      <c r="C31" s="29"/>
      <c r="D31" s="29"/>
      <c r="E31" s="29"/>
      <c r="F31" s="30"/>
    </row>
    <row r="32" spans="1:6" s="238" customFormat="1" ht="16.5" customHeight="1" x14ac:dyDescent="0.3">
      <c r="A32" s="31" t="s">
        <v>18</v>
      </c>
      <c r="B32" s="32">
        <f>COUNT(B24:B29)</f>
        <v>6</v>
      </c>
      <c r="C32" s="33"/>
      <c r="D32" s="242"/>
      <c r="E32" s="242"/>
      <c r="F32" s="35"/>
    </row>
    <row r="33" spans="1:6" s="238" customFormat="1" ht="15.75" customHeight="1" x14ac:dyDescent="0.25">
      <c r="A33" s="241"/>
      <c r="B33" s="241"/>
      <c r="C33" s="241"/>
      <c r="D33" s="241"/>
      <c r="E33" s="241"/>
      <c r="F33" s="241"/>
    </row>
    <row r="34" spans="1:6" s="238" customFormat="1" ht="16.5" customHeight="1" x14ac:dyDescent="0.3">
      <c r="A34" s="243" t="s">
        <v>19</v>
      </c>
      <c r="B34" s="40" t="s">
        <v>20</v>
      </c>
      <c r="C34" s="244"/>
      <c r="D34" s="244"/>
      <c r="E34" s="244"/>
      <c r="F34" s="244"/>
    </row>
    <row r="35" spans="1:6" ht="16.5" customHeight="1" x14ac:dyDescent="0.3">
      <c r="A35" s="243"/>
      <c r="B35" s="40" t="s">
        <v>21</v>
      </c>
      <c r="C35" s="244"/>
      <c r="D35" s="244"/>
      <c r="E35" s="244"/>
      <c r="F35" s="244"/>
    </row>
    <row r="36" spans="1:6" ht="16.5" customHeight="1" x14ac:dyDescent="0.3">
      <c r="A36" s="243"/>
      <c r="B36" s="40" t="s">
        <v>22</v>
      </c>
      <c r="C36" s="244"/>
      <c r="D36" s="244"/>
      <c r="E36" s="244"/>
      <c r="F36" s="244"/>
    </row>
    <row r="37" spans="1:6" ht="15.75" customHeight="1" x14ac:dyDescent="0.25">
      <c r="A37" s="241"/>
      <c r="B37" s="241"/>
      <c r="C37" s="241"/>
      <c r="D37" s="241"/>
      <c r="E37" s="241"/>
      <c r="F37" s="241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243" t="s">
        <v>4</v>
      </c>
      <c r="B39" s="8"/>
      <c r="C39" s="241"/>
      <c r="D39" s="241"/>
      <c r="E39" s="241"/>
      <c r="F39" s="241"/>
    </row>
    <row r="40" spans="1:6" ht="16.5" customHeight="1" x14ac:dyDescent="0.3">
      <c r="A40" s="243" t="s">
        <v>6</v>
      </c>
      <c r="B40" s="12"/>
      <c r="C40" s="241"/>
      <c r="D40" s="241"/>
      <c r="E40" s="241"/>
      <c r="F40" s="241"/>
    </row>
    <row r="41" spans="1:6" ht="16.5" customHeight="1" x14ac:dyDescent="0.3">
      <c r="A41" s="8" t="s">
        <v>8</v>
      </c>
      <c r="B41" s="12"/>
      <c r="C41" s="241"/>
      <c r="D41" s="241"/>
      <c r="E41" s="241"/>
      <c r="F41" s="241"/>
    </row>
    <row r="42" spans="1:6" ht="16.5" customHeight="1" x14ac:dyDescent="0.3">
      <c r="A42" s="8" t="s">
        <v>9</v>
      </c>
      <c r="B42" s="13"/>
      <c r="C42" s="241"/>
      <c r="D42" s="241"/>
      <c r="E42" s="241"/>
      <c r="F42" s="241"/>
    </row>
    <row r="43" spans="1:6" ht="15.75" customHeight="1" x14ac:dyDescent="0.25">
      <c r="A43" s="241"/>
      <c r="B43" s="241"/>
      <c r="C43" s="241"/>
      <c r="D43" s="241"/>
      <c r="E43" s="241"/>
      <c r="F43" s="241"/>
    </row>
    <row r="44" spans="1:6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117</v>
      </c>
      <c r="F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29"/>
      <c r="F52" s="30"/>
    </row>
    <row r="53" spans="1:8" s="238" customFormat="1" ht="16.5" customHeight="1" x14ac:dyDescent="0.3">
      <c r="A53" s="31" t="s">
        <v>18</v>
      </c>
      <c r="B53" s="32">
        <f>COUNT(B45:B50)</f>
        <v>0</v>
      </c>
      <c r="C53" s="33"/>
      <c r="D53" s="242"/>
      <c r="E53" s="242"/>
      <c r="F53" s="35"/>
    </row>
    <row r="54" spans="1:8" s="238" customFormat="1" ht="15.75" customHeight="1" x14ac:dyDescent="0.25">
      <c r="A54" s="241"/>
      <c r="B54" s="241"/>
      <c r="C54" s="241"/>
      <c r="D54" s="241"/>
      <c r="E54" s="241"/>
      <c r="F54" s="241"/>
    </row>
    <row r="55" spans="1:8" s="238" customFormat="1" ht="16.5" customHeight="1" x14ac:dyDescent="0.3">
      <c r="A55" s="243" t="s">
        <v>19</v>
      </c>
      <c r="B55" s="40" t="s">
        <v>20</v>
      </c>
      <c r="C55" s="244"/>
      <c r="D55" s="244"/>
      <c r="E55" s="244"/>
      <c r="F55" s="244"/>
    </row>
    <row r="56" spans="1:8" ht="16.5" customHeight="1" x14ac:dyDescent="0.3">
      <c r="A56" s="243"/>
      <c r="B56" s="40" t="s">
        <v>21</v>
      </c>
      <c r="C56" s="244"/>
      <c r="D56" s="244"/>
      <c r="E56" s="244"/>
      <c r="F56" s="244"/>
    </row>
    <row r="57" spans="1:8" ht="16.5" customHeight="1" x14ac:dyDescent="0.3">
      <c r="A57" s="243"/>
      <c r="B57" s="40" t="s">
        <v>22</v>
      </c>
      <c r="C57" s="244"/>
      <c r="D57" s="244"/>
      <c r="E57" s="244"/>
      <c r="F57" s="244"/>
    </row>
    <row r="58" spans="1:8" ht="14.25" customHeight="1" thickBot="1" x14ac:dyDescent="0.3">
      <c r="A58" s="236"/>
      <c r="B58" s="237"/>
      <c r="D58" s="239"/>
      <c r="E58" s="287"/>
      <c r="G58" s="240"/>
      <c r="H58" s="240"/>
    </row>
    <row r="59" spans="1:8" ht="15" customHeight="1" x14ac:dyDescent="0.3">
      <c r="B59" s="253" t="s">
        <v>24</v>
      </c>
      <c r="C59" s="253"/>
      <c r="F59" s="245" t="s">
        <v>25</v>
      </c>
      <c r="G59" s="46"/>
      <c r="H59" s="245" t="s">
        <v>26</v>
      </c>
    </row>
    <row r="60" spans="1:8" ht="15" customHeight="1" x14ac:dyDescent="0.3">
      <c r="A60" s="47" t="s">
        <v>27</v>
      </c>
      <c r="B60" s="49" t="s">
        <v>111</v>
      </c>
      <c r="C60" s="49"/>
      <c r="F60" s="49" t="s">
        <v>118</v>
      </c>
      <c r="H60" s="49"/>
    </row>
    <row r="61" spans="1:8" ht="15" customHeight="1" x14ac:dyDescent="0.3">
      <c r="A61" s="47" t="s">
        <v>28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250"/>
  <sheetViews>
    <sheetView tabSelected="1" view="pageBreakPreview" topLeftCell="A13" zoomScale="55" zoomScaleNormal="75" workbookViewId="0">
      <selection activeCell="B27" sqref="B27:C27"/>
    </sheetView>
  </sheetViews>
  <sheetFormatPr defaultRowHeight="13.5" x14ac:dyDescent="0.25"/>
  <cols>
    <col min="1" max="1" width="55.42578125" style="238" customWidth="1"/>
    <col min="2" max="2" width="33.7109375" style="238" customWidth="1"/>
    <col min="3" max="3" width="42.28515625" style="238" customWidth="1"/>
    <col min="4" max="4" width="30.5703125" style="238" customWidth="1"/>
    <col min="5" max="5" width="35.42578125" style="238" customWidth="1"/>
    <col min="6" max="6" width="30.7109375" style="238" customWidth="1"/>
    <col min="7" max="7" width="35.42578125" style="238" customWidth="1"/>
    <col min="8" max="9" width="30.28515625" style="238" customWidth="1"/>
    <col min="10" max="10" width="30.42578125" style="238" customWidth="1"/>
    <col min="11" max="11" width="21.28515625" style="238" customWidth="1"/>
    <col min="12" max="12" width="9.140625" style="238" customWidth="1"/>
    <col min="13" max="16384" width="9.140625" style="240"/>
  </cols>
  <sheetData>
    <row r="1" spans="1:8" x14ac:dyDescent="0.25">
      <c r="A1" s="281" t="s">
        <v>29</v>
      </c>
      <c r="B1" s="281"/>
      <c r="C1" s="281"/>
      <c r="D1" s="281"/>
      <c r="E1" s="281"/>
      <c r="F1" s="281"/>
      <c r="G1" s="281"/>
      <c r="H1" s="281"/>
    </row>
    <row r="2" spans="1:8" x14ac:dyDescent="0.25">
      <c r="A2" s="281"/>
      <c r="B2" s="281"/>
      <c r="C2" s="281"/>
      <c r="D2" s="281"/>
      <c r="E2" s="281"/>
      <c r="F2" s="281"/>
      <c r="G2" s="281"/>
      <c r="H2" s="281"/>
    </row>
    <row r="3" spans="1:8" x14ac:dyDescent="0.25">
      <c r="A3" s="281"/>
      <c r="B3" s="281"/>
      <c r="C3" s="281"/>
      <c r="D3" s="281"/>
      <c r="E3" s="281"/>
      <c r="F3" s="281"/>
      <c r="G3" s="281"/>
      <c r="H3" s="281"/>
    </row>
    <row r="4" spans="1:8" x14ac:dyDescent="0.25">
      <c r="A4" s="281"/>
      <c r="B4" s="281"/>
      <c r="C4" s="281"/>
      <c r="D4" s="281"/>
      <c r="E4" s="281"/>
      <c r="F4" s="281"/>
      <c r="G4" s="281"/>
      <c r="H4" s="281"/>
    </row>
    <row r="5" spans="1:8" x14ac:dyDescent="0.25">
      <c r="A5" s="281"/>
      <c r="B5" s="281"/>
      <c r="C5" s="281"/>
      <c r="D5" s="281"/>
      <c r="E5" s="281"/>
      <c r="F5" s="281"/>
      <c r="G5" s="281"/>
      <c r="H5" s="281"/>
    </row>
    <row r="6" spans="1:8" x14ac:dyDescent="0.25">
      <c r="A6" s="281"/>
      <c r="B6" s="281"/>
      <c r="C6" s="281"/>
      <c r="D6" s="281"/>
      <c r="E6" s="281"/>
      <c r="F6" s="281"/>
      <c r="G6" s="281"/>
      <c r="H6" s="281"/>
    </row>
    <row r="7" spans="1:8" x14ac:dyDescent="0.25">
      <c r="A7" s="281"/>
      <c r="B7" s="281"/>
      <c r="C7" s="281"/>
      <c r="D7" s="281"/>
      <c r="E7" s="281"/>
      <c r="F7" s="281"/>
      <c r="G7" s="281"/>
      <c r="H7" s="281"/>
    </row>
    <row r="8" spans="1:8" x14ac:dyDescent="0.25">
      <c r="A8" s="282" t="s">
        <v>30</v>
      </c>
      <c r="B8" s="282"/>
      <c r="C8" s="282"/>
      <c r="D8" s="282"/>
      <c r="E8" s="282"/>
      <c r="F8" s="282"/>
      <c r="G8" s="282"/>
      <c r="H8" s="282"/>
    </row>
    <row r="9" spans="1:8" x14ac:dyDescent="0.25">
      <c r="A9" s="282"/>
      <c r="B9" s="282"/>
      <c r="C9" s="282"/>
      <c r="D9" s="282"/>
      <c r="E9" s="282"/>
      <c r="F9" s="282"/>
      <c r="G9" s="282"/>
      <c r="H9" s="282"/>
    </row>
    <row r="10" spans="1:8" x14ac:dyDescent="0.25">
      <c r="A10" s="282"/>
      <c r="B10" s="282"/>
      <c r="C10" s="282"/>
      <c r="D10" s="282"/>
      <c r="E10" s="282"/>
      <c r="F10" s="282"/>
      <c r="G10" s="282"/>
      <c r="H10" s="282"/>
    </row>
    <row r="11" spans="1:8" x14ac:dyDescent="0.25">
      <c r="A11" s="282"/>
      <c r="B11" s="282"/>
      <c r="C11" s="282"/>
      <c r="D11" s="282"/>
      <c r="E11" s="282"/>
      <c r="F11" s="282"/>
      <c r="G11" s="282"/>
      <c r="H11" s="282"/>
    </row>
    <row r="12" spans="1:8" x14ac:dyDescent="0.25">
      <c r="A12" s="282"/>
      <c r="B12" s="282"/>
      <c r="C12" s="282"/>
      <c r="D12" s="282"/>
      <c r="E12" s="282"/>
      <c r="F12" s="282"/>
      <c r="G12" s="282"/>
      <c r="H12" s="282"/>
    </row>
    <row r="13" spans="1:8" x14ac:dyDescent="0.25">
      <c r="A13" s="282"/>
      <c r="B13" s="282"/>
      <c r="C13" s="282"/>
      <c r="D13" s="282"/>
      <c r="E13" s="282"/>
      <c r="F13" s="282"/>
      <c r="G13" s="282"/>
      <c r="H13" s="282"/>
    </row>
    <row r="14" spans="1:8" x14ac:dyDescent="0.25">
      <c r="A14" s="282"/>
      <c r="B14" s="282"/>
      <c r="C14" s="282"/>
      <c r="D14" s="282"/>
      <c r="E14" s="282"/>
      <c r="F14" s="282"/>
      <c r="G14" s="282"/>
      <c r="H14" s="282"/>
    </row>
    <row r="15" spans="1:8" ht="19.5" customHeight="1" thickBot="1" x14ac:dyDescent="0.3"/>
    <row r="16" spans="1:8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83" t="s">
        <v>44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111" t="s">
        <v>33</v>
      </c>
      <c r="B18" s="268" t="s">
        <v>5</v>
      </c>
      <c r="C18" s="268"/>
    </row>
    <row r="19" spans="1:14" ht="26.25" customHeight="1" x14ac:dyDescent="0.4">
      <c r="A19" s="111" t="s">
        <v>34</v>
      </c>
      <c r="B19" s="246" t="s">
        <v>7</v>
      </c>
      <c r="C19" s="235">
        <v>25</v>
      </c>
    </row>
    <row r="20" spans="1:14" ht="26.25" customHeight="1" x14ac:dyDescent="0.4">
      <c r="A20" s="111" t="s">
        <v>35</v>
      </c>
      <c r="B20" s="250" t="s">
        <v>113</v>
      </c>
      <c r="C20" s="213"/>
    </row>
    <row r="21" spans="1:14" ht="26.25" customHeight="1" x14ac:dyDescent="0.4">
      <c r="A21" s="111" t="s">
        <v>36</v>
      </c>
      <c r="B21" s="260" t="s">
        <v>10</v>
      </c>
      <c r="C21" s="260"/>
      <c r="D21" s="260"/>
      <c r="E21" s="260"/>
      <c r="F21" s="260"/>
      <c r="G21" s="260"/>
      <c r="H21" s="260"/>
      <c r="I21" s="260"/>
    </row>
    <row r="22" spans="1:14" ht="26.25" customHeight="1" x14ac:dyDescent="0.4">
      <c r="A22" s="111" t="s">
        <v>37</v>
      </c>
      <c r="B22" s="214">
        <v>43047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>
        <v>43054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68" t="s">
        <v>112</v>
      </c>
      <c r="C26" s="268"/>
    </row>
    <row r="27" spans="1:14" ht="26.25" customHeight="1" x14ac:dyDescent="0.4">
      <c r="A27" s="232" t="s">
        <v>45</v>
      </c>
      <c r="B27" s="260" t="s">
        <v>114</v>
      </c>
      <c r="C27" s="260"/>
    </row>
    <row r="28" spans="1:14" ht="27" customHeight="1" thickBot="1" x14ac:dyDescent="0.45">
      <c r="A28" s="232" t="s">
        <v>6</v>
      </c>
      <c r="B28" s="211">
        <v>99.48</v>
      </c>
    </row>
    <row r="29" spans="1:14" s="9" customFormat="1" ht="27" customHeight="1" thickBot="1" x14ac:dyDescent="0.45">
      <c r="A29" s="232" t="s">
        <v>46</v>
      </c>
      <c r="B29" s="210">
        <v>0</v>
      </c>
      <c r="C29" s="271" t="s">
        <v>47</v>
      </c>
      <c r="D29" s="272"/>
      <c r="E29" s="272"/>
      <c r="F29" s="272"/>
      <c r="G29" s="272"/>
      <c r="H29" s="273"/>
      <c r="I29" s="118"/>
      <c r="J29" s="118"/>
      <c r="K29" s="118"/>
      <c r="L29" s="118"/>
    </row>
    <row r="30" spans="1:14" s="9" customFormat="1" ht="19.5" customHeight="1" thickBot="1" x14ac:dyDescent="0.35">
      <c r="A30" s="232" t="s">
        <v>48</v>
      </c>
      <c r="B30" s="247">
        <f>B28-B29</f>
        <v>99.48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thickBot="1" x14ac:dyDescent="0.45">
      <c r="A31" s="232" t="s">
        <v>49</v>
      </c>
      <c r="B31" s="231">
        <f>239.311*2</f>
        <v>478.62200000000001</v>
      </c>
      <c r="C31" s="274" t="s">
        <v>50</v>
      </c>
      <c r="D31" s="275"/>
      <c r="E31" s="275"/>
      <c r="F31" s="275"/>
      <c r="G31" s="275"/>
      <c r="H31" s="276"/>
      <c r="I31" s="118"/>
      <c r="J31" s="118"/>
      <c r="K31" s="118"/>
      <c r="L31" s="118"/>
    </row>
    <row r="32" spans="1:14" s="9" customFormat="1" ht="27" customHeight="1" thickBot="1" x14ac:dyDescent="0.45">
      <c r="A32" s="232" t="s">
        <v>51</v>
      </c>
      <c r="B32" s="231">
        <v>576.702</v>
      </c>
      <c r="C32" s="274" t="s">
        <v>52</v>
      </c>
      <c r="D32" s="275"/>
      <c r="E32" s="275"/>
      <c r="F32" s="275"/>
      <c r="G32" s="275"/>
      <c r="H32" s="276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232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232" t="s">
        <v>53</v>
      </c>
      <c r="B34" s="125">
        <f>B31/B32</f>
        <v>0.82992949564939955</v>
      </c>
      <c r="C34" s="179" t="s">
        <v>54</v>
      </c>
      <c r="D34" s="179"/>
      <c r="E34" s="179"/>
      <c r="F34" s="179"/>
      <c r="G34" s="179"/>
      <c r="H34" s="179"/>
      <c r="I34" s="118"/>
      <c r="J34" s="118"/>
      <c r="K34" s="118"/>
      <c r="L34" s="122"/>
      <c r="M34" s="122"/>
      <c r="N34" s="123"/>
    </row>
    <row r="35" spans="1:14" s="9" customFormat="1" ht="19.5" customHeight="1" thickBot="1" x14ac:dyDescent="0.35">
      <c r="A35" s="232"/>
      <c r="B35" s="247"/>
      <c r="H35" s="179"/>
      <c r="I35" s="118"/>
      <c r="J35" s="118"/>
      <c r="K35" s="118"/>
      <c r="L35" s="122"/>
      <c r="M35" s="122"/>
      <c r="N35" s="123"/>
    </row>
    <row r="36" spans="1:14" s="9" customFormat="1" ht="27" customHeight="1" thickBot="1" x14ac:dyDescent="0.45">
      <c r="A36" s="126" t="s">
        <v>55</v>
      </c>
      <c r="B36" s="215">
        <v>50</v>
      </c>
      <c r="C36" s="179"/>
      <c r="D36" s="262" t="s">
        <v>56</v>
      </c>
      <c r="E36" s="263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6">
        <v>5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6">
        <v>50</v>
      </c>
      <c r="C38" s="132">
        <v>1</v>
      </c>
      <c r="D38" s="217">
        <v>10445800</v>
      </c>
      <c r="E38" s="176">
        <f>IF(ISBLANK(D38),"-",$D$48/$D$45*D38)</f>
        <v>5460579.0221617259</v>
      </c>
      <c r="F38" s="217">
        <v>11028409</v>
      </c>
      <c r="G38" s="168">
        <f>IF(ISBLANK(F38),"-",$D$48/$F$45*F38)</f>
        <v>5512929.9428888848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6">
        <v>1</v>
      </c>
      <c r="C39" s="194">
        <v>2</v>
      </c>
      <c r="D39" s="218">
        <v>10473429</v>
      </c>
      <c r="E39" s="177">
        <f>IF(ISBLANK(D39),"-",$D$48/$D$45*D39)</f>
        <v>5475022.1799670933</v>
      </c>
      <c r="F39" s="218">
        <v>11043723</v>
      </c>
      <c r="G39" s="169">
        <f>IF(ISBLANK(F39),"-",$D$48/$F$45*F39)</f>
        <v>5520585.173044513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6">
        <v>1</v>
      </c>
      <c r="C40" s="194">
        <v>3</v>
      </c>
      <c r="D40" s="218">
        <v>10453563</v>
      </c>
      <c r="E40" s="177">
        <f>IF(ISBLANK(D40),"-",$D$48/$D$45*D40)</f>
        <v>5464637.1579626258</v>
      </c>
      <c r="F40" s="218">
        <v>11092018</v>
      </c>
      <c r="G40" s="169">
        <f>IF(ISBLANK(F40),"-",$D$48/$F$45*F40)</f>
        <v>5544727.0915743588</v>
      </c>
      <c r="L40" s="122"/>
      <c r="M40" s="122"/>
      <c r="N40" s="179"/>
    </row>
    <row r="41" spans="1:14" ht="26.25" customHeight="1" x14ac:dyDescent="0.4">
      <c r="A41" s="127" t="s">
        <v>65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79"/>
    </row>
    <row r="42" spans="1:14" ht="27" customHeight="1" thickBot="1" x14ac:dyDescent="0.45">
      <c r="A42" s="127" t="s">
        <v>66</v>
      </c>
      <c r="B42" s="216">
        <v>1</v>
      </c>
      <c r="C42" s="135" t="s">
        <v>67</v>
      </c>
      <c r="D42" s="196">
        <f>AVERAGE(D38:D41)</f>
        <v>10457597.333333334</v>
      </c>
      <c r="E42" s="158">
        <f>AVERAGE(E38:E41)</f>
        <v>5466746.1200304823</v>
      </c>
      <c r="F42" s="136">
        <f>AVERAGE(F38:F41)</f>
        <v>11054716.666666666</v>
      </c>
      <c r="G42" s="137">
        <f>AVERAGE(G38:G41)</f>
        <v>5526080.7358359182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1">
        <v>23.17</v>
      </c>
      <c r="E43" s="179"/>
      <c r="F43" s="220">
        <v>24.23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19.22946641419659</v>
      </c>
      <c r="E44" s="195"/>
      <c r="F44" s="138">
        <f>F43*$B$34</f>
        <v>20.109191679584953</v>
      </c>
      <c r="G44" s="156"/>
    </row>
    <row r="45" spans="1:14" ht="19.5" customHeight="1" thickBot="1" x14ac:dyDescent="0.35">
      <c r="A45" s="127" t="s">
        <v>72</v>
      </c>
      <c r="B45" s="195">
        <f>(B44/B43)*(B42/B41)*(B40/B39)*(B38/B37)*B36</f>
        <v>500</v>
      </c>
      <c r="C45" s="198" t="s">
        <v>73</v>
      </c>
      <c r="D45" s="200">
        <f>D44*$B$30/100</f>
        <v>19.12947318884277</v>
      </c>
      <c r="E45" s="156"/>
      <c r="F45" s="140">
        <f>F44*$B$30/100</f>
        <v>20.004623882851114</v>
      </c>
      <c r="G45" s="156"/>
    </row>
    <row r="46" spans="1:14" ht="19.5" customHeight="1" thickBot="1" x14ac:dyDescent="0.35">
      <c r="A46" s="264" t="s">
        <v>74</v>
      </c>
      <c r="B46" s="269"/>
      <c r="C46" s="198" t="s">
        <v>75</v>
      </c>
      <c r="D46" s="199">
        <f>D45/$B$45</f>
        <v>3.8258946377685538E-2</v>
      </c>
      <c r="E46" s="156"/>
      <c r="F46" s="142">
        <f>F45/$B$45</f>
        <v>4.0009247765702229E-2</v>
      </c>
      <c r="G46" s="156"/>
    </row>
    <row r="47" spans="1:14" ht="27" customHeight="1" thickBot="1" x14ac:dyDescent="0.45">
      <c r="A47" s="266"/>
      <c r="B47" s="270"/>
      <c r="C47" s="198" t="s">
        <v>76</v>
      </c>
      <c r="D47" s="222">
        <v>0.02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10</v>
      </c>
      <c r="E48" s="156"/>
      <c r="F48" s="156"/>
      <c r="G48" s="156"/>
    </row>
    <row r="49" spans="1:12" ht="19.5" customHeight="1" thickBot="1" x14ac:dyDescent="0.35">
      <c r="C49" s="201" t="s">
        <v>78</v>
      </c>
      <c r="D49" s="202">
        <f>D48/B34</f>
        <v>12.049216291770959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5496413.4279332003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6.2723099661815048E-3</v>
      </c>
      <c r="E51" s="195"/>
      <c r="F51" s="195"/>
      <c r="G51" s="195"/>
    </row>
    <row r="52" spans="1:12" ht="19.5" customHeight="1" thickBot="1" x14ac:dyDescent="0.35">
      <c r="C52" s="144" t="s">
        <v>18</v>
      </c>
      <c r="D52" s="147">
        <f>COUNT(E38:E41,G38:G41)</f>
        <v>6</v>
      </c>
      <c r="E52" s="195"/>
      <c r="F52" s="195"/>
      <c r="G52" s="195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79" t="s">
        <v>82</v>
      </c>
      <c r="B55" s="112" t="str">
        <f>B21</f>
        <v>Each 5 ml contains:
Salbutamol Sulphate BP equivalent to Salbutamol 2 mg
Bromhexine Hydrochloride BP 4 MG</v>
      </c>
    </row>
    <row r="56" spans="1:12" ht="26.25" customHeight="1" x14ac:dyDescent="0.4">
      <c r="A56" s="232" t="s">
        <v>83</v>
      </c>
      <c r="B56" s="223">
        <v>5</v>
      </c>
      <c r="C56" s="195" t="s">
        <v>84</v>
      </c>
      <c r="D56" s="224">
        <v>2</v>
      </c>
      <c r="E56" s="195" t="str">
        <f>B20</f>
        <v>Salbutamol</v>
      </c>
    </row>
    <row r="57" spans="1:12" ht="19.5" thickBot="1" x14ac:dyDescent="0.35">
      <c r="A57" s="112" t="s">
        <v>85</v>
      </c>
      <c r="B57" s="234">
        <f>RD!C39</f>
        <v>1.2269471421833764</v>
      </c>
    </row>
    <row r="58" spans="1:12" s="75" customFormat="1" ht="19.5" thickBot="1" x14ac:dyDescent="0.35">
      <c r="A58" s="232" t="s">
        <v>86</v>
      </c>
      <c r="B58" s="186">
        <f>B56</f>
        <v>5</v>
      </c>
      <c r="C58" s="195" t="s">
        <v>87</v>
      </c>
      <c r="D58" s="207">
        <f>B57*B56</f>
        <v>6.1347357109168819</v>
      </c>
    </row>
    <row r="59" spans="1:12" ht="19.5" customHeight="1" thickBot="1" x14ac:dyDescent="0.3"/>
    <row r="60" spans="1:12" s="9" customFormat="1" ht="27" customHeight="1" thickBot="1" x14ac:dyDescent="0.45">
      <c r="A60" s="126" t="s">
        <v>88</v>
      </c>
      <c r="B60" s="215">
        <v>100</v>
      </c>
      <c r="C60" s="179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6">
        <v>1</v>
      </c>
      <c r="C61" s="277" t="s">
        <v>94</v>
      </c>
      <c r="D61" s="284">
        <v>6.1868800000000004</v>
      </c>
      <c r="E61" s="180">
        <v>1</v>
      </c>
      <c r="F61" s="225">
        <v>3856554</v>
      </c>
      <c r="G61" s="191">
        <f>IF(ISBLANK(F61),"-",(F61/$D$50*$D$47*$B$69)*$D$58/$D$61)</f>
        <v>1.3914710837692652</v>
      </c>
      <c r="H61" s="188">
        <f t="shared" ref="H61:H72" si="0">IF(ISBLANK(F61),"-",G61/$D$56)</f>
        <v>0.6957355418846326</v>
      </c>
      <c r="L61" s="118"/>
    </row>
    <row r="62" spans="1:12" s="9" customFormat="1" ht="26.25" customHeight="1" x14ac:dyDescent="0.4">
      <c r="A62" s="127" t="s">
        <v>95</v>
      </c>
      <c r="B62" s="216">
        <v>1</v>
      </c>
      <c r="C62" s="278"/>
      <c r="D62" s="285"/>
      <c r="E62" s="181">
        <v>2</v>
      </c>
      <c r="F62" s="218">
        <v>3877410</v>
      </c>
      <c r="G62" s="192">
        <f>IF(ISBLANK(F62),"-",(F62/$D$50*$D$47*$B$69)*$D$58/$D$61)</f>
        <v>1.3989960713418732</v>
      </c>
      <c r="H62" s="189">
        <f t="shared" si="0"/>
        <v>0.6994980356709366</v>
      </c>
      <c r="L62" s="118"/>
    </row>
    <row r="63" spans="1:12" s="9" customFormat="1" ht="24.75" customHeight="1" x14ac:dyDescent="0.4">
      <c r="A63" s="127" t="s">
        <v>96</v>
      </c>
      <c r="B63" s="216">
        <v>1</v>
      </c>
      <c r="C63" s="278"/>
      <c r="D63" s="285"/>
      <c r="E63" s="181">
        <v>3</v>
      </c>
      <c r="F63" s="218">
        <v>3861643</v>
      </c>
      <c r="G63" s="192">
        <f>IF(ISBLANK(F63),"-",(F63/$D$50*$D$47*$B$69)*$D$58/$D$61)</f>
        <v>1.3933072298067126</v>
      </c>
      <c r="H63" s="189">
        <f t="shared" si="0"/>
        <v>0.69665361490335631</v>
      </c>
      <c r="L63" s="118"/>
    </row>
    <row r="64" spans="1:12" ht="27" customHeight="1" thickBot="1" x14ac:dyDescent="0.45">
      <c r="A64" s="127" t="s">
        <v>97</v>
      </c>
      <c r="B64" s="216">
        <v>1</v>
      </c>
      <c r="C64" s="279"/>
      <c r="D64" s="28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6">
        <v>1</v>
      </c>
      <c r="C65" s="277" t="s">
        <v>99</v>
      </c>
      <c r="D65" s="284">
        <v>7.0334099999999999</v>
      </c>
      <c r="E65" s="151">
        <v>1</v>
      </c>
      <c r="F65" s="218">
        <v>4333837</v>
      </c>
      <c r="G65" s="191">
        <f>IF(ISBLANK(F65),"-",(F65/$D$50*$D$47*$B$69)*$D$58/$D$65)</f>
        <v>1.3754762626142907</v>
      </c>
      <c r="H65" s="188">
        <f t="shared" si="0"/>
        <v>0.68773813130714534</v>
      </c>
    </row>
    <row r="66" spans="1:11" ht="23.25" customHeight="1" x14ac:dyDescent="0.4">
      <c r="A66" s="127" t="s">
        <v>100</v>
      </c>
      <c r="B66" s="216">
        <v>1</v>
      </c>
      <c r="C66" s="278"/>
      <c r="D66" s="285"/>
      <c r="E66" s="152">
        <v>2</v>
      </c>
      <c r="F66" s="218">
        <v>4312445</v>
      </c>
      <c r="G66" s="192">
        <f>IF(ISBLANK(F66),"-",(F66/$D$50*$D$47*$B$69)*$D$58/$D$65)</f>
        <v>1.3686868544732265</v>
      </c>
      <c r="H66" s="189">
        <f t="shared" si="0"/>
        <v>0.68434342723661323</v>
      </c>
    </row>
    <row r="67" spans="1:11" ht="24.75" customHeight="1" x14ac:dyDescent="0.4">
      <c r="A67" s="127" t="s">
        <v>101</v>
      </c>
      <c r="B67" s="216">
        <v>1</v>
      </c>
      <c r="C67" s="278"/>
      <c r="D67" s="285"/>
      <c r="E67" s="152">
        <v>3</v>
      </c>
      <c r="F67" s="218">
        <v>4324265</v>
      </c>
      <c r="G67" s="192">
        <f>IF(ISBLANK(F67),"-",(F67/$D$50*$D$47*$B$69)*$D$58/$D$65)</f>
        <v>1.3724382944614175</v>
      </c>
      <c r="H67" s="189">
        <f t="shared" si="0"/>
        <v>0.68621914723070876</v>
      </c>
    </row>
    <row r="68" spans="1:11" ht="27" customHeight="1" thickBot="1" x14ac:dyDescent="0.45">
      <c r="A68" s="127" t="s">
        <v>102</v>
      </c>
      <c r="B68" s="216">
        <v>1</v>
      </c>
      <c r="C68" s="279"/>
      <c r="D68" s="28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100</v>
      </c>
      <c r="C69" s="277" t="s">
        <v>104</v>
      </c>
      <c r="D69" s="284">
        <v>5.54549</v>
      </c>
      <c r="E69" s="151">
        <v>1</v>
      </c>
      <c r="F69" s="225">
        <v>3499278</v>
      </c>
      <c r="G69" s="191">
        <f>IF(ISBLANK(F69),"-",(F69/$D$50*$D$47*$B$69)*$D$58/$D$69)</f>
        <v>1.4085912339583451</v>
      </c>
      <c r="H69" s="189">
        <f t="shared" si="0"/>
        <v>0.70429561697917253</v>
      </c>
    </row>
    <row r="70" spans="1:11" ht="22.5" customHeight="1" thickBot="1" x14ac:dyDescent="0.45">
      <c r="A70" s="205" t="s">
        <v>105</v>
      </c>
      <c r="B70" s="227">
        <f>(D47*B69)/D56*D58</f>
        <v>6.1347357109168819</v>
      </c>
      <c r="C70" s="278"/>
      <c r="D70" s="285"/>
      <c r="E70" s="152">
        <v>2</v>
      </c>
      <c r="F70" s="218">
        <v>3468268</v>
      </c>
      <c r="G70" s="192">
        <f>IF(ISBLANK(F70),"-",(F70/$D$50*$D$47*$B$69)*$D$58/$D$69)</f>
        <v>1.3961085406241636</v>
      </c>
      <c r="H70" s="189">
        <f t="shared" si="0"/>
        <v>0.69805427031208178</v>
      </c>
    </row>
    <row r="71" spans="1:11" ht="23.25" customHeight="1" x14ac:dyDescent="0.4">
      <c r="A71" s="264" t="s">
        <v>74</v>
      </c>
      <c r="B71" s="265"/>
      <c r="C71" s="278"/>
      <c r="D71" s="285"/>
      <c r="E71" s="152">
        <v>3</v>
      </c>
      <c r="F71" s="218">
        <v>3465958</v>
      </c>
      <c r="G71" s="192">
        <f>IF(ISBLANK(F71),"-",(F71/$D$50*$D$47*$B$69)*$D$58/$D$69)</f>
        <v>1.3951786785924976</v>
      </c>
      <c r="H71" s="189">
        <f t="shared" si="0"/>
        <v>0.69758933929624878</v>
      </c>
    </row>
    <row r="72" spans="1:11" ht="23.25" customHeight="1" thickBot="1" x14ac:dyDescent="0.45">
      <c r="A72" s="266"/>
      <c r="B72" s="267"/>
      <c r="C72" s="280"/>
      <c r="D72" s="28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95"/>
      <c r="B73" s="195"/>
      <c r="C73" s="195"/>
      <c r="D73" s="195"/>
      <c r="E73" s="195"/>
      <c r="F73" s="195"/>
      <c r="G73" s="145" t="s">
        <v>67</v>
      </c>
      <c r="H73" s="228">
        <f>AVERAGE(H61:H72)</f>
        <v>0.69445856942454409</v>
      </c>
    </row>
    <row r="74" spans="1:11" ht="26.25" customHeight="1" x14ac:dyDescent="0.4">
      <c r="C74" s="195"/>
      <c r="D74" s="195"/>
      <c r="E74" s="195"/>
      <c r="F74" s="195"/>
      <c r="G74" s="143" t="s">
        <v>80</v>
      </c>
      <c r="H74" s="229">
        <f>STDEV(H61:H72)/H73</f>
        <v>9.7492485741194033E-3</v>
      </c>
    </row>
    <row r="75" spans="1:11" ht="27" customHeight="1" thickBot="1" x14ac:dyDescent="0.45">
      <c r="A75" s="195"/>
      <c r="B75" s="195"/>
      <c r="C75" s="195"/>
      <c r="D75" s="156"/>
      <c r="E75" s="156"/>
      <c r="F75" s="195"/>
      <c r="G75" s="144" t="s">
        <v>18</v>
      </c>
      <c r="H75" s="230">
        <f>COUNT(H61:H72)</f>
        <v>9</v>
      </c>
    </row>
    <row r="76" spans="1:11" ht="18.75" x14ac:dyDescent="0.3">
      <c r="A76" s="195"/>
      <c r="B76" s="195"/>
      <c r="C76" s="195"/>
      <c r="D76" s="156"/>
      <c r="E76" s="156"/>
      <c r="F76" s="156"/>
      <c r="G76" s="156"/>
      <c r="H76" s="195"/>
      <c r="I76" s="179"/>
      <c r="J76" s="232"/>
      <c r="K76" s="247"/>
    </row>
    <row r="77" spans="1:11" ht="26.25" customHeight="1" x14ac:dyDescent="0.4">
      <c r="A77" s="114" t="s">
        <v>106</v>
      </c>
      <c r="B77" s="232" t="s">
        <v>107</v>
      </c>
      <c r="C77" s="261" t="str">
        <f>B20</f>
        <v>Salbutamol</v>
      </c>
      <c r="D77" s="261"/>
      <c r="E77" s="179" t="s">
        <v>108</v>
      </c>
      <c r="F77" s="179"/>
      <c r="G77" s="233">
        <f>H73</f>
        <v>0.69445856942454409</v>
      </c>
      <c r="H77" s="195"/>
      <c r="I77" s="179"/>
      <c r="J77" s="232"/>
      <c r="K77" s="247"/>
    </row>
    <row r="78" spans="1:11" ht="19.5" customHeight="1" thickBot="1" x14ac:dyDescent="0.35">
      <c r="A78" s="248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95" t="s">
        <v>24</v>
      </c>
      <c r="E79" s="195" t="s">
        <v>25</v>
      </c>
      <c r="F79" s="195"/>
      <c r="G79" s="195" t="s">
        <v>26</v>
      </c>
    </row>
    <row r="80" spans="1:11" ht="83.1" customHeight="1" x14ac:dyDescent="0.3">
      <c r="A80" s="232" t="s">
        <v>27</v>
      </c>
      <c r="B80" s="208" t="s">
        <v>111</v>
      </c>
      <c r="C80" s="208"/>
      <c r="D80" s="195"/>
      <c r="E80" s="183" t="s">
        <v>118</v>
      </c>
      <c r="F80" s="179"/>
      <c r="G80" s="183"/>
      <c r="H80" s="183"/>
      <c r="I80" s="179"/>
    </row>
    <row r="81" spans="1:9" ht="83.1" customHeight="1" x14ac:dyDescent="0.3">
      <c r="A81" s="232" t="s">
        <v>28</v>
      </c>
      <c r="B81" s="209"/>
      <c r="C81" s="209"/>
      <c r="D81" s="247"/>
      <c r="E81" s="184"/>
      <c r="F81" s="179"/>
      <c r="G81" s="184"/>
      <c r="H81" s="184"/>
      <c r="I81" s="179"/>
    </row>
    <row r="82" spans="1:9" ht="18.75" x14ac:dyDescent="0.3">
      <c r="A82" s="195"/>
      <c r="B82" s="195"/>
      <c r="C82" s="156"/>
      <c r="D82" s="156"/>
      <c r="E82" s="156"/>
      <c r="F82" s="156"/>
      <c r="G82" s="195"/>
      <c r="H82" s="195"/>
      <c r="I82" s="179"/>
    </row>
    <row r="83" spans="1:9" ht="18.75" x14ac:dyDescent="0.3">
      <c r="A83" s="195"/>
      <c r="B83" s="195"/>
      <c r="C83" s="195"/>
      <c r="D83" s="156"/>
      <c r="E83" s="156"/>
      <c r="F83" s="156"/>
      <c r="G83" s="156"/>
      <c r="H83" s="195"/>
      <c r="I83" s="179"/>
    </row>
    <row r="84" spans="1:9" ht="18.75" x14ac:dyDescent="0.3">
      <c r="A84" s="195"/>
      <c r="B84" s="195"/>
      <c r="C84" s="195"/>
      <c r="D84" s="156"/>
      <c r="E84" s="156"/>
      <c r="F84" s="156"/>
      <c r="G84" s="156"/>
      <c r="H84" s="195"/>
      <c r="I84" s="179"/>
    </row>
    <row r="85" spans="1:9" ht="18.75" x14ac:dyDescent="0.3">
      <c r="A85" s="195"/>
      <c r="B85" s="195"/>
      <c r="C85" s="195"/>
      <c r="D85" s="156"/>
      <c r="E85" s="156"/>
      <c r="F85" s="156"/>
      <c r="G85" s="156"/>
      <c r="H85" s="195"/>
      <c r="I85" s="179"/>
    </row>
    <row r="86" spans="1:9" ht="18.75" x14ac:dyDescent="0.3">
      <c r="A86" s="195"/>
      <c r="B86" s="195"/>
      <c r="C86" s="195"/>
      <c r="D86" s="156"/>
      <c r="E86" s="156"/>
      <c r="F86" s="156"/>
      <c r="G86" s="156"/>
      <c r="H86" s="195"/>
      <c r="I86" s="179"/>
    </row>
    <row r="87" spans="1:9" ht="18.75" x14ac:dyDescent="0.3">
      <c r="A87" s="195"/>
      <c r="B87" s="195"/>
      <c r="C87" s="195"/>
      <c r="D87" s="156"/>
      <c r="E87" s="156"/>
      <c r="F87" s="156"/>
      <c r="G87" s="156"/>
      <c r="H87" s="195"/>
      <c r="I87" s="179"/>
    </row>
    <row r="88" spans="1:9" ht="18.75" x14ac:dyDescent="0.3">
      <c r="A88" s="195"/>
      <c r="B88" s="195"/>
      <c r="C88" s="195"/>
      <c r="D88" s="156"/>
      <c r="E88" s="156"/>
      <c r="F88" s="156"/>
      <c r="G88" s="156"/>
      <c r="H88" s="195"/>
      <c r="I88" s="179"/>
    </row>
    <row r="89" spans="1:9" ht="18.75" x14ac:dyDescent="0.3">
      <c r="A89" s="195"/>
      <c r="B89" s="195"/>
      <c r="C89" s="195"/>
      <c r="D89" s="156"/>
      <c r="E89" s="156"/>
      <c r="F89" s="156"/>
      <c r="G89" s="156"/>
      <c r="H89" s="195"/>
      <c r="I89" s="179"/>
    </row>
    <row r="90" spans="1:9" ht="18.75" x14ac:dyDescent="0.3">
      <c r="A90" s="195"/>
      <c r="B90" s="195"/>
      <c r="C90" s="195"/>
      <c r="D90" s="156"/>
      <c r="E90" s="156"/>
      <c r="F90" s="156"/>
      <c r="G90" s="156"/>
      <c r="H90" s="195"/>
      <c r="I90" s="179"/>
    </row>
    <row r="250" spans="1:1" x14ac:dyDescent="0.25">
      <c r="A250" s="23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N250"/>
  <sheetViews>
    <sheetView view="pageBreakPreview" topLeftCell="A25" zoomScale="55" zoomScaleNormal="75" workbookViewId="0">
      <selection activeCell="E81" sqref="E81"/>
    </sheetView>
  </sheetViews>
  <sheetFormatPr defaultRowHeight="13.5" x14ac:dyDescent="0.25"/>
  <cols>
    <col min="1" max="1" width="55.42578125" style="238" customWidth="1"/>
    <col min="2" max="2" width="33.7109375" style="238" customWidth="1"/>
    <col min="3" max="3" width="42.28515625" style="238" customWidth="1"/>
    <col min="4" max="4" width="30.5703125" style="238" customWidth="1"/>
    <col min="5" max="5" width="35.42578125" style="238" customWidth="1"/>
    <col min="6" max="6" width="30.7109375" style="238" customWidth="1"/>
    <col min="7" max="7" width="35.42578125" style="238" customWidth="1"/>
    <col min="8" max="9" width="30.28515625" style="238" customWidth="1"/>
    <col min="10" max="10" width="30.42578125" style="238" customWidth="1"/>
    <col min="11" max="11" width="21.28515625" style="238" customWidth="1"/>
    <col min="12" max="12" width="9.140625" style="238" customWidth="1"/>
    <col min="13" max="16384" width="9.140625" style="240"/>
  </cols>
  <sheetData>
    <row r="1" spans="1:8" x14ac:dyDescent="0.25">
      <c r="A1" s="281" t="s">
        <v>29</v>
      </c>
      <c r="B1" s="281"/>
      <c r="C1" s="281"/>
      <c r="D1" s="281"/>
      <c r="E1" s="281"/>
      <c r="F1" s="281"/>
      <c r="G1" s="281"/>
      <c r="H1" s="281"/>
    </row>
    <row r="2" spans="1:8" x14ac:dyDescent="0.25">
      <c r="A2" s="281"/>
      <c r="B2" s="281"/>
      <c r="C2" s="281"/>
      <c r="D2" s="281"/>
      <c r="E2" s="281"/>
      <c r="F2" s="281"/>
      <c r="G2" s="281"/>
      <c r="H2" s="281"/>
    </row>
    <row r="3" spans="1:8" x14ac:dyDescent="0.25">
      <c r="A3" s="281"/>
      <c r="B3" s="281"/>
      <c r="C3" s="281"/>
      <c r="D3" s="281"/>
      <c r="E3" s="281"/>
      <c r="F3" s="281"/>
      <c r="G3" s="281"/>
      <c r="H3" s="281"/>
    </row>
    <row r="4" spans="1:8" x14ac:dyDescent="0.25">
      <c r="A4" s="281"/>
      <c r="B4" s="281"/>
      <c r="C4" s="281"/>
      <c r="D4" s="281"/>
      <c r="E4" s="281"/>
      <c r="F4" s="281"/>
      <c r="G4" s="281"/>
      <c r="H4" s="281"/>
    </row>
    <row r="5" spans="1:8" x14ac:dyDescent="0.25">
      <c r="A5" s="281"/>
      <c r="B5" s="281"/>
      <c r="C5" s="281"/>
      <c r="D5" s="281"/>
      <c r="E5" s="281"/>
      <c r="F5" s="281"/>
      <c r="G5" s="281"/>
      <c r="H5" s="281"/>
    </row>
    <row r="6" spans="1:8" x14ac:dyDescent="0.25">
      <c r="A6" s="281"/>
      <c r="B6" s="281"/>
      <c r="C6" s="281"/>
      <c r="D6" s="281"/>
      <c r="E6" s="281"/>
      <c r="F6" s="281"/>
      <c r="G6" s="281"/>
      <c r="H6" s="281"/>
    </row>
    <row r="7" spans="1:8" x14ac:dyDescent="0.25">
      <c r="A7" s="281"/>
      <c r="B7" s="281"/>
      <c r="C7" s="281"/>
      <c r="D7" s="281"/>
      <c r="E7" s="281"/>
      <c r="F7" s="281"/>
      <c r="G7" s="281"/>
      <c r="H7" s="281"/>
    </row>
    <row r="8" spans="1:8" x14ac:dyDescent="0.25">
      <c r="A8" s="282" t="s">
        <v>30</v>
      </c>
      <c r="B8" s="282"/>
      <c r="C8" s="282"/>
      <c r="D8" s="282"/>
      <c r="E8" s="282"/>
      <c r="F8" s="282"/>
      <c r="G8" s="282"/>
      <c r="H8" s="282"/>
    </row>
    <row r="9" spans="1:8" x14ac:dyDescent="0.25">
      <c r="A9" s="282"/>
      <c r="B9" s="282"/>
      <c r="C9" s="282"/>
      <c r="D9" s="282"/>
      <c r="E9" s="282"/>
      <c r="F9" s="282"/>
      <c r="G9" s="282"/>
      <c r="H9" s="282"/>
    </row>
    <row r="10" spans="1:8" x14ac:dyDescent="0.25">
      <c r="A10" s="282"/>
      <c r="B10" s="282"/>
      <c r="C10" s="282"/>
      <c r="D10" s="282"/>
      <c r="E10" s="282"/>
      <c r="F10" s="282"/>
      <c r="G10" s="282"/>
      <c r="H10" s="282"/>
    </row>
    <row r="11" spans="1:8" x14ac:dyDescent="0.25">
      <c r="A11" s="282"/>
      <c r="B11" s="282"/>
      <c r="C11" s="282"/>
      <c r="D11" s="282"/>
      <c r="E11" s="282"/>
      <c r="F11" s="282"/>
      <c r="G11" s="282"/>
      <c r="H11" s="282"/>
    </row>
    <row r="12" spans="1:8" x14ac:dyDescent="0.25">
      <c r="A12" s="282"/>
      <c r="B12" s="282"/>
      <c r="C12" s="282"/>
      <c r="D12" s="282"/>
      <c r="E12" s="282"/>
      <c r="F12" s="282"/>
      <c r="G12" s="282"/>
      <c r="H12" s="282"/>
    </row>
    <row r="13" spans="1:8" x14ac:dyDescent="0.25">
      <c r="A13" s="282"/>
      <c r="B13" s="282"/>
      <c r="C13" s="282"/>
      <c r="D13" s="282"/>
      <c r="E13" s="282"/>
      <c r="F13" s="282"/>
      <c r="G13" s="282"/>
      <c r="H13" s="282"/>
    </row>
    <row r="14" spans="1:8" x14ac:dyDescent="0.25">
      <c r="A14" s="282"/>
      <c r="B14" s="282"/>
      <c r="C14" s="282"/>
      <c r="D14" s="282"/>
      <c r="E14" s="282"/>
      <c r="F14" s="282"/>
      <c r="G14" s="282"/>
      <c r="H14" s="282"/>
    </row>
    <row r="15" spans="1:8" ht="19.5" customHeight="1" thickBot="1" x14ac:dyDescent="0.3"/>
    <row r="16" spans="1:8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83" t="s">
        <v>44</v>
      </c>
      <c r="B17" s="283"/>
      <c r="C17" s="283"/>
      <c r="D17" s="283"/>
      <c r="E17" s="283"/>
      <c r="F17" s="283"/>
      <c r="G17" s="283"/>
      <c r="H17" s="283"/>
    </row>
    <row r="18" spans="1:14" ht="26.25" customHeight="1" x14ac:dyDescent="0.4">
      <c r="A18" s="111" t="s">
        <v>33</v>
      </c>
      <c r="B18" s="268" t="s">
        <v>5</v>
      </c>
      <c r="C18" s="268"/>
    </row>
    <row r="19" spans="1:14" ht="26.25" customHeight="1" x14ac:dyDescent="0.4">
      <c r="A19" s="111" t="s">
        <v>34</v>
      </c>
      <c r="B19" s="246" t="s">
        <v>7</v>
      </c>
      <c r="C19" s="235">
        <v>25</v>
      </c>
    </row>
    <row r="20" spans="1:14" ht="26.25" customHeight="1" x14ac:dyDescent="0.4">
      <c r="A20" s="111" t="s">
        <v>35</v>
      </c>
      <c r="B20" s="250" t="s">
        <v>115</v>
      </c>
      <c r="C20" s="213"/>
    </row>
    <row r="21" spans="1:14" ht="26.25" customHeight="1" x14ac:dyDescent="0.4">
      <c r="A21" s="111" t="s">
        <v>36</v>
      </c>
      <c r="B21" s="260" t="s">
        <v>10</v>
      </c>
      <c r="C21" s="260"/>
      <c r="D21" s="260"/>
      <c r="E21" s="260"/>
      <c r="F21" s="260"/>
      <c r="G21" s="260"/>
      <c r="H21" s="260"/>
      <c r="I21" s="260"/>
    </row>
    <row r="22" spans="1:14" ht="26.25" customHeight="1" x14ac:dyDescent="0.4">
      <c r="A22" s="111" t="s">
        <v>37</v>
      </c>
      <c r="B22" s="214">
        <v>43047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38</v>
      </c>
      <c r="B23" s="214">
        <v>43054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68" t="s">
        <v>115</v>
      </c>
      <c r="C26" s="268"/>
    </row>
    <row r="27" spans="1:14" ht="26.25" customHeight="1" x14ac:dyDescent="0.4">
      <c r="A27" s="232" t="s">
        <v>45</v>
      </c>
      <c r="B27" s="260" t="s">
        <v>116</v>
      </c>
      <c r="C27" s="260"/>
    </row>
    <row r="28" spans="1:14" ht="27" customHeight="1" thickBot="1" x14ac:dyDescent="0.45">
      <c r="A28" s="232" t="s">
        <v>6</v>
      </c>
      <c r="B28" s="211">
        <v>100.25</v>
      </c>
    </row>
    <row r="29" spans="1:14" s="9" customFormat="1" ht="27" customHeight="1" thickBot="1" x14ac:dyDescent="0.45">
      <c r="A29" s="232" t="s">
        <v>46</v>
      </c>
      <c r="B29" s="210">
        <v>0</v>
      </c>
      <c r="C29" s="271" t="s">
        <v>47</v>
      </c>
      <c r="D29" s="272"/>
      <c r="E29" s="272"/>
      <c r="F29" s="272"/>
      <c r="G29" s="272"/>
      <c r="H29" s="273"/>
      <c r="I29" s="118"/>
      <c r="J29" s="118"/>
      <c r="K29" s="118"/>
      <c r="L29" s="118"/>
    </row>
    <row r="30" spans="1:14" s="9" customFormat="1" ht="19.5" customHeight="1" thickBot="1" x14ac:dyDescent="0.35">
      <c r="A30" s="232" t="s">
        <v>48</v>
      </c>
      <c r="B30" s="247">
        <f>B28-B29</f>
        <v>100.25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thickBot="1" x14ac:dyDescent="0.45">
      <c r="A31" s="232" t="s">
        <v>49</v>
      </c>
      <c r="B31" s="231">
        <v>1</v>
      </c>
      <c r="C31" s="274" t="s">
        <v>50</v>
      </c>
      <c r="D31" s="275"/>
      <c r="E31" s="275"/>
      <c r="F31" s="275"/>
      <c r="G31" s="275"/>
      <c r="H31" s="276"/>
      <c r="I31" s="118"/>
      <c r="J31" s="118"/>
      <c r="K31" s="118"/>
      <c r="L31" s="118"/>
    </row>
    <row r="32" spans="1:14" s="9" customFormat="1" ht="27" customHeight="1" thickBot="1" x14ac:dyDescent="0.45">
      <c r="A32" s="232" t="s">
        <v>51</v>
      </c>
      <c r="B32" s="231">
        <v>1</v>
      </c>
      <c r="C32" s="274" t="s">
        <v>52</v>
      </c>
      <c r="D32" s="275"/>
      <c r="E32" s="275"/>
      <c r="F32" s="275"/>
      <c r="G32" s="275"/>
      <c r="H32" s="276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232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232" t="s">
        <v>53</v>
      </c>
      <c r="B34" s="125">
        <f>B31/B32</f>
        <v>1</v>
      </c>
      <c r="C34" s="179" t="s">
        <v>54</v>
      </c>
      <c r="D34" s="179"/>
      <c r="E34" s="179"/>
      <c r="F34" s="179"/>
      <c r="G34" s="179"/>
      <c r="H34" s="179"/>
      <c r="I34" s="118"/>
      <c r="J34" s="118"/>
      <c r="K34" s="118"/>
      <c r="L34" s="122"/>
      <c r="M34" s="122"/>
      <c r="N34" s="123"/>
    </row>
    <row r="35" spans="1:14" s="9" customFormat="1" ht="19.5" customHeight="1" thickBot="1" x14ac:dyDescent="0.35">
      <c r="A35" s="232"/>
      <c r="B35" s="247"/>
      <c r="H35" s="179"/>
      <c r="I35" s="118"/>
      <c r="J35" s="118"/>
      <c r="K35" s="118"/>
      <c r="L35" s="122"/>
      <c r="M35" s="122"/>
      <c r="N35" s="123"/>
    </row>
    <row r="36" spans="1:14" s="9" customFormat="1" ht="27" customHeight="1" thickBot="1" x14ac:dyDescent="0.45">
      <c r="A36" s="126" t="s">
        <v>55</v>
      </c>
      <c r="B36" s="215">
        <v>50</v>
      </c>
      <c r="C36" s="179"/>
      <c r="D36" s="262" t="s">
        <v>56</v>
      </c>
      <c r="E36" s="263"/>
      <c r="F36" s="172" t="s">
        <v>57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58</v>
      </c>
      <c r="B37" s="216">
        <v>5</v>
      </c>
      <c r="C37" s="129" t="s">
        <v>59</v>
      </c>
      <c r="D37" s="130" t="s">
        <v>60</v>
      </c>
      <c r="E37" s="162" t="s">
        <v>61</v>
      </c>
      <c r="F37" s="130" t="s">
        <v>60</v>
      </c>
      <c r="G37" s="131" t="s">
        <v>61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62</v>
      </c>
      <c r="B38" s="216">
        <v>50</v>
      </c>
      <c r="C38" s="132">
        <v>1</v>
      </c>
      <c r="D38" s="217">
        <v>28693811</v>
      </c>
      <c r="E38" s="176">
        <f>IF(ISBLANK(D38),"-",$D$48/$D$45*D38)</f>
        <v>29892694.894617245</v>
      </c>
      <c r="F38" s="217">
        <v>32488202</v>
      </c>
      <c r="G38" s="168">
        <f>IF(ISBLANK(F38),"-",$D$48/$F$45*F38)</f>
        <v>30732275.049692035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63</v>
      </c>
      <c r="B39" s="216">
        <v>1</v>
      </c>
      <c r="C39" s="194">
        <v>2</v>
      </c>
      <c r="D39" s="218">
        <v>28803933</v>
      </c>
      <c r="E39" s="177">
        <f>IF(ISBLANK(D39),"-",$D$48/$D$45*D39)</f>
        <v>30007418.008503549</v>
      </c>
      <c r="F39" s="218">
        <v>32434420</v>
      </c>
      <c r="G39" s="169">
        <f>IF(ISBLANK(F39),"-",$D$48/$F$45*F39)</f>
        <v>30681399.866857279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64</v>
      </c>
      <c r="B40" s="216">
        <v>1</v>
      </c>
      <c r="C40" s="194">
        <v>3</v>
      </c>
      <c r="D40" s="218">
        <v>28764764</v>
      </c>
      <c r="E40" s="177">
        <f>IF(ISBLANK(D40),"-",$D$48/$D$45*D40)</f>
        <v>29966612.450596746</v>
      </c>
      <c r="F40" s="218">
        <v>32585071</v>
      </c>
      <c r="G40" s="169">
        <f>IF(ISBLANK(F40),"-",$D$48/$F$45*F40)</f>
        <v>30823908.460238691</v>
      </c>
      <c r="L40" s="122"/>
      <c r="M40" s="122"/>
      <c r="N40" s="179"/>
    </row>
    <row r="41" spans="1:14" ht="26.25" customHeight="1" x14ac:dyDescent="0.4">
      <c r="A41" s="127" t="s">
        <v>65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79"/>
    </row>
    <row r="42" spans="1:14" ht="27" customHeight="1" thickBot="1" x14ac:dyDescent="0.45">
      <c r="A42" s="127" t="s">
        <v>66</v>
      </c>
      <c r="B42" s="216">
        <v>1</v>
      </c>
      <c r="C42" s="135" t="s">
        <v>67</v>
      </c>
      <c r="D42" s="196">
        <f>AVERAGE(D38:D41)</f>
        <v>28754169.333333332</v>
      </c>
      <c r="E42" s="158">
        <f>AVERAGE(E38:E41)</f>
        <v>29955575.117905844</v>
      </c>
      <c r="F42" s="136">
        <f>AVERAGE(F38:F41)</f>
        <v>32502564.333333332</v>
      </c>
      <c r="G42" s="137">
        <f>AVERAGE(G38:G41)</f>
        <v>30745861.125596002</v>
      </c>
    </row>
    <row r="43" spans="1:14" ht="26.25" customHeight="1" x14ac:dyDescent="0.4">
      <c r="A43" s="127" t="s">
        <v>68</v>
      </c>
      <c r="B43" s="211">
        <v>1</v>
      </c>
      <c r="C43" s="197" t="s">
        <v>69</v>
      </c>
      <c r="D43" s="221">
        <v>19.149999999999999</v>
      </c>
      <c r="E43" s="179"/>
      <c r="F43" s="220">
        <v>21.09</v>
      </c>
      <c r="G43" s="174"/>
    </row>
    <row r="44" spans="1:14" ht="26.25" customHeight="1" x14ac:dyDescent="0.4">
      <c r="A44" s="127" t="s">
        <v>70</v>
      </c>
      <c r="B44" s="211">
        <v>1</v>
      </c>
      <c r="C44" s="198" t="s">
        <v>71</v>
      </c>
      <c r="D44" s="199">
        <f>D43*$B$34</f>
        <v>19.149999999999999</v>
      </c>
      <c r="E44" s="195"/>
      <c r="F44" s="138">
        <f>F43*$B$34</f>
        <v>21.09</v>
      </c>
      <c r="G44" s="156"/>
    </row>
    <row r="45" spans="1:14" ht="19.5" customHeight="1" thickBot="1" x14ac:dyDescent="0.35">
      <c r="A45" s="127" t="s">
        <v>72</v>
      </c>
      <c r="B45" s="195">
        <f>(B44/B43)*(B42/B41)*(B40/B39)*(B38/B37)*B36</f>
        <v>500</v>
      </c>
      <c r="C45" s="198" t="s">
        <v>73</v>
      </c>
      <c r="D45" s="200">
        <f>D44*$B$30/100</f>
        <v>19.197875</v>
      </c>
      <c r="E45" s="156"/>
      <c r="F45" s="140">
        <f>F44*$B$30/100</f>
        <v>21.142724999999999</v>
      </c>
      <c r="G45" s="156"/>
    </row>
    <row r="46" spans="1:14" ht="19.5" customHeight="1" thickBot="1" x14ac:dyDescent="0.35">
      <c r="A46" s="264" t="s">
        <v>74</v>
      </c>
      <c r="B46" s="269"/>
      <c r="C46" s="198" t="s">
        <v>75</v>
      </c>
      <c r="D46" s="199">
        <f>D45/$B$45</f>
        <v>3.8395749999999999E-2</v>
      </c>
      <c r="E46" s="156"/>
      <c r="F46" s="142">
        <f>F45/$B$45</f>
        <v>4.2285449999999995E-2</v>
      </c>
      <c r="G46" s="156"/>
    </row>
    <row r="47" spans="1:14" ht="27" customHeight="1" thickBot="1" x14ac:dyDescent="0.45">
      <c r="A47" s="266"/>
      <c r="B47" s="270"/>
      <c r="C47" s="198" t="s">
        <v>76</v>
      </c>
      <c r="D47" s="222">
        <v>0.04</v>
      </c>
      <c r="E47" s="174"/>
      <c r="F47" s="174"/>
      <c r="G47" s="174"/>
    </row>
    <row r="48" spans="1:14" ht="18.75" x14ac:dyDescent="0.3">
      <c r="C48" s="198" t="s">
        <v>77</v>
      </c>
      <c r="D48" s="200">
        <f>D47*$B$45</f>
        <v>20</v>
      </c>
      <c r="E48" s="156"/>
      <c r="F48" s="156"/>
      <c r="G48" s="156"/>
    </row>
    <row r="49" spans="1:12" ht="19.5" customHeight="1" thickBot="1" x14ac:dyDescent="0.35">
      <c r="C49" s="201" t="s">
        <v>78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79</v>
      </c>
      <c r="D50" s="204">
        <f>AVERAGE(E38:E41,G38:G41)</f>
        <v>30350718.121750925</v>
      </c>
      <c r="E50" s="159"/>
      <c r="F50" s="159"/>
      <c r="G50" s="159"/>
    </row>
    <row r="51" spans="1:12" ht="18.75" x14ac:dyDescent="0.3">
      <c r="C51" s="143" t="s">
        <v>80</v>
      </c>
      <c r="D51" s="146">
        <f>STDEV(E38:E41,G38:G41)/D50</f>
        <v>1.439213953725947E-2</v>
      </c>
      <c r="E51" s="195"/>
      <c r="F51" s="195"/>
      <c r="G51" s="195"/>
    </row>
    <row r="52" spans="1:12" ht="19.5" customHeight="1" thickBot="1" x14ac:dyDescent="0.35">
      <c r="C52" s="144" t="s">
        <v>18</v>
      </c>
      <c r="D52" s="147">
        <f>COUNT(E38:E41,G38:G41)</f>
        <v>6</v>
      </c>
      <c r="E52" s="195"/>
      <c r="F52" s="195"/>
      <c r="G52" s="195"/>
    </row>
    <row r="54" spans="1:12" ht="18.75" x14ac:dyDescent="0.3">
      <c r="A54" s="109" t="s">
        <v>1</v>
      </c>
      <c r="B54" s="148" t="s">
        <v>81</v>
      </c>
    </row>
    <row r="55" spans="1:12" ht="18.75" x14ac:dyDescent="0.3">
      <c r="A55" s="179" t="s">
        <v>82</v>
      </c>
      <c r="B55" s="112" t="str">
        <f>B21</f>
        <v>Each 5 ml contains:
Salbutamol Sulphate BP equivalent to Salbutamol 2 mg
Bromhexine Hydrochloride BP 4 MG</v>
      </c>
    </row>
    <row r="56" spans="1:12" ht="26.25" customHeight="1" x14ac:dyDescent="0.4">
      <c r="A56" s="232" t="s">
        <v>83</v>
      </c>
      <c r="B56" s="223">
        <v>5</v>
      </c>
      <c r="C56" s="195" t="s">
        <v>84</v>
      </c>
      <c r="D56" s="224">
        <v>4</v>
      </c>
      <c r="E56" s="195" t="str">
        <f>B20</f>
        <v>Bromhexine Hydrochloride</v>
      </c>
    </row>
    <row r="57" spans="1:12" ht="19.5" thickBot="1" x14ac:dyDescent="0.35">
      <c r="A57" s="112" t="s">
        <v>85</v>
      </c>
      <c r="B57" s="234">
        <f>RD!C39</f>
        <v>1.2269471421833764</v>
      </c>
    </row>
    <row r="58" spans="1:12" s="75" customFormat="1" ht="19.5" thickBot="1" x14ac:dyDescent="0.35">
      <c r="A58" s="232" t="s">
        <v>86</v>
      </c>
      <c r="B58" s="186">
        <f>B56</f>
        <v>5</v>
      </c>
      <c r="C58" s="195" t="s">
        <v>87</v>
      </c>
      <c r="D58" s="207">
        <f>B57*B56</f>
        <v>6.1347357109168819</v>
      </c>
    </row>
    <row r="59" spans="1:12" ht="19.5" customHeight="1" thickBot="1" x14ac:dyDescent="0.3"/>
    <row r="60" spans="1:12" s="9" customFormat="1" ht="27" customHeight="1" thickBot="1" x14ac:dyDescent="0.45">
      <c r="A60" s="126" t="s">
        <v>88</v>
      </c>
      <c r="B60" s="215">
        <v>100</v>
      </c>
      <c r="C60" s="179"/>
      <c r="D60" s="150" t="s">
        <v>89</v>
      </c>
      <c r="E60" s="149" t="s">
        <v>90</v>
      </c>
      <c r="F60" s="149" t="s">
        <v>60</v>
      </c>
      <c r="G60" s="149" t="s">
        <v>91</v>
      </c>
      <c r="H60" s="129" t="s">
        <v>92</v>
      </c>
      <c r="L60" s="118"/>
    </row>
    <row r="61" spans="1:12" s="9" customFormat="1" ht="24" customHeight="1" x14ac:dyDescent="0.4">
      <c r="A61" s="127" t="s">
        <v>93</v>
      </c>
      <c r="B61" s="216">
        <v>1</v>
      </c>
      <c r="C61" s="277" t="s">
        <v>94</v>
      </c>
      <c r="D61" s="284">
        <v>6.1868800000000004</v>
      </c>
      <c r="E61" s="180">
        <v>1</v>
      </c>
      <c r="F61" s="225">
        <v>17611908</v>
      </c>
      <c r="G61" s="191">
        <f>IF(ISBLANK(F61),"-",(F61/$D$50*$D$47*$B$69)*$D$58/$D$61)</f>
        <v>2.3015562491654431</v>
      </c>
      <c r="H61" s="188">
        <f t="shared" ref="H61:H72" si="0">IF(ISBLANK(F61),"-",G61/$D$56)</f>
        <v>0.57538906229136078</v>
      </c>
      <c r="L61" s="118"/>
    </row>
    <row r="62" spans="1:12" s="9" customFormat="1" ht="26.25" customHeight="1" x14ac:dyDescent="0.4">
      <c r="A62" s="127" t="s">
        <v>95</v>
      </c>
      <c r="B62" s="216">
        <v>1</v>
      </c>
      <c r="C62" s="278"/>
      <c r="D62" s="285"/>
      <c r="E62" s="181">
        <v>2</v>
      </c>
      <c r="F62" s="218">
        <v>17691764</v>
      </c>
      <c r="G62" s="192">
        <f>IF(ISBLANK(F62),"-",(F62/$D$50*$D$47*$B$69)*$D$58/$D$61)</f>
        <v>2.3119919768465862</v>
      </c>
      <c r="H62" s="189">
        <f t="shared" si="0"/>
        <v>0.57799799421164655</v>
      </c>
      <c r="L62" s="118"/>
    </row>
    <row r="63" spans="1:12" s="9" customFormat="1" ht="24.75" customHeight="1" x14ac:dyDescent="0.4">
      <c r="A63" s="127" t="s">
        <v>96</v>
      </c>
      <c r="B63" s="216">
        <v>1</v>
      </c>
      <c r="C63" s="278"/>
      <c r="D63" s="285"/>
      <c r="E63" s="181">
        <v>3</v>
      </c>
      <c r="F63" s="218">
        <v>17695641</v>
      </c>
      <c r="G63" s="192">
        <f>IF(ISBLANK(F63),"-",(F63/$D$50*$D$47*$B$69)*$D$58/$D$61)</f>
        <v>2.3124986302755062</v>
      </c>
      <c r="H63" s="189">
        <f t="shared" si="0"/>
        <v>0.57812465756887654</v>
      </c>
      <c r="L63" s="118"/>
    </row>
    <row r="64" spans="1:12" ht="27" customHeight="1" thickBot="1" x14ac:dyDescent="0.45">
      <c r="A64" s="127" t="s">
        <v>97</v>
      </c>
      <c r="B64" s="216">
        <v>1</v>
      </c>
      <c r="C64" s="279"/>
      <c r="D64" s="286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98</v>
      </c>
      <c r="B65" s="216">
        <v>1</v>
      </c>
      <c r="C65" s="277" t="s">
        <v>99</v>
      </c>
      <c r="D65" s="284">
        <v>7.0334099999999999</v>
      </c>
      <c r="E65" s="151">
        <v>1</v>
      </c>
      <c r="F65" s="218">
        <v>19915314</v>
      </c>
      <c r="G65" s="191">
        <f>IF(ISBLANK(F65),"-",(F65/$D$50*$D$47*$B$69)*$D$58/$D$65)</f>
        <v>2.2893284291400615</v>
      </c>
      <c r="H65" s="188">
        <f t="shared" si="0"/>
        <v>0.57233210728501538</v>
      </c>
    </row>
    <row r="66" spans="1:11" ht="23.25" customHeight="1" x14ac:dyDescent="0.4">
      <c r="A66" s="127" t="s">
        <v>100</v>
      </c>
      <c r="B66" s="216">
        <v>1</v>
      </c>
      <c r="C66" s="278"/>
      <c r="D66" s="285"/>
      <c r="E66" s="152">
        <v>2</v>
      </c>
      <c r="F66" s="218">
        <v>19919279</v>
      </c>
      <c r="G66" s="192">
        <f>IF(ISBLANK(F66),"-",(F66/$D$50*$D$47*$B$69)*$D$58/$D$65)</f>
        <v>2.2897842184498125</v>
      </c>
      <c r="H66" s="189">
        <f t="shared" si="0"/>
        <v>0.57244605461245313</v>
      </c>
    </row>
    <row r="67" spans="1:11" ht="24.75" customHeight="1" x14ac:dyDescent="0.4">
      <c r="A67" s="127" t="s">
        <v>101</v>
      </c>
      <c r="B67" s="216">
        <v>1</v>
      </c>
      <c r="C67" s="278"/>
      <c r="D67" s="285"/>
      <c r="E67" s="152">
        <v>3</v>
      </c>
      <c r="F67" s="218">
        <v>19923346</v>
      </c>
      <c r="G67" s="192">
        <f>IF(ISBLANK(F67),"-",(F67/$D$50*$D$47*$B$69)*$D$58/$D$65)</f>
        <v>2.2902517329826653</v>
      </c>
      <c r="H67" s="189">
        <f t="shared" si="0"/>
        <v>0.57256293324566632</v>
      </c>
    </row>
    <row r="68" spans="1:11" ht="27" customHeight="1" thickBot="1" x14ac:dyDescent="0.45">
      <c r="A68" s="127" t="s">
        <v>102</v>
      </c>
      <c r="B68" s="216">
        <v>1</v>
      </c>
      <c r="C68" s="279"/>
      <c r="D68" s="286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103</v>
      </c>
      <c r="B69" s="194">
        <f>(B68/B67)*(B66/B65)*(B64/B63)*(B62/B61)*B60</f>
        <v>100</v>
      </c>
      <c r="C69" s="277" t="s">
        <v>104</v>
      </c>
      <c r="D69" s="284">
        <v>5.54549</v>
      </c>
      <c r="E69" s="151">
        <v>1</v>
      </c>
      <c r="F69" s="225">
        <v>15890070</v>
      </c>
      <c r="G69" s="191">
        <f>IF(ISBLANK(F69),"-",(F69/$D$50*$D$47*$B$69)*$D$58/$D$69)</f>
        <v>2.3167158060066928</v>
      </c>
      <c r="H69" s="189">
        <f t="shared" si="0"/>
        <v>0.5791789515016732</v>
      </c>
    </row>
    <row r="70" spans="1:11" ht="22.5" customHeight="1" thickBot="1" x14ac:dyDescent="0.45">
      <c r="A70" s="205" t="s">
        <v>105</v>
      </c>
      <c r="B70" s="227">
        <f>(D47*B69)/D56*D58</f>
        <v>6.1347357109168819</v>
      </c>
      <c r="C70" s="278"/>
      <c r="D70" s="285"/>
      <c r="E70" s="152">
        <v>2</v>
      </c>
      <c r="F70" s="218">
        <v>15878973</v>
      </c>
      <c r="G70" s="192">
        <f>IF(ISBLANK(F70),"-",(F70/$D$50*$D$47*$B$69)*$D$58/$D$69)</f>
        <v>2.3150979027942302</v>
      </c>
      <c r="H70" s="189">
        <f t="shared" si="0"/>
        <v>0.57877447569855756</v>
      </c>
    </row>
    <row r="71" spans="1:11" ht="23.25" customHeight="1" x14ac:dyDescent="0.4">
      <c r="A71" s="264" t="s">
        <v>74</v>
      </c>
      <c r="B71" s="265"/>
      <c r="C71" s="278"/>
      <c r="D71" s="285"/>
      <c r="E71" s="152">
        <v>3</v>
      </c>
      <c r="F71" s="218">
        <v>15856777</v>
      </c>
      <c r="G71" s="192">
        <f>IF(ISBLANK(F71),"-",(F71/$D$50*$D$47*$B$69)*$D$58/$D$69)</f>
        <v>2.3118618047764037</v>
      </c>
      <c r="H71" s="189">
        <f t="shared" si="0"/>
        <v>0.57796545119410092</v>
      </c>
    </row>
    <row r="72" spans="1:11" ht="23.25" customHeight="1" thickBot="1" x14ac:dyDescent="0.45">
      <c r="A72" s="266"/>
      <c r="B72" s="267"/>
      <c r="C72" s="280"/>
      <c r="D72" s="286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95"/>
      <c r="B73" s="195"/>
      <c r="C73" s="195"/>
      <c r="D73" s="195"/>
      <c r="E73" s="195"/>
      <c r="F73" s="195"/>
      <c r="G73" s="145" t="s">
        <v>67</v>
      </c>
      <c r="H73" s="228">
        <f>AVERAGE(H61:H72)</f>
        <v>0.57608574306770555</v>
      </c>
    </row>
    <row r="74" spans="1:11" ht="26.25" customHeight="1" x14ac:dyDescent="0.4">
      <c r="C74" s="195"/>
      <c r="D74" s="195"/>
      <c r="E74" s="195"/>
      <c r="F74" s="195"/>
      <c r="G74" s="143" t="s">
        <v>80</v>
      </c>
      <c r="H74" s="229">
        <f>STDEV(H61:H72)/H73</f>
        <v>5.0748488949032798E-3</v>
      </c>
    </row>
    <row r="75" spans="1:11" ht="27" customHeight="1" thickBot="1" x14ac:dyDescent="0.45">
      <c r="A75" s="195"/>
      <c r="B75" s="195"/>
      <c r="C75" s="195"/>
      <c r="D75" s="156"/>
      <c r="E75" s="156"/>
      <c r="F75" s="195"/>
      <c r="G75" s="144" t="s">
        <v>18</v>
      </c>
      <c r="H75" s="230">
        <f>COUNT(H61:H72)</f>
        <v>9</v>
      </c>
    </row>
    <row r="76" spans="1:11" ht="18.75" x14ac:dyDescent="0.3">
      <c r="A76" s="195"/>
      <c r="B76" s="195"/>
      <c r="C76" s="195"/>
      <c r="D76" s="156"/>
      <c r="E76" s="156"/>
      <c r="F76" s="156"/>
      <c r="G76" s="156"/>
      <c r="H76" s="195"/>
      <c r="I76" s="179"/>
      <c r="J76" s="232"/>
      <c r="K76" s="247"/>
    </row>
    <row r="77" spans="1:11" ht="26.25" customHeight="1" x14ac:dyDescent="0.4">
      <c r="A77" s="114" t="s">
        <v>106</v>
      </c>
      <c r="B77" s="232" t="s">
        <v>107</v>
      </c>
      <c r="C77" s="261" t="str">
        <f>B20</f>
        <v>Bromhexine Hydrochloride</v>
      </c>
      <c r="D77" s="261"/>
      <c r="E77" s="179" t="s">
        <v>108</v>
      </c>
      <c r="F77" s="179"/>
      <c r="G77" s="233">
        <f>H73</f>
        <v>0.57608574306770555</v>
      </c>
      <c r="H77" s="195"/>
      <c r="I77" s="179"/>
      <c r="J77" s="232"/>
      <c r="K77" s="247"/>
    </row>
    <row r="78" spans="1:11" ht="19.5" customHeight="1" thickBot="1" x14ac:dyDescent="0.35">
      <c r="A78" s="248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95" t="s">
        <v>24</v>
      </c>
      <c r="E79" s="195" t="s">
        <v>25</v>
      </c>
      <c r="F79" s="195"/>
      <c r="G79" s="195" t="s">
        <v>26</v>
      </c>
    </row>
    <row r="80" spans="1:11" ht="83.1" customHeight="1" x14ac:dyDescent="0.3">
      <c r="A80" s="232" t="s">
        <v>27</v>
      </c>
      <c r="B80" s="208" t="s">
        <v>111</v>
      </c>
      <c r="C80" s="208"/>
      <c r="D80" s="195"/>
      <c r="E80" s="183" t="s">
        <v>118</v>
      </c>
      <c r="F80" s="179"/>
      <c r="G80" s="183"/>
      <c r="H80" s="183"/>
      <c r="I80" s="179"/>
    </row>
    <row r="81" spans="1:9" ht="83.1" customHeight="1" x14ac:dyDescent="0.3">
      <c r="A81" s="232" t="s">
        <v>28</v>
      </c>
      <c r="B81" s="209"/>
      <c r="C81" s="209"/>
      <c r="D81" s="247"/>
      <c r="E81" s="184"/>
      <c r="F81" s="179"/>
      <c r="G81" s="184"/>
      <c r="H81" s="184"/>
      <c r="I81" s="179"/>
    </row>
    <row r="82" spans="1:9" ht="18.75" x14ac:dyDescent="0.3">
      <c r="A82" s="195"/>
      <c r="B82" s="195"/>
      <c r="C82" s="156"/>
      <c r="D82" s="156"/>
      <c r="E82" s="156"/>
      <c r="F82" s="156"/>
      <c r="G82" s="195"/>
      <c r="H82" s="195"/>
      <c r="I82" s="179"/>
    </row>
    <row r="83" spans="1:9" ht="18.75" x14ac:dyDescent="0.3">
      <c r="A83" s="195"/>
      <c r="B83" s="195"/>
      <c r="C83" s="195"/>
      <c r="D83" s="156"/>
      <c r="E83" s="156"/>
      <c r="F83" s="156"/>
      <c r="G83" s="156"/>
      <c r="H83" s="195"/>
      <c r="I83" s="179"/>
    </row>
    <row r="84" spans="1:9" ht="18.75" x14ac:dyDescent="0.3">
      <c r="A84" s="195"/>
      <c r="B84" s="195"/>
      <c r="C84" s="195"/>
      <c r="D84" s="156"/>
      <c r="E84" s="156"/>
      <c r="F84" s="156"/>
      <c r="G84" s="156"/>
      <c r="H84" s="195"/>
      <c r="I84" s="179"/>
    </row>
    <row r="85" spans="1:9" ht="18.75" x14ac:dyDescent="0.3">
      <c r="A85" s="195"/>
      <c r="B85" s="195"/>
      <c r="C85" s="195"/>
      <c r="D85" s="156"/>
      <c r="E85" s="156"/>
      <c r="F85" s="156"/>
      <c r="G85" s="156"/>
      <c r="H85" s="195"/>
      <c r="I85" s="179"/>
    </row>
    <row r="86" spans="1:9" ht="18.75" x14ac:dyDescent="0.3">
      <c r="A86" s="195"/>
      <c r="B86" s="195"/>
      <c r="C86" s="195"/>
      <c r="D86" s="156"/>
      <c r="E86" s="156"/>
      <c r="F86" s="156"/>
      <c r="G86" s="156"/>
      <c r="H86" s="195"/>
      <c r="I86" s="179"/>
    </row>
    <row r="87" spans="1:9" ht="18.75" x14ac:dyDescent="0.3">
      <c r="A87" s="195"/>
      <c r="B87" s="195"/>
      <c r="C87" s="195"/>
      <c r="D87" s="156"/>
      <c r="E87" s="156"/>
      <c r="F87" s="156"/>
      <c r="G87" s="156"/>
      <c r="H87" s="195"/>
      <c r="I87" s="179"/>
    </row>
    <row r="88" spans="1:9" ht="18.75" x14ac:dyDescent="0.3">
      <c r="A88" s="195"/>
      <c r="B88" s="195"/>
      <c r="C88" s="195"/>
      <c r="D88" s="156"/>
      <c r="E88" s="156"/>
      <c r="F88" s="156"/>
      <c r="G88" s="156"/>
      <c r="H88" s="195"/>
      <c r="I88" s="179"/>
    </row>
    <row r="89" spans="1:9" ht="18.75" x14ac:dyDescent="0.3">
      <c r="A89" s="195"/>
      <c r="B89" s="195"/>
      <c r="C89" s="195"/>
      <c r="D89" s="156"/>
      <c r="E89" s="156"/>
      <c r="F89" s="156"/>
      <c r="G89" s="156"/>
      <c r="H89" s="195"/>
      <c r="I89" s="179"/>
    </row>
    <row r="90" spans="1:9" ht="18.75" x14ac:dyDescent="0.3">
      <c r="A90" s="195"/>
      <c r="B90" s="195"/>
      <c r="C90" s="195"/>
      <c r="D90" s="156"/>
      <c r="E90" s="156"/>
      <c r="F90" s="156"/>
      <c r="G90" s="156"/>
      <c r="H90" s="195"/>
      <c r="I90" s="179"/>
    </row>
    <row r="250" spans="1:1" x14ac:dyDescent="0.25">
      <c r="A250" s="238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SST Salbutamol@pH 3.0</vt:lpstr>
      <vt:lpstr>SST Bromhexine@pH 3.0</vt:lpstr>
      <vt:lpstr>RD</vt:lpstr>
      <vt:lpstr>Salbutamol@pH 3.0</vt:lpstr>
      <vt:lpstr>Bromhexine Hydrochloride@pH 3.0</vt:lpstr>
      <vt:lpstr>SST Salbutamol@pH 4.0 </vt:lpstr>
      <vt:lpstr>SST Bromhexine@pH 4.0 </vt:lpstr>
      <vt:lpstr>Salbutamol@pH 4.0</vt:lpstr>
      <vt:lpstr>Bromhexine Hydrochloride@pH 4.0</vt:lpstr>
      <vt:lpstr>'Bromhexine Hydrochloride@pH 3.0'!Print_Area</vt:lpstr>
      <vt:lpstr>'Bromhexine Hydrochloride@pH 4.0'!Print_Area</vt:lpstr>
      <vt:lpstr>RD!Print_Area</vt:lpstr>
      <vt:lpstr>'Salbutamol@pH 3.0'!Print_Area</vt:lpstr>
      <vt:lpstr>'Salbutamol@pH 4.0'!Print_Area</vt:lpstr>
      <vt:lpstr>'SST Bromhexine@pH 3.0'!Print_Area</vt:lpstr>
      <vt:lpstr>'SST Bromhexine@pH 4.0 '!Print_Area</vt:lpstr>
      <vt:lpstr>'SST Salbutamol@pH 3.0'!Print_Area</vt:lpstr>
      <vt:lpstr>'SST Salbutamol@pH 4.0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2017-11-15T07:12:14Z</cp:lastPrinted>
  <dcterms:created xsi:type="dcterms:W3CDTF">2005-07-05T10:19:27Z</dcterms:created>
  <dcterms:modified xsi:type="dcterms:W3CDTF">2017-11-15T08:36:57Z</dcterms:modified>
</cp:coreProperties>
</file>