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Finasterid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9" i="2" l="1"/>
  <c r="C18" i="2"/>
  <c r="B42" i="1"/>
  <c r="B41" i="1"/>
  <c r="B40" i="1"/>
  <c r="B39" i="1"/>
  <c r="B21" i="1"/>
  <c r="B20" i="1"/>
  <c r="B19" i="1"/>
  <c r="B18" i="1"/>
  <c r="F108" i="3"/>
  <c r="B98" i="3"/>
  <c r="F95" i="3"/>
  <c r="D95" i="3"/>
  <c r="B87" i="3"/>
  <c r="B68" i="3"/>
  <c r="F42" i="3"/>
  <c r="D42" i="3"/>
  <c r="B34" i="3"/>
  <c r="C120" i="3"/>
  <c r="B116" i="3"/>
  <c r="D100" i="3" s="1"/>
  <c r="D101" i="3" s="1"/>
  <c r="I92" i="3"/>
  <c r="F97" i="3"/>
  <c r="B81" i="3"/>
  <c r="B83" i="3" s="1"/>
  <c r="B80" i="3"/>
  <c r="B79" i="3"/>
  <c r="C76" i="3"/>
  <c r="C56" i="3"/>
  <c r="B55" i="3"/>
  <c r="B45" i="3"/>
  <c r="D48" i="3" s="1"/>
  <c r="I39" i="3"/>
  <c r="F44" i="3"/>
  <c r="B30" i="3"/>
  <c r="C46" i="2"/>
  <c r="B49" i="2" s="1"/>
  <c r="C45" i="2"/>
  <c r="D40" i="2"/>
  <c r="D36" i="2"/>
  <c r="D32" i="2"/>
  <c r="D29" i="2"/>
  <c r="D28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1" i="3" l="1"/>
  <c r="F98" i="3"/>
  <c r="D97" i="3"/>
  <c r="D98" i="3" s="1"/>
  <c r="E91" i="3" s="1"/>
  <c r="D102" i="3"/>
  <c r="F45" i="3"/>
  <c r="C50" i="2"/>
  <c r="D30" i="2"/>
  <c r="D34" i="2"/>
  <c r="D42" i="2"/>
  <c r="D50" i="2"/>
  <c r="D44" i="3"/>
  <c r="D45" i="3" s="1"/>
  <c r="D49" i="3"/>
  <c r="D27" i="2"/>
  <c r="D31" i="2"/>
  <c r="D35" i="2"/>
  <c r="D39" i="2"/>
  <c r="D43" i="2"/>
  <c r="C49" i="2"/>
  <c r="D49" i="2"/>
  <c r="B57" i="3"/>
  <c r="B69" i="3" s="1"/>
  <c r="D33" i="2"/>
  <c r="D37" i="2"/>
  <c r="D41" i="2"/>
  <c r="D26" i="2"/>
  <c r="D38" i="2"/>
  <c r="E92" i="3" l="1"/>
  <c r="E93" i="3"/>
  <c r="G92" i="3"/>
  <c r="G93" i="3"/>
  <c r="F99" i="3"/>
  <c r="F46" i="3"/>
  <c r="G40" i="3"/>
  <c r="G38" i="3"/>
  <c r="G39" i="3"/>
  <c r="E39" i="3"/>
  <c r="E40" i="3"/>
  <c r="E38" i="3"/>
  <c r="E42" i="3" s="1"/>
  <c r="D99" i="3"/>
  <c r="D46" i="3"/>
  <c r="G42" i="3" l="1"/>
  <c r="G95" i="3"/>
  <c r="E95" i="3"/>
  <c r="D52" i="3"/>
  <c r="D50" i="3"/>
  <c r="G64" i="3" s="1"/>
  <c r="H64" i="3" s="1"/>
  <c r="D105" i="3"/>
  <c r="D103" i="3"/>
  <c r="E110" i="3" s="1"/>
  <c r="F110" i="3" s="1"/>
  <c r="E112" i="3" l="1"/>
  <c r="F112" i="3" s="1"/>
  <c r="E108" i="3"/>
  <c r="E113" i="3"/>
  <c r="F113" i="3" s="1"/>
  <c r="E111" i="3"/>
  <c r="F111" i="3" s="1"/>
  <c r="E109" i="3"/>
  <c r="F109" i="3" s="1"/>
  <c r="D104" i="3"/>
  <c r="G71" i="3"/>
  <c r="H71" i="3" s="1"/>
  <c r="G69" i="3"/>
  <c r="H69" i="3" s="1"/>
  <c r="G66" i="3"/>
  <c r="H66" i="3" s="1"/>
  <c r="G62" i="3"/>
  <c r="H62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60" i="3"/>
  <c r="H60" i="3" s="1"/>
  <c r="G74" i="3" l="1"/>
  <c r="G72" i="3"/>
  <c r="G73" i="3" s="1"/>
  <c r="E115" i="3"/>
  <c r="E116" i="3" s="1"/>
  <c r="E117" i="3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<sst xmlns="http://schemas.openxmlformats.org/spreadsheetml/2006/main" count="231" uniqueCount="128">
  <si>
    <t>HPLC System Suitability Report</t>
  </si>
  <si>
    <t>Analysis Data</t>
  </si>
  <si>
    <t>Assay</t>
  </si>
  <si>
    <t>Sample(s)</t>
  </si>
  <si>
    <t>Reference Substance:</t>
  </si>
  <si>
    <t>FINAGEN 5</t>
  </si>
  <si>
    <t>% age Purity:</t>
  </si>
  <si>
    <t>NDQD201509261</t>
  </si>
  <si>
    <t>Weight (mg):</t>
  </si>
  <si>
    <t>Finasteride</t>
  </si>
  <si>
    <t>Standard Conc (mg/mL):</t>
  </si>
  <si>
    <t>Each film coated tablet contains:
Finasteride Ph.Eur. 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</si>
  <si>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</si>
  <si>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</si>
  <si>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</si>
  <si>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</si>
  <si>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</si>
  <si>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</si>
  <si>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</si>
  <si>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</si>
  <si>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</si>
  <si>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</si>
  <si>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</si>
  <si>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</si>
  <si>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</si>
  <si>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</si>
  <si>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</si>
  <si>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</si>
  <si>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</si>
  <si>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</si>
  <si>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</si>
  <si>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</si>
  <si>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</si>
  <si>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</si>
  <si>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</si>
  <si>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</si>
  <si>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</si>
  <si>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</si>
  <si>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</si>
  <si>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</si>
  <si>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</si>
  <si>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</si>
  <si>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</si>
  <si>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</si>
  <si>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</si>
  <si>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</si>
  <si>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</si>
  <si>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</si>
  <si>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</si>
  <si>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</si>
  <si>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</si>
  <si>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</si>
  <si>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</si>
  <si>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</si>
  <si>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</si>
  <si>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</si>
  <si>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</si>
  <si>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</si>
  <si>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</si>
  <si>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</si>
  <si>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</si>
  <si>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</si>
  <si>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</si>
  <si>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</si>
  <si>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</si>
  <si>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</si>
  <si>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</si>
  <si>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</si>
  <si>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</si>
  <si>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</si>
  <si>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</si>
  <si>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</si>
  <si>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</si>
  <si>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</si>
  <si>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</si>
  <si>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</si>
  <si>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</si>
  <si>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</si>
  <si>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</si>
  <si>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</si>
  <si>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</si>
  <si>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</si>
  <si>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</si>
  <si>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</si>
  <si>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</si>
  <si>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</si>
  <si>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</si>
  <si>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</si>
  <si>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</si>
  <si>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</si>
  <si>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</si>
  <si>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</si>
  <si>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</si>
  <si>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</si>
  <si>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</si>
  <si>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</si>
  <si>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</si>
  <si>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</si>
  <si>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</si>
  <si>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</si>
  <si>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</si>
  <si>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</si>
  <si>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</si>
  <si>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</si>
  <si>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</si>
  <si>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</si>
  <si>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</si>
  <si>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</si>
  <si>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</si>
  <si>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</si>
  <si>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</si>
  <si>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</si>
  <si>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</si>
  <si>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</si>
  <si>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</si>
  <si>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</si>
  <si>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</si>
  <si>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</si>
  <si>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</si>
  <si>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</si>
  <si>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</si>
  <si>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</si>
  <si>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</si>
  <si>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</si>
  <si>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FINASTERIDE</t>
  </si>
  <si>
    <t>03ws15000067</t>
  </si>
  <si>
    <t>8th March 2016</t>
  </si>
  <si>
    <t>22nd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</si>
</sst>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3" borderId="0" xfId="0" applyFont="1" applyFill="1" applyAlignment="1" applyProtection="1">
      <alignment horizontal="center"/>
      <protection locked="0"/>
    </xf>
    <xf numFmtId="0" fontId="26" fillId="2" borderId="0" xfId="0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171" fontId="27" fillId="2" borderId="26" xfId="0" applyNumberFormat="1" applyFont="1" applyFill="1" applyBorder="1" applyAlignment="1">
      <alignment horizontal="center"/>
    </xf>
    <xf numFmtId="171" fontId="27" fillId="2" borderId="30" xfId="0" applyNumberFormat="1" applyFont="1" applyFill="1" applyBorder="1" applyAlignment="1">
      <alignment horizontal="center"/>
    </xf>
    <xf numFmtId="0" fontId="24" fillId="3" borderId="23" xfId="0" applyFont="1" applyFill="1" applyBorder="1" applyAlignment="1" applyProtection="1">
      <alignment horizontal="center"/>
      <protection locked="0"/>
    </xf>
    <xf numFmtId="171" fontId="27" fillId="2" borderId="31" xfId="0" applyNumberFormat="1" applyFont="1" applyFill="1" applyBorder="1" applyAlignment="1">
      <alignment horizontal="center"/>
    </xf>
    <xf numFmtId="171" fontId="27" fillId="2" borderId="32" xfId="0" applyNumberFormat="1" applyFont="1" applyFill="1" applyBorder="1" applyAlignment="1">
      <alignment horizontal="center"/>
    </xf>
    <xf numFmtId="0" fontId="24" fillId="3" borderId="34" xfId="0" applyFont="1" applyFill="1" applyBorder="1" applyAlignment="1" applyProtection="1">
      <alignment horizontal="center"/>
      <protection locked="0"/>
    </xf>
    <xf numFmtId="171" fontId="27" fillId="2" borderId="35" xfId="0" applyNumberFormat="1" applyFont="1" applyFill="1" applyBorder="1" applyAlignment="1">
      <alignment horizontal="center"/>
    </xf>
    <xf numFmtId="171" fontId="27" fillId="2" borderId="36" xfId="0" applyNumberFormat="1" applyFont="1" applyFill="1" applyBorder="1" applyAlignment="1">
      <alignment horizontal="center"/>
    </xf>
    <xf numFmtId="1" fontId="28" fillId="6" borderId="37" xfId="0" applyNumberFormat="1" applyFont="1" applyFill="1" applyBorder="1" applyAlignment="1">
      <alignment horizontal="center"/>
    </xf>
    <xf numFmtId="171" fontId="28" fillId="6" borderId="38" xfId="0" applyNumberFormat="1" applyFont="1" applyFill="1" applyBorder="1" applyAlignment="1">
      <alignment horizontal="center"/>
    </xf>
    <xf numFmtId="171" fontId="28" fillId="6" borderId="39" xfId="0" applyNumberFormat="1" applyFont="1" applyFill="1" applyBorder="1" applyAlignment="1">
      <alignment horizontal="center"/>
    </xf>
    <xf numFmtId="0" fontId="24" fillId="3" borderId="16" xfId="0" applyFont="1" applyFill="1" applyBorder="1" applyAlignment="1" applyProtection="1">
      <alignment horizontal="center"/>
      <protection locked="0"/>
    </xf>
    <xf numFmtId="0" fontId="27" fillId="2" borderId="0" xfId="0" applyFont="1" applyFill="1"/>
    <xf numFmtId="0" fontId="24" fillId="3" borderId="22" xfId="0" applyFont="1" applyFill="1" applyBorder="1" applyAlignment="1" applyProtection="1">
      <alignment horizontal="center"/>
      <protection locked="0"/>
    </xf>
    <xf numFmtId="0" fontId="24" fillId="3" borderId="24" xfId="0" applyFont="1" applyFill="1" applyBorder="1" applyAlignment="1" applyProtection="1">
      <alignment horizontal="center"/>
      <protection locked="0"/>
    </xf>
    <xf numFmtId="0" fontId="27" fillId="2" borderId="13" xfId="0" applyFont="1" applyFill="1" applyBorder="1" applyAlignment="1">
      <alignment horizontal="center"/>
    </xf>
    <xf numFmtId="0" fontId="24" fillId="3" borderId="21" xfId="0" applyFont="1" applyFill="1" applyBorder="1" applyAlignment="1" applyProtection="1">
      <alignment horizontal="center"/>
      <protection locked="0"/>
    </xf>
    <xf numFmtId="0" fontId="27" fillId="2" borderId="14" xfId="0" applyFont="1" applyFill="1" applyBorder="1" applyAlignment="1">
      <alignment horizontal="center"/>
    </xf>
    <xf numFmtId="1" fontId="24" fillId="3" borderId="23" xfId="0" applyNumberFormat="1" applyFont="1" applyFill="1" applyBorder="1" applyAlignment="1" applyProtection="1">
      <alignment horizontal="center"/>
      <protection locked="0"/>
    </xf>
    <xf numFmtId="0" fontId="27" fillId="2" borderId="15" xfId="0" applyFont="1" applyFill="1" applyBorder="1" applyAlignment="1">
      <alignment horizontal="center"/>
    </xf>
    <xf numFmtId="0" fontId="24" fillId="3" borderId="43" xfId="0" applyFont="1" applyFill="1" applyBorder="1" applyAlignment="1" applyProtection="1">
      <alignment horizontal="center"/>
      <protection locked="0"/>
    </xf>
    <xf numFmtId="171" fontId="24" fillId="3" borderId="34" xfId="0" applyNumberFormat="1" applyFont="1" applyFill="1" applyBorder="1" applyAlignment="1" applyProtection="1">
      <alignment horizontal="center"/>
      <protection locked="0"/>
    </xf>
    <xf numFmtId="1" fontId="28" fillId="6" borderId="49" xfId="0" applyNumberFormat="1" applyFont="1" applyFill="1" applyBorder="1" applyAlignment="1">
      <alignment horizontal="center"/>
    </xf>
    <xf numFmtId="1" fontId="28" fillId="6" borderId="50" xfId="0" applyNumberFormat="1" applyFont="1" applyFill="1" applyBorder="1" applyAlignment="1">
      <alignment horizontal="center"/>
    </xf>
    <xf numFmtId="171" fontId="28" fillId="6" borderId="15" xfId="0" applyNumberFormat="1" applyFont="1" applyFill="1" applyBorder="1" applyAlignment="1">
      <alignment horizontal="center"/>
    </xf>
    <xf numFmtId="1" fontId="24" fillId="3" borderId="31" xfId="0" applyNumberFormat="1" applyFont="1" applyFill="1" applyBorder="1" applyAlignment="1" applyProtection="1">
      <alignment horizontal="center"/>
      <protection locked="0"/>
    </xf>
    <xf numFmtId="1" fontId="24" fillId="3" borderId="35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168" fontId="25" fillId="3" borderId="0" xfId="0" applyNumberFormat="1" applyFont="1" applyFill="1" applyAlignment="1" applyProtection="1">
      <alignment horizontal="center"/>
      <protection locked="0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4" fillId="3" borderId="13" xfId="0" applyNumberFormat="1" applyFont="1" applyFill="1" applyBorder="1" applyAlignment="1" applyProtection="1">
      <alignment horizontal="center" vertical="center"/>
      <protection locked="0"/>
    </xf>
    <xf numFmtId="2" fontId="24" fillId="3" borderId="14" xfId="0" applyNumberFormat="1" applyFont="1" applyFill="1" applyBorder="1" applyAlignment="1" applyProtection="1">
      <alignment horizontal="center" vertical="center"/>
      <protection locked="0"/>
    </xf>
    <xf numFmtId="2" fontId="24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5" workbookViewId="0">
      <selection activeCell="F17" sqref="F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8.1406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2" t="str">
        <f>Finasteride!B26</f>
        <v>FINASTERIDE</v>
      </c>
      <c r="C18" s="10"/>
      <c r="D18" s="10"/>
      <c r="E18" s="10"/>
    </row>
    <row r="19" spans="1:6" ht="16.5" customHeight="1" x14ac:dyDescent="0.3">
      <c r="A19" s="11" t="s">
        <v>6</v>
      </c>
      <c r="B19" s="12">
        <f>Finasteride!B28</f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f>Finasteride!D43</f>
        <v>25.73</v>
      </c>
      <c r="C20" s="10"/>
      <c r="D20" s="10"/>
      <c r="E20" s="10"/>
    </row>
    <row r="21" spans="1:6" ht="16.5" customHeight="1" x14ac:dyDescent="0.3">
      <c r="A21" s="7" t="s">
        <v>10</v>
      </c>
      <c r="B21" s="13">
        <f>Finasteride!D46</f>
        <v>0.10240540000000001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6797560</v>
      </c>
      <c r="C24" s="19">
        <v>10872.91</v>
      </c>
      <c r="D24" s="19">
        <v>1.02</v>
      </c>
      <c r="E24" s="20">
        <v>5.85</v>
      </c>
    </row>
    <row r="25" spans="1:6" ht="16.5" customHeight="1" x14ac:dyDescent="0.3">
      <c r="A25" s="17">
        <v>2</v>
      </c>
      <c r="B25" s="18">
        <v>6778174</v>
      </c>
      <c r="C25" s="19">
        <v>10851.78</v>
      </c>
      <c r="D25" s="19">
        <v>1.02</v>
      </c>
      <c r="E25" s="19">
        <v>5.84</v>
      </c>
    </row>
    <row r="26" spans="1:6" ht="16.5" customHeight="1" x14ac:dyDescent="0.3">
      <c r="A26" s="17">
        <v>3</v>
      </c>
      <c r="B26" s="18">
        <v>6770752</v>
      </c>
      <c r="C26" s="19">
        <v>10863.14</v>
      </c>
      <c r="D26" s="19">
        <v>1.04</v>
      </c>
      <c r="E26" s="19">
        <v>5.84</v>
      </c>
    </row>
    <row r="27" spans="1:6" ht="16.5" customHeight="1" x14ac:dyDescent="0.3">
      <c r="A27" s="17">
        <v>4</v>
      </c>
      <c r="B27" s="18">
        <v>6781779</v>
      </c>
      <c r="C27" s="19">
        <v>10839.97</v>
      </c>
      <c r="D27" s="19">
        <v>1.04</v>
      </c>
      <c r="E27" s="19">
        <v>5.83</v>
      </c>
    </row>
    <row r="28" spans="1:6" ht="16.5" customHeight="1" x14ac:dyDescent="0.3">
      <c r="A28" s="17">
        <v>5</v>
      </c>
      <c r="B28" s="18">
        <v>6793946</v>
      </c>
      <c r="C28" s="19">
        <v>10841.64</v>
      </c>
      <c r="D28" s="19">
        <v>1.03</v>
      </c>
      <c r="E28" s="19">
        <v>5.83</v>
      </c>
    </row>
    <row r="29" spans="1:6" ht="16.5" customHeight="1" x14ac:dyDescent="0.3">
      <c r="A29" s="17">
        <v>6</v>
      </c>
      <c r="B29" s="21">
        <v>6766949</v>
      </c>
      <c r="C29" s="22">
        <v>10862</v>
      </c>
      <c r="D29" s="22">
        <v>1.04</v>
      </c>
      <c r="E29" s="22">
        <v>5.84</v>
      </c>
    </row>
    <row r="30" spans="1:6" ht="16.5" customHeight="1" x14ac:dyDescent="0.3">
      <c r="A30" s="23" t="s">
        <v>17</v>
      </c>
      <c r="B30" s="24">
        <f>AVERAGE(B24:B29)</f>
        <v>6781526.666666667</v>
      </c>
      <c r="C30" s="25">
        <f>AVERAGE(C24:C29)</f>
        <v>10855.24</v>
      </c>
      <c r="D30" s="26">
        <f>AVERAGE(D24:D29)</f>
        <v>1.0316666666666667</v>
      </c>
      <c r="E30" s="26">
        <f>AVERAGE(E24:E29)</f>
        <v>5.8383333333333338</v>
      </c>
    </row>
    <row r="31" spans="1:6" ht="16.5" customHeight="1" x14ac:dyDescent="0.3">
      <c r="A31" s="27" t="s">
        <v>18</v>
      </c>
      <c r="B31" s="28">
        <f>(STDEV(B24:B29)/B30)</f>
        <v>1.8074621341059971E-3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Finasteride!B26</f>
        <v>FINASTERIDE</v>
      </c>
      <c r="C39" s="10"/>
      <c r="D39" s="10"/>
      <c r="E39" s="10"/>
    </row>
    <row r="40" spans="1:6" ht="16.5" customHeight="1" x14ac:dyDescent="0.3">
      <c r="A40" s="11" t="s">
        <v>6</v>
      </c>
      <c r="B40" s="12">
        <f>Finasteride!B28</f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f>Finasteride!D96</f>
        <v>20.32</v>
      </c>
      <c r="C41" s="10"/>
      <c r="D41" s="10"/>
      <c r="E41" s="10"/>
    </row>
    <row r="42" spans="1:6" ht="16.5" customHeight="1" x14ac:dyDescent="0.3">
      <c r="A42" s="7" t="s">
        <v>10</v>
      </c>
      <c r="B42" s="13">
        <f>Finasteride!D99</f>
        <v>6.0655199999999996E-3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11010330</v>
      </c>
      <c r="C45" s="18">
        <v>14683.72</v>
      </c>
      <c r="D45" s="19">
        <v>1.02</v>
      </c>
      <c r="E45" s="20">
        <v>11.99</v>
      </c>
    </row>
    <row r="46" spans="1:6" ht="16.5" customHeight="1" x14ac:dyDescent="0.3">
      <c r="A46" s="17">
        <v>2</v>
      </c>
      <c r="B46" s="18">
        <v>10987490</v>
      </c>
      <c r="C46" s="18">
        <v>14590.67</v>
      </c>
      <c r="D46" s="19">
        <v>1.03</v>
      </c>
      <c r="E46" s="19">
        <v>11.99</v>
      </c>
    </row>
    <row r="47" spans="1:6" ht="16.5" customHeight="1" x14ac:dyDescent="0.3">
      <c r="A47" s="17">
        <v>3</v>
      </c>
      <c r="B47" s="18">
        <v>10959740</v>
      </c>
      <c r="C47" s="18">
        <v>14406.97</v>
      </c>
      <c r="D47" s="19">
        <v>1.03</v>
      </c>
      <c r="E47" s="19">
        <v>12</v>
      </c>
    </row>
    <row r="48" spans="1:6" ht="16.5" customHeight="1" x14ac:dyDescent="0.3">
      <c r="A48" s="17">
        <v>4</v>
      </c>
      <c r="B48" s="18">
        <v>10946054</v>
      </c>
      <c r="C48" s="18">
        <v>14474.06</v>
      </c>
      <c r="D48" s="19">
        <v>1.02</v>
      </c>
      <c r="E48" s="19">
        <v>12.01</v>
      </c>
    </row>
    <row r="49" spans="1:7" ht="16.5" customHeight="1" x14ac:dyDescent="0.3">
      <c r="A49" s="17">
        <v>5</v>
      </c>
      <c r="B49" s="18">
        <v>10927530</v>
      </c>
      <c r="C49" s="18">
        <v>14342.87</v>
      </c>
      <c r="D49" s="19">
        <v>1.03</v>
      </c>
      <c r="E49" s="19">
        <v>12.01</v>
      </c>
    </row>
    <row r="50" spans="1:7" ht="16.5" customHeight="1" x14ac:dyDescent="0.3">
      <c r="A50" s="17">
        <v>6</v>
      </c>
      <c r="B50" s="21">
        <v>10885464</v>
      </c>
      <c r="C50" s="21">
        <v>14376.63</v>
      </c>
      <c r="D50" s="22">
        <v>1.03</v>
      </c>
      <c r="E50" s="22">
        <v>12.01</v>
      </c>
    </row>
    <row r="51" spans="1:7" ht="16.5" customHeight="1" x14ac:dyDescent="0.3">
      <c r="A51" s="23" t="s">
        <v>17</v>
      </c>
      <c r="B51" s="24">
        <f>AVERAGE(B45:B50)</f>
        <v>10952768</v>
      </c>
      <c r="C51" s="25">
        <f>AVERAGE(C45:C50)</f>
        <v>14479.153333333334</v>
      </c>
      <c r="D51" s="26">
        <f>AVERAGE(D45:D50)</f>
        <v>1.0266666666666666</v>
      </c>
      <c r="E51" s="26">
        <f>AVERAGE(E45:E50)</f>
        <v>12.001666666666667</v>
      </c>
    </row>
    <row r="52" spans="1:7" ht="16.5" customHeight="1" x14ac:dyDescent="0.3">
      <c r="A52" s="27" t="s">
        <v>18</v>
      </c>
      <c r="B52" s="28">
        <f>(STDEV(B45:B50)/B51)</f>
        <v>4.0378374348991547E-3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25</v>
      </c>
      <c r="C59" s="287"/>
      <c r="E59" s="45" t="s">
        <v>26</v>
      </c>
      <c r="F59" s="46"/>
      <c r="G59" s="45" t="s">
        <v>27</v>
      </c>
    </row>
    <row r="60" spans="1:7" ht="30" customHeight="1" x14ac:dyDescent="0.3">
      <c r="A60" s="47" t="s">
        <v>28</v>
      </c>
      <c r="B60" s="48"/>
      <c r="C60" s="48"/>
      <c r="E60" s="48"/>
      <c r="F60" s="2"/>
      <c r="G60" s="49"/>
    </row>
    <row r="61" spans="1:7" ht="29.2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F37" sqref="F3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6.140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30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31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32</v>
      </c>
      <c r="B14" s="295"/>
      <c r="C14" s="60" t="s">
        <v>5</v>
      </c>
    </row>
    <row r="15" spans="1:7" ht="16.5" customHeight="1" x14ac:dyDescent="0.3">
      <c r="A15" s="295" t="s">
        <v>33</v>
      </c>
      <c r="B15" s="295"/>
      <c r="C15" s="60" t="s">
        <v>7</v>
      </c>
    </row>
    <row r="16" spans="1:7" ht="16.5" customHeight="1" x14ac:dyDescent="0.3">
      <c r="A16" s="295" t="s">
        <v>34</v>
      </c>
      <c r="B16" s="295"/>
      <c r="C16" s="60" t="s">
        <v>9</v>
      </c>
    </row>
    <row r="17" spans="1:5" ht="16.5" customHeight="1" x14ac:dyDescent="0.3">
      <c r="A17" s="295" t="s">
        <v>35</v>
      </c>
      <c r="B17" s="295"/>
      <c r="C17" s="60" t="s">
        <v>11</v>
      </c>
    </row>
    <row r="18" spans="1:5" ht="16.5" customHeight="1" x14ac:dyDescent="0.3">
      <c r="A18" s="295" t="s">
        <v>36</v>
      </c>
      <c r="B18" s="295"/>
      <c r="C18" s="95" t="str">
        <f>Finasteride!B22</f>
        <v>22nd Feb 2016</v>
      </c>
    </row>
    <row r="19" spans="1:5" ht="16.5" customHeight="1" x14ac:dyDescent="0.3">
      <c r="A19" s="295" t="s">
        <v>37</v>
      </c>
      <c r="B19" s="295"/>
      <c r="C19" s="95" t="str">
        <f>Finasteride!B23</f>
        <v>8th March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38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284">
        <v>151.59</v>
      </c>
      <c r="D24" s="87">
        <f t="shared" ref="D24:D43" si="0">(C24-$C$46)/$C$46</f>
        <v>-1.1998878974913857E-2</v>
      </c>
      <c r="E24" s="53"/>
    </row>
    <row r="25" spans="1:5" ht="15.75" customHeight="1" x14ac:dyDescent="0.3">
      <c r="C25" s="284">
        <v>153.22</v>
      </c>
      <c r="D25" s="88">
        <f t="shared" si="0"/>
        <v>-1.3752110069022083E-3</v>
      </c>
      <c r="E25" s="53"/>
    </row>
    <row r="26" spans="1:5" ht="15.75" customHeight="1" x14ac:dyDescent="0.3">
      <c r="C26" s="284">
        <v>153.18</v>
      </c>
      <c r="D26" s="88">
        <f t="shared" si="0"/>
        <v>-1.635914515319621E-3</v>
      </c>
      <c r="E26" s="53"/>
    </row>
    <row r="27" spans="1:5" ht="15.75" customHeight="1" x14ac:dyDescent="0.3">
      <c r="C27" s="284">
        <v>150.87</v>
      </c>
      <c r="D27" s="88">
        <f t="shared" si="0"/>
        <v>-1.6691542126428212E-2</v>
      </c>
      <c r="E27" s="53"/>
    </row>
    <row r="28" spans="1:5" ht="15.75" customHeight="1" x14ac:dyDescent="0.3">
      <c r="C28" s="284">
        <v>152.97</v>
      </c>
      <c r="D28" s="88">
        <f t="shared" si="0"/>
        <v>-3.0046079345113614E-3</v>
      </c>
      <c r="E28" s="53"/>
    </row>
    <row r="29" spans="1:5" ht="15.75" customHeight="1" x14ac:dyDescent="0.3">
      <c r="C29" s="284">
        <v>155.63999999999999</v>
      </c>
      <c r="D29" s="88">
        <f t="shared" si="0"/>
        <v>1.4397351252354314E-2</v>
      </c>
      <c r="E29" s="53"/>
    </row>
    <row r="30" spans="1:5" ht="15.75" customHeight="1" x14ac:dyDescent="0.3">
      <c r="C30" s="284">
        <v>153.38999999999999</v>
      </c>
      <c r="D30" s="88">
        <f t="shared" si="0"/>
        <v>-2.6722109612806563E-4</v>
      </c>
      <c r="E30" s="53"/>
    </row>
    <row r="31" spans="1:5" ht="15.75" customHeight="1" x14ac:dyDescent="0.3">
      <c r="C31" s="284">
        <v>153.47</v>
      </c>
      <c r="D31" s="88">
        <f t="shared" si="0"/>
        <v>2.5418592070694491E-4</v>
      </c>
      <c r="E31" s="53"/>
    </row>
    <row r="32" spans="1:5" ht="15.75" customHeight="1" x14ac:dyDescent="0.3">
      <c r="C32" s="284">
        <v>155.4</v>
      </c>
      <c r="D32" s="88">
        <f t="shared" si="0"/>
        <v>1.2833130201849651E-2</v>
      </c>
      <c r="E32" s="53"/>
    </row>
    <row r="33" spans="1:7" ht="15.75" customHeight="1" x14ac:dyDescent="0.3">
      <c r="C33" s="284">
        <v>151.34</v>
      </c>
      <c r="D33" s="88">
        <f t="shared" si="0"/>
        <v>-1.362827590252301E-2</v>
      </c>
      <c r="E33" s="53"/>
    </row>
    <row r="34" spans="1:7" ht="15.75" customHeight="1" x14ac:dyDescent="0.3">
      <c r="C34" s="284">
        <v>155.65</v>
      </c>
      <c r="D34" s="88">
        <f t="shared" si="0"/>
        <v>1.4462527129458806E-2</v>
      </c>
      <c r="E34" s="53"/>
    </row>
    <row r="35" spans="1:7" ht="15.75" customHeight="1" x14ac:dyDescent="0.3">
      <c r="C35" s="284">
        <v>153.87</v>
      </c>
      <c r="D35" s="88">
        <f t="shared" si="0"/>
        <v>2.861221004881627E-3</v>
      </c>
      <c r="E35" s="53"/>
    </row>
    <row r="36" spans="1:7" ht="15.75" customHeight="1" x14ac:dyDescent="0.3">
      <c r="C36" s="284">
        <v>153.38</v>
      </c>
      <c r="D36" s="88">
        <f t="shared" si="0"/>
        <v>-3.3239697323237245E-4</v>
      </c>
      <c r="E36" s="53"/>
    </row>
    <row r="37" spans="1:7" ht="15.75" customHeight="1" x14ac:dyDescent="0.3">
      <c r="C37" s="284">
        <v>155.19999999999999</v>
      </c>
      <c r="D37" s="88">
        <f t="shared" si="0"/>
        <v>1.1529612659762219E-2</v>
      </c>
      <c r="E37" s="53"/>
    </row>
    <row r="38" spans="1:7" ht="15.75" customHeight="1" x14ac:dyDescent="0.3">
      <c r="C38" s="284">
        <v>153.54</v>
      </c>
      <c r="D38" s="88">
        <f t="shared" si="0"/>
        <v>7.1041706043746338E-4</v>
      </c>
      <c r="E38" s="53"/>
    </row>
    <row r="39" spans="1:7" ht="15.75" customHeight="1" x14ac:dyDescent="0.3">
      <c r="C39" s="284">
        <v>151.54</v>
      </c>
      <c r="D39" s="88">
        <f t="shared" si="0"/>
        <v>-1.2324758360435763E-2</v>
      </c>
      <c r="E39" s="53"/>
    </row>
    <row r="40" spans="1:7" ht="15.75" customHeight="1" x14ac:dyDescent="0.3">
      <c r="C40" s="284">
        <v>156.1</v>
      </c>
      <c r="D40" s="88">
        <f t="shared" si="0"/>
        <v>1.7395441599155206E-2</v>
      </c>
      <c r="E40" s="53"/>
    </row>
    <row r="41" spans="1:7" ht="15.75" customHeight="1" x14ac:dyDescent="0.3">
      <c r="C41" s="284">
        <v>152.09</v>
      </c>
      <c r="D41" s="88">
        <f t="shared" si="0"/>
        <v>-8.7400851196955502E-3</v>
      </c>
      <c r="E41" s="53"/>
    </row>
    <row r="42" spans="1:7" ht="15.75" customHeight="1" x14ac:dyDescent="0.3">
      <c r="C42" s="284">
        <v>153.13</v>
      </c>
      <c r="D42" s="88">
        <f t="shared" si="0"/>
        <v>-1.9617939008415258E-3</v>
      </c>
      <c r="E42" s="53"/>
    </row>
    <row r="43" spans="1:7" ht="16.5" customHeight="1" x14ac:dyDescent="0.3">
      <c r="C43" s="285">
        <v>153.05000000000001</v>
      </c>
      <c r="D43" s="89">
        <f t="shared" si="0"/>
        <v>-2.4832009176763508E-3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3068.6200000000003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153.43100000000001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8">
        <f>C46</f>
        <v>153.43100000000001</v>
      </c>
      <c r="C49" s="93">
        <f>-IF(C46&lt;=80,10%,IF(C46&lt;250,7.5%,5%))</f>
        <v>-7.4999999999999997E-2</v>
      </c>
      <c r="D49" s="81">
        <f>IF(C46&lt;=80,C46*0.9,IF(C46&lt;250,C46*0.925,C46*0.95))</f>
        <v>141.92367500000003</v>
      </c>
    </row>
    <row r="50" spans="1:6" ht="17.25" customHeight="1" x14ac:dyDescent="0.3">
      <c r="B50" s="289"/>
      <c r="C50" s="94">
        <f>IF(C46&lt;=80, 10%, IF(C46&lt;250, 7.5%, 5%))</f>
        <v>7.4999999999999997E-2</v>
      </c>
      <c r="D50" s="81">
        <f>IF(C46&lt;=80, C46*1.1, IF(C46&lt;250, C46*1.075, C46*1.05))</f>
        <v>164.93832499999999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97" zoomScale="60" zoomScaleNormal="60" zoomScalePageLayoutView="55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44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45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6"/>
    </row>
    <row r="16" spans="1:9" ht="19.5" customHeight="1" x14ac:dyDescent="0.3">
      <c r="A16" s="297" t="s">
        <v>30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46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98" t="s">
        <v>32</v>
      </c>
      <c r="B18" s="301" t="s">
        <v>5</v>
      </c>
      <c r="C18" s="301"/>
      <c r="D18" s="238"/>
      <c r="E18" s="99"/>
      <c r="F18" s="100"/>
      <c r="G18" s="100"/>
      <c r="H18" s="100"/>
    </row>
    <row r="19" spans="1:14" ht="26.25" customHeight="1" x14ac:dyDescent="0.4">
      <c r="A19" s="98" t="s">
        <v>33</v>
      </c>
      <c r="B19" s="101" t="s">
        <v>7</v>
      </c>
      <c r="C19" s="251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34</v>
      </c>
      <c r="B20" s="302" t="s">
        <v>9</v>
      </c>
      <c r="C20" s="302"/>
      <c r="D20" s="100"/>
      <c r="E20" s="100"/>
      <c r="F20" s="100"/>
      <c r="G20" s="100"/>
      <c r="H20" s="100"/>
    </row>
    <row r="21" spans="1:14" ht="26.25" customHeight="1" x14ac:dyDescent="0.4">
      <c r="A21" s="98" t="s">
        <v>35</v>
      </c>
      <c r="B21" s="302" t="s">
        <v>11</v>
      </c>
      <c r="C21" s="302"/>
      <c r="D21" s="302"/>
      <c r="E21" s="302"/>
      <c r="F21" s="302"/>
      <c r="G21" s="302"/>
      <c r="H21" s="302"/>
      <c r="I21" s="102"/>
    </row>
    <row r="22" spans="1:14" ht="26.25" customHeight="1" x14ac:dyDescent="0.4">
      <c r="A22" s="98" t="s">
        <v>36</v>
      </c>
      <c r="B22" s="283" t="s">
        <v>127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37</v>
      </c>
      <c r="B23" s="283" t="s">
        <v>126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96" t="s">
        <v>124</v>
      </c>
      <c r="C26" s="296"/>
    </row>
    <row r="27" spans="1:14" ht="26.25" customHeight="1" x14ac:dyDescent="0.4">
      <c r="A27" s="106" t="s">
        <v>47</v>
      </c>
      <c r="B27" s="303" t="s">
        <v>125</v>
      </c>
      <c r="C27" s="303"/>
    </row>
    <row r="28" spans="1:14" ht="27" customHeight="1" x14ac:dyDescent="0.4">
      <c r="A28" s="106" t="s">
        <v>6</v>
      </c>
      <c r="B28" s="252">
        <v>99.5</v>
      </c>
      <c r="C28" s="253"/>
    </row>
    <row r="29" spans="1:14" s="14" customFormat="1" ht="27" customHeight="1" x14ac:dyDescent="0.4">
      <c r="A29" s="106" t="s">
        <v>48</v>
      </c>
      <c r="B29" s="108">
        <v>0</v>
      </c>
      <c r="C29" s="304" t="s">
        <v>49</v>
      </c>
      <c r="D29" s="305"/>
      <c r="E29" s="305"/>
      <c r="F29" s="305"/>
      <c r="G29" s="306"/>
      <c r="I29" s="109"/>
      <c r="J29" s="109"/>
      <c r="K29" s="109"/>
      <c r="L29" s="109"/>
    </row>
    <row r="30" spans="1:14" s="14" customFormat="1" ht="19.5" customHeight="1" x14ac:dyDescent="0.3">
      <c r="A30" s="106" t="s">
        <v>50</v>
      </c>
      <c r="B30" s="110">
        <f>B28-B29</f>
        <v>99.5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4" customFormat="1" ht="27" customHeight="1" x14ac:dyDescent="0.4">
      <c r="A31" s="106" t="s">
        <v>51</v>
      </c>
      <c r="B31" s="113">
        <v>1</v>
      </c>
      <c r="C31" s="307" t="s">
        <v>52</v>
      </c>
      <c r="D31" s="308"/>
      <c r="E31" s="308"/>
      <c r="F31" s="308"/>
      <c r="G31" s="308"/>
      <c r="H31" s="309"/>
      <c r="I31" s="109"/>
      <c r="J31" s="109"/>
      <c r="K31" s="109"/>
      <c r="L31" s="109"/>
    </row>
    <row r="32" spans="1:14" s="14" customFormat="1" ht="27" customHeight="1" x14ac:dyDescent="0.4">
      <c r="A32" s="106" t="s">
        <v>53</v>
      </c>
      <c r="B32" s="113">
        <v>1</v>
      </c>
      <c r="C32" s="307" t="s">
        <v>54</v>
      </c>
      <c r="D32" s="308"/>
      <c r="E32" s="308"/>
      <c r="F32" s="308"/>
      <c r="G32" s="308"/>
      <c r="H32" s="309"/>
      <c r="I32" s="109"/>
      <c r="J32" s="109"/>
      <c r="K32" s="109"/>
      <c r="L32" s="114"/>
      <c r="M32" s="114"/>
      <c r="N32" s="115"/>
    </row>
    <row r="33" spans="1:14" s="14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4" customFormat="1" ht="18.75" x14ac:dyDescent="0.3">
      <c r="A34" s="106" t="s">
        <v>55</v>
      </c>
      <c r="B34" s="118">
        <f>B31/B32</f>
        <v>1</v>
      </c>
      <c r="C34" s="97" t="s">
        <v>56</v>
      </c>
      <c r="D34" s="97"/>
      <c r="E34" s="97"/>
      <c r="F34" s="97"/>
      <c r="G34" s="97"/>
      <c r="I34" s="109"/>
      <c r="J34" s="109"/>
      <c r="K34" s="109"/>
      <c r="L34" s="114"/>
      <c r="M34" s="114"/>
      <c r="N34" s="115"/>
    </row>
    <row r="35" spans="1:14" s="14" customFormat="1" ht="19.5" customHeight="1" x14ac:dyDescent="0.3">
      <c r="A35" s="106"/>
      <c r="B35" s="110"/>
      <c r="G35" s="97"/>
      <c r="I35" s="109"/>
      <c r="J35" s="109"/>
      <c r="K35" s="109"/>
      <c r="L35" s="114"/>
      <c r="M35" s="114"/>
      <c r="N35" s="115"/>
    </row>
    <row r="36" spans="1:14" s="14" customFormat="1" ht="27" customHeight="1" x14ac:dyDescent="0.4">
      <c r="A36" s="119" t="s">
        <v>57</v>
      </c>
      <c r="B36" s="268">
        <v>50</v>
      </c>
      <c r="C36" s="97"/>
      <c r="D36" s="310" t="s">
        <v>58</v>
      </c>
      <c r="E36" s="311"/>
      <c r="F36" s="310" t="s">
        <v>59</v>
      </c>
      <c r="G36" s="312"/>
      <c r="J36" s="109"/>
      <c r="K36" s="109"/>
      <c r="L36" s="114"/>
      <c r="M36" s="114"/>
      <c r="N36" s="115"/>
    </row>
    <row r="37" spans="1:14" s="14" customFormat="1" ht="27" customHeight="1" x14ac:dyDescent="0.4">
      <c r="A37" s="121" t="s">
        <v>60</v>
      </c>
      <c r="B37" s="269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4" customFormat="1" ht="26.25" customHeight="1" x14ac:dyDescent="0.4">
      <c r="A38" s="121" t="s">
        <v>65</v>
      </c>
      <c r="B38" s="269">
        <v>50</v>
      </c>
      <c r="C38" s="128">
        <v>1</v>
      </c>
      <c r="D38" s="254">
        <v>6669331</v>
      </c>
      <c r="E38" s="255">
        <f>IF(ISBLANK(D38),"-",$D$48/$D$45*D38)</f>
        <v>6512675.1128358459</v>
      </c>
      <c r="F38" s="254">
        <v>7245012</v>
      </c>
      <c r="G38" s="256">
        <f>IF(ISBLANK(F38),"-",$D$48/$F$45*F38)</f>
        <v>6633945.9689116124</v>
      </c>
      <c r="I38" s="129"/>
      <c r="J38" s="109"/>
      <c r="K38" s="109"/>
      <c r="L38" s="114"/>
      <c r="M38" s="114"/>
      <c r="N38" s="115"/>
    </row>
    <row r="39" spans="1:14" s="14" customFormat="1" ht="26.25" customHeight="1" x14ac:dyDescent="0.4">
      <c r="A39" s="121" t="s">
        <v>66</v>
      </c>
      <c r="B39" s="122">
        <v>1</v>
      </c>
      <c r="C39" s="130">
        <v>2</v>
      </c>
      <c r="D39" s="257">
        <v>6706507</v>
      </c>
      <c r="E39" s="258">
        <f>IF(ISBLANK(D39),"-",$D$48/$D$45*D39)</f>
        <v>6548977.8859317955</v>
      </c>
      <c r="F39" s="257">
        <v>7258311</v>
      </c>
      <c r="G39" s="259">
        <f>IF(ISBLANK(F39),"-",$D$48/$F$45*F39)</f>
        <v>6646123.2913840329</v>
      </c>
      <c r="I39" s="314">
        <f>ABS((F43/D43*D42)-F42)/D42</f>
        <v>1.621285514702428E-2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0">
        <v>3</v>
      </c>
      <c r="D40" s="257">
        <v>6703054</v>
      </c>
      <c r="E40" s="258">
        <f>IF(ISBLANK(D40),"-",$D$48/$D$45*D40)</f>
        <v>6545605.9934339393</v>
      </c>
      <c r="F40" s="257">
        <v>7235536</v>
      </c>
      <c r="G40" s="259">
        <f>IF(ISBLANK(F40),"-",$D$48/$F$45*F40)</f>
        <v>6625269.2031586496</v>
      </c>
      <c r="I40" s="314"/>
      <c r="L40" s="114"/>
      <c r="M40" s="114"/>
      <c r="N40" s="131"/>
    </row>
    <row r="41" spans="1:14" ht="27" customHeight="1" x14ac:dyDescent="0.4">
      <c r="A41" s="121" t="s">
        <v>68</v>
      </c>
      <c r="B41" s="122">
        <v>1</v>
      </c>
      <c r="C41" s="132">
        <v>4</v>
      </c>
      <c r="D41" s="260"/>
      <c r="E41" s="261"/>
      <c r="F41" s="260"/>
      <c r="G41" s="262"/>
      <c r="I41" s="133"/>
      <c r="L41" s="114"/>
      <c r="M41" s="114"/>
      <c r="N41" s="131"/>
    </row>
    <row r="42" spans="1:14" ht="27" customHeight="1" x14ac:dyDescent="0.4">
      <c r="A42" s="121" t="s">
        <v>69</v>
      </c>
      <c r="B42" s="122">
        <v>1</v>
      </c>
      <c r="C42" s="134" t="s">
        <v>70</v>
      </c>
      <c r="D42" s="263">
        <f>AVERAGE(D38:D41)</f>
        <v>6692964</v>
      </c>
      <c r="E42" s="264">
        <f>AVERAGE(E38:E41)</f>
        <v>6535752.9974005269</v>
      </c>
      <c r="F42" s="263">
        <f>AVERAGE(F38:F41)</f>
        <v>7246286.333333333</v>
      </c>
      <c r="G42" s="265">
        <f>AVERAGE(G38:G41)</f>
        <v>6635112.8211514316</v>
      </c>
      <c r="H42" s="135"/>
    </row>
    <row r="43" spans="1:14" ht="26.25" customHeight="1" x14ac:dyDescent="0.4">
      <c r="A43" s="121" t="s">
        <v>71</v>
      </c>
      <c r="B43" s="122">
        <v>1</v>
      </c>
      <c r="C43" s="136" t="s">
        <v>72</v>
      </c>
      <c r="D43" s="266">
        <v>25.73</v>
      </c>
      <c r="E43" s="267"/>
      <c r="F43" s="266">
        <v>27.44</v>
      </c>
      <c r="G43" s="253"/>
      <c r="H43" s="135"/>
    </row>
    <row r="44" spans="1:14" ht="26.25" customHeight="1" x14ac:dyDescent="0.4">
      <c r="A44" s="121" t="s">
        <v>73</v>
      </c>
      <c r="B44" s="122">
        <v>1</v>
      </c>
      <c r="C44" s="137" t="s">
        <v>74</v>
      </c>
      <c r="D44" s="138">
        <f>D43*$B$34</f>
        <v>25.73</v>
      </c>
      <c r="E44" s="139"/>
      <c r="F44" s="138">
        <f>F43*$B$34</f>
        <v>27.44</v>
      </c>
      <c r="H44" s="135"/>
    </row>
    <row r="45" spans="1:14" ht="19.5" customHeight="1" x14ac:dyDescent="0.3">
      <c r="A45" s="121" t="s">
        <v>75</v>
      </c>
      <c r="B45" s="140">
        <f>(B44/B43)*(B42/B41)*(B40/B39)*(B38/B37)*B36</f>
        <v>250</v>
      </c>
      <c r="C45" s="137" t="s">
        <v>76</v>
      </c>
      <c r="D45" s="141">
        <f>D44*$B$30/100</f>
        <v>25.601350000000004</v>
      </c>
      <c r="E45" s="142"/>
      <c r="F45" s="141">
        <f>F44*$B$30/100</f>
        <v>27.302800000000001</v>
      </c>
      <c r="H45" s="135"/>
    </row>
    <row r="46" spans="1:14" ht="19.5" customHeight="1" x14ac:dyDescent="0.3">
      <c r="A46" s="315" t="s">
        <v>77</v>
      </c>
      <c r="B46" s="316"/>
      <c r="C46" s="137" t="s">
        <v>78</v>
      </c>
      <c r="D46" s="143">
        <f>D45/$B$45</f>
        <v>0.10240540000000001</v>
      </c>
      <c r="E46" s="144"/>
      <c r="F46" s="145">
        <f>F45/$B$45</f>
        <v>0.10921120000000001</v>
      </c>
      <c r="H46" s="135"/>
    </row>
    <row r="47" spans="1:14" ht="27" customHeight="1" x14ac:dyDescent="0.4">
      <c r="A47" s="317"/>
      <c r="B47" s="318"/>
      <c r="C47" s="146" t="s">
        <v>79</v>
      </c>
      <c r="D47" s="147">
        <v>0.1</v>
      </c>
      <c r="E47" s="148"/>
      <c r="F47" s="144"/>
      <c r="H47" s="135"/>
    </row>
    <row r="48" spans="1:14" ht="18.75" x14ac:dyDescent="0.3">
      <c r="C48" s="149" t="s">
        <v>80</v>
      </c>
      <c r="D48" s="141">
        <f>D47*$B$45</f>
        <v>25</v>
      </c>
      <c r="F48" s="150"/>
      <c r="H48" s="135"/>
    </row>
    <row r="49" spans="1:12" ht="19.5" customHeight="1" x14ac:dyDescent="0.3">
      <c r="C49" s="151" t="s">
        <v>81</v>
      </c>
      <c r="D49" s="152">
        <f>D48/B34</f>
        <v>25</v>
      </c>
      <c r="F49" s="150"/>
      <c r="H49" s="135"/>
    </row>
    <row r="50" spans="1:12" ht="18.75" x14ac:dyDescent="0.3">
      <c r="C50" s="119" t="s">
        <v>82</v>
      </c>
      <c r="D50" s="153">
        <f>AVERAGE(E38:E41,G38:G41)</f>
        <v>6585432.9092759788</v>
      </c>
      <c r="F50" s="154"/>
      <c r="H50" s="135"/>
    </row>
    <row r="51" spans="1:12" ht="18.75" x14ac:dyDescent="0.3">
      <c r="C51" s="121" t="s">
        <v>83</v>
      </c>
      <c r="D51" s="155">
        <f>STDEV(E38:E41,G38:G41)/D50</f>
        <v>8.5449011639622801E-3</v>
      </c>
      <c r="F51" s="154"/>
      <c r="H51" s="135"/>
    </row>
    <row r="52" spans="1:12" ht="19.5" customHeight="1" x14ac:dyDescent="0.3">
      <c r="C52" s="156" t="s">
        <v>19</v>
      </c>
      <c r="D52" s="157">
        <f>COUNT(E38:E41,G38:G41)</f>
        <v>6</v>
      </c>
      <c r="F52" s="154"/>
    </row>
    <row r="54" spans="1:12" ht="18.75" x14ac:dyDescent="0.3">
      <c r="A54" s="158" t="s">
        <v>1</v>
      </c>
      <c r="B54" s="159" t="s">
        <v>84</v>
      </c>
    </row>
    <row r="55" spans="1:12" ht="18.75" x14ac:dyDescent="0.3">
      <c r="A55" s="97" t="s">
        <v>85</v>
      </c>
      <c r="B55" s="160" t="str">
        <f>B21</f>
        <v>Each film coated tablet contains:
Finasteride Ph.Eur. 5 mg</v>
      </c>
    </row>
    <row r="56" spans="1:12" ht="26.25" customHeight="1" x14ac:dyDescent="0.4">
      <c r="A56" s="161" t="s">
        <v>86</v>
      </c>
      <c r="B56" s="162">
        <v>5</v>
      </c>
      <c r="C56" s="97" t="str">
        <f>B20</f>
        <v>Finasteride</v>
      </c>
      <c r="H56" s="163"/>
    </row>
    <row r="57" spans="1:12" ht="18.75" x14ac:dyDescent="0.3">
      <c r="A57" s="160" t="s">
        <v>87</v>
      </c>
      <c r="B57" s="239">
        <f>Uniformity!C46</f>
        <v>153.43100000000001</v>
      </c>
      <c r="H57" s="163"/>
    </row>
    <row r="58" spans="1:12" ht="19.5" customHeight="1" x14ac:dyDescent="0.3">
      <c r="H58" s="163"/>
    </row>
    <row r="59" spans="1:12" s="14" customFormat="1" ht="27" customHeight="1" thickBot="1" x14ac:dyDescent="0.45">
      <c r="A59" s="119" t="s">
        <v>88</v>
      </c>
      <c r="B59" s="120">
        <v>100</v>
      </c>
      <c r="C59" s="97"/>
      <c r="D59" s="164" t="s">
        <v>89</v>
      </c>
      <c r="E59" s="165" t="s">
        <v>61</v>
      </c>
      <c r="F59" s="165" t="s">
        <v>62</v>
      </c>
      <c r="G59" s="165" t="s">
        <v>90</v>
      </c>
      <c r="H59" s="123" t="s">
        <v>91</v>
      </c>
      <c r="L59" s="109"/>
    </row>
    <row r="60" spans="1:12" s="14" customFormat="1" ht="26.25" customHeight="1" x14ac:dyDescent="0.4">
      <c r="A60" s="121" t="s">
        <v>92</v>
      </c>
      <c r="B60" s="122">
        <v>1</v>
      </c>
      <c r="C60" s="319" t="s">
        <v>93</v>
      </c>
      <c r="D60" s="322">
        <v>301.07</v>
      </c>
      <c r="E60" s="270">
        <v>1</v>
      </c>
      <c r="F60" s="271">
        <v>6194016</v>
      </c>
      <c r="G60" s="240">
        <f>IF(ISBLANK(F60),"-",(F60/$D$50*$D$47*$B$68)*($B$57/$D$60))</f>
        <v>4.7932891294895548</v>
      </c>
      <c r="H60" s="166">
        <f>IF(ISBLANK(F60),"-",G60/$B$56)</f>
        <v>0.95865782589791093</v>
      </c>
      <c r="L60" s="109"/>
    </row>
    <row r="61" spans="1:12" s="14" customFormat="1" ht="26.25" customHeight="1" x14ac:dyDescent="0.4">
      <c r="A61" s="121" t="s">
        <v>94</v>
      </c>
      <c r="B61" s="122">
        <v>1</v>
      </c>
      <c r="C61" s="320"/>
      <c r="D61" s="323"/>
      <c r="E61" s="272">
        <v>2</v>
      </c>
      <c r="F61" s="257">
        <v>6191508</v>
      </c>
      <c r="G61" s="241">
        <f>IF(ISBLANK(F61),"-",(F61/$D$50*$D$47*$B$68)*($B$57/$D$60))</f>
        <v>4.7913482935057994</v>
      </c>
      <c r="H61" s="167">
        <f t="shared" ref="H61:H71" si="0">IF(ISBLANK(F61),"-",G61/$B$56)</f>
        <v>0.95826965870115988</v>
      </c>
      <c r="L61" s="109"/>
    </row>
    <row r="62" spans="1:12" s="14" customFormat="1" ht="26.25" customHeight="1" x14ac:dyDescent="0.4">
      <c r="A62" s="121" t="s">
        <v>95</v>
      </c>
      <c r="B62" s="122">
        <v>1</v>
      </c>
      <c r="C62" s="320"/>
      <c r="D62" s="323"/>
      <c r="E62" s="272">
        <v>3</v>
      </c>
      <c r="F62" s="273">
        <v>6188104</v>
      </c>
      <c r="G62" s="241">
        <f>IF(ISBLANK(F62),"-",(F62/$D$50*$D$47*$B$68)*($B$57/$D$60))</f>
        <v>4.7887140807112587</v>
      </c>
      <c r="H62" s="167">
        <f t="shared" si="0"/>
        <v>0.95774281614225176</v>
      </c>
      <c r="L62" s="109"/>
    </row>
    <row r="63" spans="1:12" ht="27" customHeight="1" thickBot="1" x14ac:dyDescent="0.45">
      <c r="A63" s="121" t="s">
        <v>96</v>
      </c>
      <c r="B63" s="122">
        <v>1</v>
      </c>
      <c r="C63" s="321"/>
      <c r="D63" s="324"/>
      <c r="E63" s="274">
        <v>4</v>
      </c>
      <c r="F63" s="275"/>
      <c r="G63" s="241" t="str">
        <f>IF(ISBLANK(F63),"-",(F63/$D$50*$D$47*$B$68)*($B$57/$D$60))</f>
        <v>-</v>
      </c>
      <c r="H63" s="167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319" t="s">
        <v>98</v>
      </c>
      <c r="D64" s="322">
        <v>305.75</v>
      </c>
      <c r="E64" s="270">
        <v>1</v>
      </c>
      <c r="F64" s="271">
        <v>6385796</v>
      </c>
      <c r="G64" s="242">
        <f>IF(ISBLANK(F64),"-",(F64/$D$50*$D$47*$B$68)*($B$57/$D$64))</f>
        <v>4.8660588924473869</v>
      </c>
      <c r="H64" s="168">
        <f>IF(ISBLANK(F64),"-",G64/$B$56)</f>
        <v>0.97321177848947737</v>
      </c>
    </row>
    <row r="65" spans="1:8" ht="26.25" customHeight="1" x14ac:dyDescent="0.4">
      <c r="A65" s="121" t="s">
        <v>99</v>
      </c>
      <c r="B65" s="122">
        <v>1</v>
      </c>
      <c r="C65" s="320"/>
      <c r="D65" s="323"/>
      <c r="E65" s="272">
        <v>2</v>
      </c>
      <c r="F65" s="257">
        <v>6357262</v>
      </c>
      <c r="G65" s="243">
        <f>IF(ISBLANK(F65),"-",(F65/$D$50*$D$47*$B$68)*($B$57/$D$64))</f>
        <v>4.8443156165210812</v>
      </c>
      <c r="H65" s="169">
        <f>IF(ISBLANK(F65),"-",G65/$B$56)</f>
        <v>0.9688631233042162</v>
      </c>
    </row>
    <row r="66" spans="1:8" ht="26.25" customHeight="1" x14ac:dyDescent="0.4">
      <c r="A66" s="121" t="s">
        <v>100</v>
      </c>
      <c r="B66" s="122">
        <v>1</v>
      </c>
      <c r="C66" s="320"/>
      <c r="D66" s="323"/>
      <c r="E66" s="272">
        <v>3</v>
      </c>
      <c r="F66" s="257">
        <v>6341618</v>
      </c>
      <c r="G66" s="243">
        <f>IF(ISBLANK(F66),"-",(F66/$D$50*$D$47*$B$68)*($B$57/$D$64))</f>
        <v>4.832394686802461</v>
      </c>
      <c r="H66" s="169">
        <f t="shared" si="0"/>
        <v>0.96647893736049217</v>
      </c>
    </row>
    <row r="67" spans="1:8" ht="27" customHeight="1" thickBot="1" x14ac:dyDescent="0.45">
      <c r="A67" s="121" t="s">
        <v>101</v>
      </c>
      <c r="B67" s="122">
        <v>1</v>
      </c>
      <c r="C67" s="321"/>
      <c r="D67" s="324"/>
      <c r="E67" s="274">
        <v>4</v>
      </c>
      <c r="F67" s="275"/>
      <c r="G67" s="244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121" t="s">
        <v>102</v>
      </c>
      <c r="B68" s="171">
        <f>(B67/B66)*(B65/B64)*(B63/B62)*(B61/B60)*B59</f>
        <v>100</v>
      </c>
      <c r="C68" s="319" t="s">
        <v>103</v>
      </c>
      <c r="D68" s="322">
        <v>310.25</v>
      </c>
      <c r="E68" s="270">
        <v>1</v>
      </c>
      <c r="F68" s="271">
        <v>6471018</v>
      </c>
      <c r="G68" s="242">
        <f>IF(ISBLANK(F68),"-",(F68/$D$50*$D$47*$B$68)*($B$57/$D$68))</f>
        <v>4.8594778138309938</v>
      </c>
      <c r="H68" s="167">
        <f>IF(ISBLANK(F68),"-",G68/$B$56)</f>
        <v>0.97189556276619871</v>
      </c>
    </row>
    <row r="69" spans="1:8" ht="27" customHeight="1" thickBot="1" x14ac:dyDescent="0.45">
      <c r="A69" s="156" t="s">
        <v>104</v>
      </c>
      <c r="B69" s="172">
        <f>(D47*B68)/B56*B57</f>
        <v>306.86200000000002</v>
      </c>
      <c r="C69" s="320"/>
      <c r="D69" s="323"/>
      <c r="E69" s="272">
        <v>2</v>
      </c>
      <c r="F69" s="257">
        <v>6357262</v>
      </c>
      <c r="G69" s="243">
        <f>IF(ISBLANK(F69),"-",(F69/$D$50*$D$47*$B$68)*($B$57/$D$68))</f>
        <v>4.7740515705119124</v>
      </c>
      <c r="H69" s="167">
        <f t="shared" si="0"/>
        <v>0.95481031410238248</v>
      </c>
    </row>
    <row r="70" spans="1:8" ht="26.25" customHeight="1" x14ac:dyDescent="0.4">
      <c r="A70" s="332" t="s">
        <v>77</v>
      </c>
      <c r="B70" s="333"/>
      <c r="C70" s="320"/>
      <c r="D70" s="323"/>
      <c r="E70" s="272">
        <v>3</v>
      </c>
      <c r="F70" s="257">
        <v>6441615</v>
      </c>
      <c r="G70" s="243">
        <f>IF(ISBLANK(F70),"-",(F70/$D$50*$D$47*$B$68)*($B$57/$D$68))</f>
        <v>4.8373973272429378</v>
      </c>
      <c r="H70" s="167">
        <f t="shared" si="0"/>
        <v>0.96747946544858754</v>
      </c>
    </row>
    <row r="71" spans="1:8" ht="27" customHeight="1" thickBot="1" x14ac:dyDescent="0.45">
      <c r="A71" s="334"/>
      <c r="B71" s="335"/>
      <c r="C71" s="331"/>
      <c r="D71" s="324"/>
      <c r="E71" s="274">
        <v>4</v>
      </c>
      <c r="F71" s="275"/>
      <c r="G71" s="244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174"/>
      <c r="B72" s="174"/>
      <c r="C72" s="174"/>
      <c r="D72" s="174"/>
      <c r="E72" s="174"/>
      <c r="F72" s="176" t="s">
        <v>70</v>
      </c>
      <c r="G72" s="249">
        <f>AVERAGE(G60:G71)</f>
        <v>4.8207830456737097</v>
      </c>
      <c r="H72" s="177">
        <f>AVERAGE(H60:H71)</f>
        <v>0.96415660913474199</v>
      </c>
    </row>
    <row r="73" spans="1:8" ht="26.25" customHeight="1" x14ac:dyDescent="0.4">
      <c r="C73" s="174"/>
      <c r="D73" s="174"/>
      <c r="E73" s="174"/>
      <c r="F73" s="178" t="s">
        <v>83</v>
      </c>
      <c r="G73" s="245">
        <f>STDEV(G60:G71)/G72</f>
        <v>7.0902194185404185E-3</v>
      </c>
      <c r="H73" s="245">
        <f>STDEV(H60:H71)/H72</f>
        <v>7.0902194185404046E-3</v>
      </c>
    </row>
    <row r="74" spans="1:8" ht="27" customHeight="1" x14ac:dyDescent="0.4">
      <c r="A74" s="174"/>
      <c r="B74" s="174"/>
      <c r="C74" s="175"/>
      <c r="D74" s="175"/>
      <c r="E74" s="179"/>
      <c r="F74" s="180" t="s">
        <v>19</v>
      </c>
      <c r="G74" s="181">
        <f>COUNT(G60:G71)</f>
        <v>9</v>
      </c>
      <c r="H74" s="181">
        <f>COUNT(H60:H71)</f>
        <v>9</v>
      </c>
    </row>
    <row r="76" spans="1:8" ht="26.25" customHeight="1" x14ac:dyDescent="0.4">
      <c r="A76" s="105" t="s">
        <v>105</v>
      </c>
      <c r="B76" s="182" t="s">
        <v>106</v>
      </c>
      <c r="C76" s="327" t="str">
        <f>B20</f>
        <v>Finasteride</v>
      </c>
      <c r="D76" s="327"/>
      <c r="E76" s="183" t="s">
        <v>107</v>
      </c>
      <c r="F76" s="183"/>
      <c r="G76" s="184">
        <f>H72</f>
        <v>0.96415660913474199</v>
      </c>
      <c r="H76" s="185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313" t="str">
        <f>B26</f>
        <v>FINASTERIDE</v>
      </c>
      <c r="C79" s="313"/>
    </row>
    <row r="80" spans="1:8" ht="26.25" customHeight="1" x14ac:dyDescent="0.4">
      <c r="A80" s="106" t="s">
        <v>47</v>
      </c>
      <c r="B80" s="313" t="str">
        <f>B27</f>
        <v>03ws15000067</v>
      </c>
      <c r="C80" s="313"/>
    </row>
    <row r="81" spans="1:12" ht="27" customHeight="1" x14ac:dyDescent="0.4">
      <c r="A81" s="106" t="s">
        <v>6</v>
      </c>
      <c r="B81" s="186">
        <f>B28</f>
        <v>99.5</v>
      </c>
    </row>
    <row r="82" spans="1:12" s="14" customFormat="1" ht="27" customHeight="1" x14ac:dyDescent="0.4">
      <c r="A82" s="106" t="s">
        <v>48</v>
      </c>
      <c r="B82" s="108">
        <v>0</v>
      </c>
      <c r="C82" s="304" t="s">
        <v>49</v>
      </c>
      <c r="D82" s="305"/>
      <c r="E82" s="305"/>
      <c r="F82" s="305"/>
      <c r="G82" s="306"/>
      <c r="I82" s="109"/>
      <c r="J82" s="109"/>
      <c r="K82" s="109"/>
      <c r="L82" s="109"/>
    </row>
    <row r="83" spans="1:12" s="14" customFormat="1" ht="19.5" customHeight="1" x14ac:dyDescent="0.3">
      <c r="A83" s="106" t="s">
        <v>50</v>
      </c>
      <c r="B83" s="110">
        <f>B81-B82</f>
        <v>99.5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4" customFormat="1" ht="27" customHeight="1" x14ac:dyDescent="0.4">
      <c r="A84" s="106" t="s">
        <v>51</v>
      </c>
      <c r="B84" s="113">
        <v>1</v>
      </c>
      <c r="C84" s="307" t="s">
        <v>110</v>
      </c>
      <c r="D84" s="308"/>
      <c r="E84" s="308"/>
      <c r="F84" s="308"/>
      <c r="G84" s="308"/>
      <c r="H84" s="309"/>
      <c r="I84" s="109"/>
      <c r="J84" s="109"/>
      <c r="K84" s="109"/>
      <c r="L84" s="109"/>
    </row>
    <row r="85" spans="1:12" s="14" customFormat="1" ht="27" customHeight="1" x14ac:dyDescent="0.4">
      <c r="A85" s="106" t="s">
        <v>53</v>
      </c>
      <c r="B85" s="113">
        <v>1</v>
      </c>
      <c r="C85" s="307" t="s">
        <v>111</v>
      </c>
      <c r="D85" s="308"/>
      <c r="E85" s="308"/>
      <c r="F85" s="308"/>
      <c r="G85" s="308"/>
      <c r="H85" s="309"/>
      <c r="I85" s="109"/>
      <c r="J85" s="109"/>
      <c r="K85" s="109"/>
      <c r="L85" s="109"/>
    </row>
    <row r="86" spans="1:12" s="14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4" customFormat="1" ht="18.75" x14ac:dyDescent="0.3">
      <c r="A87" s="106" t="s">
        <v>55</v>
      </c>
      <c r="B87" s="118">
        <f>B84/B85</f>
        <v>1</v>
      </c>
      <c r="C87" s="97" t="s">
        <v>56</v>
      </c>
      <c r="D87" s="97"/>
      <c r="E87" s="97"/>
      <c r="F87" s="97"/>
      <c r="G87" s="97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57</v>
      </c>
      <c r="B89" s="120">
        <v>100</v>
      </c>
      <c r="D89" s="187" t="s">
        <v>58</v>
      </c>
      <c r="E89" s="188"/>
      <c r="F89" s="310" t="s">
        <v>59</v>
      </c>
      <c r="G89" s="312"/>
    </row>
    <row r="90" spans="1:12" ht="27" customHeight="1" x14ac:dyDescent="0.4">
      <c r="A90" s="121" t="s">
        <v>60</v>
      </c>
      <c r="B90" s="122">
        <v>3</v>
      </c>
      <c r="C90" s="189" t="s">
        <v>61</v>
      </c>
      <c r="D90" s="124" t="s">
        <v>62</v>
      </c>
      <c r="E90" s="125" t="s">
        <v>63</v>
      </c>
      <c r="F90" s="124" t="s">
        <v>62</v>
      </c>
      <c r="G90" s="190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100</v>
      </c>
      <c r="C91" s="191">
        <v>1</v>
      </c>
      <c r="D91" s="254">
        <v>10757134</v>
      </c>
      <c r="E91" s="255">
        <f>IF(ISBLANK(D91),"-",$D$101/$D$98*D91)</f>
        <v>9852717.5832501687</v>
      </c>
      <c r="F91" s="254">
        <v>11333882</v>
      </c>
      <c r="G91" s="256">
        <f>IF(ISBLANK(F91),"-",$D$101/$F$98*F91)</f>
        <v>10016211.337012876</v>
      </c>
      <c r="I91" s="129"/>
    </row>
    <row r="92" spans="1:12" ht="26.25" customHeight="1" x14ac:dyDescent="0.4">
      <c r="A92" s="121" t="s">
        <v>66</v>
      </c>
      <c r="B92" s="122">
        <v>1</v>
      </c>
      <c r="C92" s="175">
        <v>2</v>
      </c>
      <c r="D92" s="257">
        <v>10743620</v>
      </c>
      <c r="E92" s="258">
        <f>IF(ISBLANK(D92),"-",$D$101/$D$98*D92)</f>
        <v>9840339.7858349793</v>
      </c>
      <c r="F92" s="257">
        <v>11285719</v>
      </c>
      <c r="G92" s="259">
        <f>IF(ISBLANK(F92),"-",$D$101/$F$98*F92)</f>
        <v>9973647.7399483789</v>
      </c>
      <c r="I92" s="314">
        <f>ABS((F96/D96*D95)-F95)/D95</f>
        <v>1.4669394608271333E-2</v>
      </c>
    </row>
    <row r="93" spans="1:12" ht="26.25" customHeight="1" x14ac:dyDescent="0.4">
      <c r="A93" s="121" t="s">
        <v>67</v>
      </c>
      <c r="B93" s="122">
        <v>1</v>
      </c>
      <c r="C93" s="175">
        <v>3</v>
      </c>
      <c r="D93" s="257">
        <v>10733476</v>
      </c>
      <c r="E93" s="258">
        <f>IF(ISBLANK(D93),"-",$D$101/$D$98*D93)</f>
        <v>9831048.6524192858</v>
      </c>
      <c r="F93" s="257">
        <v>11261370</v>
      </c>
      <c r="G93" s="259">
        <f>IF(ISBLANK(F93),"-",$D$101/$F$98*F93)</f>
        <v>9952129.5408137031</v>
      </c>
      <c r="I93" s="314"/>
    </row>
    <row r="94" spans="1:12" ht="27" customHeight="1" x14ac:dyDescent="0.4">
      <c r="A94" s="121" t="s">
        <v>68</v>
      </c>
      <c r="B94" s="122">
        <v>1</v>
      </c>
      <c r="C94" s="192">
        <v>4</v>
      </c>
      <c r="D94" s="260"/>
      <c r="E94" s="261"/>
      <c r="F94" s="276"/>
      <c r="G94" s="262"/>
      <c r="I94" s="133"/>
    </row>
    <row r="95" spans="1:12" ht="27" customHeight="1" x14ac:dyDescent="0.4">
      <c r="A95" s="121" t="s">
        <v>69</v>
      </c>
      <c r="B95" s="122">
        <v>1</v>
      </c>
      <c r="C95" s="193" t="s">
        <v>70</v>
      </c>
      <c r="D95" s="277">
        <f>AVERAGE(D91:D94)</f>
        <v>10744743.333333334</v>
      </c>
      <c r="E95" s="264">
        <f>AVERAGE(E91:E94)</f>
        <v>9841368.67383481</v>
      </c>
      <c r="F95" s="278">
        <f>AVERAGE(F91:F94)</f>
        <v>11293657</v>
      </c>
      <c r="G95" s="279">
        <f>AVERAGE(G91:G94)</f>
        <v>9980662.8725916538</v>
      </c>
    </row>
    <row r="96" spans="1:12" ht="26.25" customHeight="1" x14ac:dyDescent="0.4">
      <c r="A96" s="121" t="s">
        <v>71</v>
      </c>
      <c r="B96" s="107">
        <v>1</v>
      </c>
      <c r="C96" s="194" t="s">
        <v>112</v>
      </c>
      <c r="D96" s="266">
        <v>20.32</v>
      </c>
      <c r="E96" s="267"/>
      <c r="F96" s="266">
        <v>21.06</v>
      </c>
      <c r="G96" s="253"/>
    </row>
    <row r="97" spans="1:10" ht="26.25" customHeight="1" x14ac:dyDescent="0.4">
      <c r="A97" s="121" t="s">
        <v>73</v>
      </c>
      <c r="B97" s="107">
        <v>1</v>
      </c>
      <c r="C97" s="195" t="s">
        <v>113</v>
      </c>
      <c r="D97" s="196">
        <f>D96*$B$87</f>
        <v>20.32</v>
      </c>
      <c r="E97" s="139"/>
      <c r="F97" s="138">
        <f>F96*$B$87</f>
        <v>21.06</v>
      </c>
    </row>
    <row r="98" spans="1:10" ht="19.5" customHeight="1" x14ac:dyDescent="0.3">
      <c r="A98" s="121" t="s">
        <v>75</v>
      </c>
      <c r="B98" s="197">
        <f>(B97/B96)*(B95/B94)*(B93/B92)*(B91/B90)*B89</f>
        <v>3333.3333333333335</v>
      </c>
      <c r="C98" s="195" t="s">
        <v>114</v>
      </c>
      <c r="D98" s="198">
        <f>D97*$B$83/100</f>
        <v>20.218399999999999</v>
      </c>
      <c r="E98" s="142"/>
      <c r="F98" s="141">
        <f>F97*$B$83/100</f>
        <v>20.954699999999999</v>
      </c>
    </row>
    <row r="99" spans="1:10" ht="19.5" customHeight="1" x14ac:dyDescent="0.3">
      <c r="A99" s="315" t="s">
        <v>77</v>
      </c>
      <c r="B99" s="329"/>
      <c r="C99" s="195" t="s">
        <v>115</v>
      </c>
      <c r="D99" s="199">
        <f>D98/$B$98</f>
        <v>6.0655199999999996E-3</v>
      </c>
      <c r="E99" s="142"/>
      <c r="F99" s="145">
        <f>F98/$B$98</f>
        <v>6.2864099999999992E-3</v>
      </c>
      <c r="G99" s="200"/>
      <c r="H99" s="135"/>
    </row>
    <row r="100" spans="1:10" ht="19.5" customHeight="1" x14ac:dyDescent="0.3">
      <c r="A100" s="317"/>
      <c r="B100" s="330"/>
      <c r="C100" s="195" t="s">
        <v>79</v>
      </c>
      <c r="D100" s="201">
        <f>$B$56/$B$116</f>
        <v>5.5555555555555558E-3</v>
      </c>
      <c r="F100" s="150"/>
      <c r="G100" s="202"/>
      <c r="H100" s="135"/>
    </row>
    <row r="101" spans="1:10" ht="18.75" x14ac:dyDescent="0.3">
      <c r="C101" s="195" t="s">
        <v>80</v>
      </c>
      <c r="D101" s="196">
        <f>D100*$B$98</f>
        <v>18.518518518518519</v>
      </c>
      <c r="F101" s="150"/>
      <c r="G101" s="200"/>
      <c r="H101" s="135"/>
    </row>
    <row r="102" spans="1:10" ht="19.5" customHeight="1" x14ac:dyDescent="0.3">
      <c r="C102" s="203" t="s">
        <v>81</v>
      </c>
      <c r="D102" s="204">
        <f>D101/B34</f>
        <v>18.518518518518519</v>
      </c>
      <c r="F102" s="154"/>
      <c r="G102" s="200"/>
      <c r="H102" s="135"/>
      <c r="J102" s="205"/>
    </row>
    <row r="103" spans="1:10" ht="18.75" x14ac:dyDescent="0.3">
      <c r="C103" s="206" t="s">
        <v>116</v>
      </c>
      <c r="D103" s="207">
        <f>AVERAGE(E91:E94,G91:G94)</f>
        <v>9911015.7732132301</v>
      </c>
      <c r="F103" s="154"/>
      <c r="G103" s="208"/>
      <c r="H103" s="135"/>
      <c r="J103" s="209"/>
    </row>
    <row r="104" spans="1:10" ht="18.75" x14ac:dyDescent="0.3">
      <c r="C104" s="178" t="s">
        <v>83</v>
      </c>
      <c r="D104" s="210">
        <f>STDEV(E91:E94,G91:G94)/D103</f>
        <v>8.0044134462779349E-3</v>
      </c>
      <c r="F104" s="154"/>
      <c r="G104" s="200"/>
      <c r="H104" s="135"/>
      <c r="J104" s="209"/>
    </row>
    <row r="105" spans="1:10" ht="19.5" customHeight="1" x14ac:dyDescent="0.3">
      <c r="C105" s="180" t="s">
        <v>19</v>
      </c>
      <c r="D105" s="211">
        <f>COUNT(E91:E94,G91:G94)</f>
        <v>6</v>
      </c>
      <c r="F105" s="154"/>
      <c r="G105" s="200"/>
      <c r="H105" s="135"/>
      <c r="J105" s="209"/>
    </row>
    <row r="106" spans="1:10" ht="19.5" customHeight="1" x14ac:dyDescent="0.3">
      <c r="A106" s="158"/>
      <c r="B106" s="158"/>
      <c r="C106" s="158"/>
      <c r="D106" s="158"/>
      <c r="E106" s="158"/>
    </row>
    <row r="107" spans="1:10" ht="26.25" customHeight="1" x14ac:dyDescent="0.4">
      <c r="A107" s="119" t="s">
        <v>117</v>
      </c>
      <c r="B107" s="120">
        <v>900</v>
      </c>
      <c r="C107" s="212" t="s">
        <v>118</v>
      </c>
      <c r="D107" s="213" t="s">
        <v>62</v>
      </c>
      <c r="E107" s="214" t="s">
        <v>119</v>
      </c>
      <c r="F107" s="215" t="s">
        <v>120</v>
      </c>
    </row>
    <row r="108" spans="1:10" ht="26.25" customHeight="1" x14ac:dyDescent="0.4">
      <c r="A108" s="121" t="s">
        <v>121</v>
      </c>
      <c r="B108" s="122">
        <v>1</v>
      </c>
      <c r="C108" s="216">
        <v>1</v>
      </c>
      <c r="D108" s="280">
        <v>9539393</v>
      </c>
      <c r="E108" s="246">
        <f t="shared" ref="E108:E113" si="1">IF(ISBLANK(D108),"-",D108/$D$103*$D$100*$B$116)</f>
        <v>4.8125203401362624</v>
      </c>
      <c r="F108" s="217">
        <f>IF(ISBLANK(D108), "-", E108/$B$56)</f>
        <v>0.96250406802725252</v>
      </c>
    </row>
    <row r="109" spans="1:10" ht="26.25" customHeight="1" x14ac:dyDescent="0.4">
      <c r="A109" s="121" t="s">
        <v>94</v>
      </c>
      <c r="B109" s="122">
        <v>1</v>
      </c>
      <c r="C109" s="216">
        <v>2</v>
      </c>
      <c r="D109" s="280">
        <v>9646997</v>
      </c>
      <c r="E109" s="247">
        <f t="shared" si="1"/>
        <v>4.8668053914681471</v>
      </c>
      <c r="F109" s="218">
        <f t="shared" ref="F109" si="2">IF(ISBLANK(D109), "-", E109/$B$56)</f>
        <v>0.97336107829362939</v>
      </c>
    </row>
    <row r="110" spans="1:10" ht="26.25" customHeight="1" x14ac:dyDescent="0.4">
      <c r="A110" s="121" t="s">
        <v>95</v>
      </c>
      <c r="B110" s="122">
        <v>1</v>
      </c>
      <c r="C110" s="216">
        <v>3</v>
      </c>
      <c r="D110" s="280">
        <v>9841812</v>
      </c>
      <c r="E110" s="247">
        <f>IF(ISBLANK(D110),"-",D110/$D$103*$D$100*$B$116)</f>
        <v>4.9650874467376651</v>
      </c>
      <c r="F110" s="218">
        <f>IF(ISBLANK(D110), "-", E110/$B$56)</f>
        <v>0.99301748934753298</v>
      </c>
    </row>
    <row r="111" spans="1:10" ht="26.25" customHeight="1" x14ac:dyDescent="0.4">
      <c r="A111" s="121" t="s">
        <v>96</v>
      </c>
      <c r="B111" s="122">
        <v>1</v>
      </c>
      <c r="C111" s="216">
        <v>4</v>
      </c>
      <c r="D111" s="280">
        <v>9600664</v>
      </c>
      <c r="E111" s="247">
        <f t="shared" si="1"/>
        <v>4.8434308953215339</v>
      </c>
      <c r="F111" s="218">
        <f>IF(ISBLANK(D111), "-", E111/$B$56)</f>
        <v>0.96868617906430676</v>
      </c>
    </row>
    <row r="112" spans="1:10" ht="26.25" customHeight="1" x14ac:dyDescent="0.4">
      <c r="A112" s="121" t="s">
        <v>97</v>
      </c>
      <c r="B112" s="122">
        <v>1</v>
      </c>
      <c r="C112" s="216">
        <v>5</v>
      </c>
      <c r="D112" s="280">
        <v>9787295</v>
      </c>
      <c r="E112" s="247">
        <f t="shared" si="1"/>
        <v>4.9375842113239221</v>
      </c>
      <c r="F112" s="218">
        <f>IF(ISBLANK(D112), "-", E112/$B$56)</f>
        <v>0.98751684226478442</v>
      </c>
    </row>
    <row r="113" spans="1:10" ht="26.25" customHeight="1" x14ac:dyDescent="0.4">
      <c r="A113" s="121" t="s">
        <v>99</v>
      </c>
      <c r="B113" s="122">
        <v>1</v>
      </c>
      <c r="C113" s="219">
        <v>6</v>
      </c>
      <c r="D113" s="281">
        <v>9666649</v>
      </c>
      <c r="E113" s="248">
        <f t="shared" si="1"/>
        <v>4.8767196123964975</v>
      </c>
      <c r="F113" s="220">
        <f>IF(ISBLANK(D113), "-", E113/$B$56)</f>
        <v>0.97534392247929946</v>
      </c>
    </row>
    <row r="114" spans="1:10" ht="26.25" customHeight="1" x14ac:dyDescent="0.4">
      <c r="A114" s="121" t="s">
        <v>100</v>
      </c>
      <c r="B114" s="122">
        <v>1</v>
      </c>
      <c r="C114" s="216"/>
      <c r="D114" s="175"/>
      <c r="E114" s="96"/>
      <c r="F114" s="221"/>
    </row>
    <row r="115" spans="1:10" ht="26.25" customHeight="1" x14ac:dyDescent="0.4">
      <c r="A115" s="121" t="s">
        <v>101</v>
      </c>
      <c r="B115" s="122">
        <v>1</v>
      </c>
      <c r="C115" s="216"/>
      <c r="D115" s="222" t="s">
        <v>70</v>
      </c>
      <c r="E115" s="250">
        <f>AVERAGE(E108:E113)</f>
        <v>4.8836913162306717</v>
      </c>
      <c r="F115" s="223">
        <f>AVERAGE(F108:F113)</f>
        <v>0.97673826324613422</v>
      </c>
    </row>
    <row r="116" spans="1:10" ht="27" customHeight="1" x14ac:dyDescent="0.4">
      <c r="A116" s="121" t="s">
        <v>102</v>
      </c>
      <c r="B116" s="140">
        <f>(B115/B114)*(B113/B112)*(B111/B110)*(B109/B108)*B107</f>
        <v>900</v>
      </c>
      <c r="C116" s="224"/>
      <c r="D116" s="193" t="s">
        <v>83</v>
      </c>
      <c r="E116" s="225">
        <f>STDEV(E108:E113)/E115</f>
        <v>1.1780457371206332E-2</v>
      </c>
      <c r="F116" s="225">
        <f>STDEV(F108:F113)/F115</f>
        <v>1.1780457371206313E-2</v>
      </c>
      <c r="I116" s="96"/>
    </row>
    <row r="117" spans="1:10" ht="27" customHeight="1" x14ac:dyDescent="0.4">
      <c r="A117" s="315" t="s">
        <v>77</v>
      </c>
      <c r="B117" s="316"/>
      <c r="C117" s="226"/>
      <c r="D117" s="227" t="s">
        <v>19</v>
      </c>
      <c r="E117" s="228">
        <f>COUNT(E108:E113)</f>
        <v>6</v>
      </c>
      <c r="F117" s="228">
        <f>COUNT(F108:F113)</f>
        <v>6</v>
      </c>
      <c r="I117" s="96"/>
      <c r="J117" s="209"/>
    </row>
    <row r="118" spans="1:10" ht="19.5" customHeight="1" x14ac:dyDescent="0.3">
      <c r="A118" s="317"/>
      <c r="B118" s="318"/>
      <c r="C118" s="96"/>
      <c r="D118" s="96"/>
      <c r="E118" s="96"/>
      <c r="F118" s="175"/>
      <c r="G118" s="96"/>
      <c r="H118" s="96"/>
      <c r="I118" s="96"/>
    </row>
    <row r="119" spans="1:10" ht="18.75" x14ac:dyDescent="0.3">
      <c r="A119" s="237"/>
      <c r="B119" s="117"/>
      <c r="C119" s="96"/>
      <c r="D119" s="96"/>
      <c r="E119" s="96"/>
      <c r="F119" s="175"/>
      <c r="G119" s="96"/>
      <c r="H119" s="96"/>
      <c r="I119" s="96"/>
    </row>
    <row r="120" spans="1:10" ht="26.25" customHeight="1" x14ac:dyDescent="0.4">
      <c r="A120" s="105" t="s">
        <v>105</v>
      </c>
      <c r="B120" s="182" t="s">
        <v>122</v>
      </c>
      <c r="C120" s="327" t="str">
        <f>B20</f>
        <v>Finasteride</v>
      </c>
      <c r="D120" s="327"/>
      <c r="E120" s="183" t="s">
        <v>123</v>
      </c>
      <c r="F120" s="183"/>
      <c r="G120" s="184">
        <f>F115</f>
        <v>0.97673826324613422</v>
      </c>
      <c r="H120" s="96"/>
      <c r="I120" s="96"/>
    </row>
    <row r="121" spans="1:10" ht="19.5" customHeight="1" x14ac:dyDescent="0.3">
      <c r="A121" s="229"/>
      <c r="B121" s="229"/>
      <c r="C121" s="230"/>
      <c r="D121" s="230"/>
      <c r="E121" s="230"/>
      <c r="F121" s="230"/>
      <c r="G121" s="230"/>
      <c r="H121" s="230"/>
    </row>
    <row r="122" spans="1:10" ht="18.75" x14ac:dyDescent="0.3">
      <c r="B122" s="328" t="s">
        <v>25</v>
      </c>
      <c r="C122" s="328"/>
      <c r="E122" s="189" t="s">
        <v>26</v>
      </c>
      <c r="F122" s="231"/>
      <c r="G122" s="328" t="s">
        <v>27</v>
      </c>
      <c r="H122" s="328"/>
    </row>
    <row r="123" spans="1:10" ht="51" customHeight="1" x14ac:dyDescent="0.3">
      <c r="A123" s="232" t="s">
        <v>28</v>
      </c>
      <c r="B123" s="233"/>
      <c r="C123" s="233"/>
      <c r="E123" s="233"/>
      <c r="F123" s="96"/>
      <c r="G123" s="234"/>
      <c r="H123" s="234"/>
    </row>
    <row r="124" spans="1:10" ht="47.25" customHeight="1" x14ac:dyDescent="0.3">
      <c r="A124" s="232" t="s">
        <v>29</v>
      </c>
      <c r="B124" s="235"/>
      <c r="C124" s="235"/>
      <c r="E124" s="235"/>
      <c r="F124" s="96"/>
      <c r="G124" s="236"/>
      <c r="H124" s="236"/>
    </row>
    <row r="125" spans="1:10" ht="18.75" x14ac:dyDescent="0.3">
      <c r="A125" s="174"/>
      <c r="B125" s="174"/>
      <c r="C125" s="175"/>
      <c r="D125" s="175"/>
      <c r="E125" s="175"/>
      <c r="F125" s="179"/>
      <c r="G125" s="175"/>
      <c r="H125" s="175"/>
      <c r="I125" s="96"/>
    </row>
    <row r="126" spans="1:10" ht="18.75" x14ac:dyDescent="0.3">
      <c r="A126" s="174"/>
      <c r="B126" s="174"/>
      <c r="C126" s="175"/>
      <c r="D126" s="175"/>
      <c r="E126" s="175"/>
      <c r="F126" s="179"/>
      <c r="G126" s="175"/>
      <c r="H126" s="175"/>
      <c r="I126" s="96"/>
    </row>
    <row r="127" spans="1:10" ht="18.75" x14ac:dyDescent="0.3">
      <c r="A127" s="174"/>
      <c r="B127" s="174"/>
      <c r="C127" s="175"/>
      <c r="D127" s="175"/>
      <c r="E127" s="175"/>
      <c r="F127" s="179"/>
      <c r="G127" s="175"/>
      <c r="H127" s="175"/>
      <c r="I127" s="96"/>
    </row>
    <row r="128" spans="1:10" ht="18.75" x14ac:dyDescent="0.3">
      <c r="A128" s="174"/>
      <c r="B128" s="174"/>
      <c r="C128" s="175"/>
      <c r="D128" s="175"/>
      <c r="E128" s="175"/>
      <c r="F128" s="179"/>
      <c r="G128" s="175"/>
      <c r="H128" s="175"/>
      <c r="I128" s="96"/>
    </row>
    <row r="129" spans="1:9" ht="18.75" x14ac:dyDescent="0.3">
      <c r="A129" s="174"/>
      <c r="B129" s="174"/>
      <c r="C129" s="175"/>
      <c r="D129" s="175"/>
      <c r="E129" s="175"/>
      <c r="F129" s="179"/>
      <c r="G129" s="175"/>
      <c r="H129" s="175"/>
      <c r="I129" s="96"/>
    </row>
    <row r="130" spans="1:9" ht="18.75" x14ac:dyDescent="0.3">
      <c r="A130" s="174"/>
      <c r="B130" s="174"/>
      <c r="C130" s="175"/>
      <c r="D130" s="175"/>
      <c r="E130" s="175"/>
      <c r="F130" s="179"/>
      <c r="G130" s="175"/>
      <c r="H130" s="175"/>
      <c r="I130" s="96"/>
    </row>
    <row r="131" spans="1:9" ht="18.75" x14ac:dyDescent="0.3">
      <c r="A131" s="174"/>
      <c r="B131" s="174"/>
      <c r="C131" s="175"/>
      <c r="D131" s="175"/>
      <c r="E131" s="175"/>
      <c r="F131" s="179"/>
      <c r="G131" s="175"/>
      <c r="H131" s="175"/>
      <c r="I131" s="96"/>
    </row>
    <row r="132" spans="1:9" ht="18.75" x14ac:dyDescent="0.3">
      <c r="A132" s="174"/>
      <c r="B132" s="174"/>
      <c r="C132" s="175"/>
      <c r="D132" s="175"/>
      <c r="E132" s="175"/>
      <c r="F132" s="179"/>
      <c r="G132" s="175"/>
      <c r="H132" s="175"/>
      <c r="I132" s="96"/>
    </row>
    <row r="133" spans="1:9" ht="18.75" x14ac:dyDescent="0.3">
      <c r="A133" s="174"/>
      <c r="B133" s="174"/>
      <c r="C133" s="175"/>
      <c r="D133" s="175"/>
      <c r="E133" s="175"/>
      <c r="F133" s="179"/>
      <c r="G133" s="175"/>
      <c r="H133" s="17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Finasteride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2016-03-11T13:35:45Z</cp:lastPrinted>
  <dcterms:created xsi:type="dcterms:W3CDTF">2005-07-05T10:19:27Z</dcterms:created>
  <dcterms:modified xsi:type="dcterms:W3CDTF">2016-03-11T13:36:03Z</dcterms:modified>
  <cp:category/>
</cp:coreProperties>
</file>