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2"/>
  </bookViews>
  <sheets>
    <sheet name="SST" sheetId="1" r:id="rId1"/>
    <sheet name="Diclofenac diethylamine BP 1" sheetId="4" r:id="rId2"/>
    <sheet name="Methyl salicylate 1" sheetId="5" r:id="rId3"/>
  </sheets>
  <definedNames>
    <definedName name="_xlnm.Print_Area" localSheetId="1">'Diclofenac diethylamine BP 1'!$A$1:$I$81</definedName>
    <definedName name="_xlnm.Print_Area" localSheetId="2">'Methyl salicylate 1'!$A$1:$I$82</definedName>
  </definedNames>
  <calcPr calcId="145621"/>
  <fileRecoveryPr repairLoad="1"/>
</workbook>
</file>

<file path=xl/calcChain.xml><?xml version="1.0" encoding="utf-8"?>
<calcChain xmlns="http://schemas.openxmlformats.org/spreadsheetml/2006/main">
  <c r="B42" i="1" l="1"/>
  <c r="B21" i="1"/>
  <c r="C75" i="5"/>
  <c r="H70" i="5"/>
  <c r="G70" i="5"/>
  <c r="B67" i="5"/>
  <c r="B68" i="5" s="1"/>
  <c r="H66" i="5"/>
  <c r="G66" i="5"/>
  <c r="H62" i="5"/>
  <c r="G62" i="5"/>
  <c r="E56" i="5"/>
  <c r="B55" i="5"/>
  <c r="B45" i="5"/>
  <c r="D48" i="5" s="1"/>
  <c r="F42" i="5"/>
  <c r="D42" i="5"/>
  <c r="G41" i="5"/>
  <c r="E41" i="5"/>
  <c r="B34" i="5"/>
  <c r="D44" i="5" s="1"/>
  <c r="B30" i="5"/>
  <c r="C75" i="4"/>
  <c r="H70" i="4"/>
  <c r="G70" i="4"/>
  <c r="B67" i="4"/>
  <c r="B68" i="4" s="1"/>
  <c r="H66" i="4"/>
  <c r="G66" i="4"/>
  <c r="H62" i="4"/>
  <c r="G62" i="4"/>
  <c r="E56" i="4"/>
  <c r="B55" i="4"/>
  <c r="B45" i="4"/>
  <c r="D48" i="4" s="1"/>
  <c r="F44" i="4"/>
  <c r="F45" i="4" s="1"/>
  <c r="F42" i="4"/>
  <c r="D42" i="4"/>
  <c r="G41" i="4"/>
  <c r="E41" i="4"/>
  <c r="B34" i="4"/>
  <c r="D44" i="4" s="1"/>
  <c r="D45" i="4" s="1"/>
  <c r="B30" i="4"/>
  <c r="B53" i="1"/>
  <c r="E51" i="1"/>
  <c r="D51" i="1"/>
  <c r="C51" i="1"/>
  <c r="B51" i="1"/>
  <c r="B52" i="1" s="1"/>
  <c r="B32" i="1"/>
  <c r="E30" i="1"/>
  <c r="D30" i="1"/>
  <c r="C30" i="1"/>
  <c r="B30" i="1"/>
  <c r="B31" i="1" s="1"/>
  <c r="D45" i="5" l="1"/>
  <c r="D46" i="5" s="1"/>
  <c r="D46" i="4"/>
  <c r="F46" i="4"/>
  <c r="D49" i="5"/>
  <c r="E40" i="5"/>
  <c r="E38" i="5"/>
  <c r="D49" i="4"/>
  <c r="E40" i="4"/>
  <c r="E38" i="4"/>
  <c r="G39" i="4"/>
  <c r="E39" i="4"/>
  <c r="G40" i="4"/>
  <c r="G38" i="4"/>
  <c r="F44" i="5"/>
  <c r="F45" i="5" s="1"/>
  <c r="F46" i="5" s="1"/>
  <c r="E39" i="5" l="1"/>
  <c r="G42" i="4"/>
  <c r="D52" i="4"/>
  <c r="D50" i="4"/>
  <c r="E42" i="4"/>
  <c r="G39" i="5"/>
  <c r="D52" i="5" s="1"/>
  <c r="G38" i="5"/>
  <c r="E42" i="5"/>
  <c r="G40" i="5"/>
  <c r="D50" i="5" l="1"/>
  <c r="G65" i="5" s="1"/>
  <c r="H65" i="5" s="1"/>
  <c r="G60" i="5"/>
  <c r="H60" i="5" s="1"/>
  <c r="G67" i="4"/>
  <c r="H67" i="4" s="1"/>
  <c r="G68" i="4"/>
  <c r="H68" i="4" s="1"/>
  <c r="G65" i="4"/>
  <c r="H65" i="4" s="1"/>
  <c r="G63" i="4"/>
  <c r="H63" i="4" s="1"/>
  <c r="G61" i="4"/>
  <c r="H61" i="4" s="1"/>
  <c r="G59" i="4"/>
  <c r="D51" i="4"/>
  <c r="G69" i="4"/>
  <c r="H69" i="4" s="1"/>
  <c r="G64" i="4"/>
  <c r="H64" i="4" s="1"/>
  <c r="G60" i="4"/>
  <c r="H60" i="4" s="1"/>
  <c r="G42" i="5"/>
  <c r="G64" i="5" l="1"/>
  <c r="H64" i="5" s="1"/>
  <c r="G63" i="5"/>
  <c r="H63" i="5" s="1"/>
  <c r="G68" i="5"/>
  <c r="H68" i="5" s="1"/>
  <c r="G61" i="5"/>
  <c r="H61" i="5" s="1"/>
  <c r="G69" i="5"/>
  <c r="H69" i="5" s="1"/>
  <c r="G59" i="5"/>
  <c r="H59" i="5" s="1"/>
  <c r="G67" i="5"/>
  <c r="H67" i="5" s="1"/>
  <c r="D51" i="5"/>
  <c r="H59" i="4"/>
  <c r="G73" i="4"/>
  <c r="G71" i="4"/>
  <c r="G72" i="4" s="1"/>
  <c r="G73" i="5" l="1"/>
  <c r="G71" i="5"/>
  <c r="G72" i="5" s="1"/>
  <c r="H73" i="5"/>
  <c r="H71" i="5"/>
  <c r="H73" i="4"/>
  <c r="H71" i="4"/>
  <c r="F75" i="4" l="1"/>
  <c r="H72" i="4"/>
  <c r="F75" i="5"/>
  <c r="H72" i="5"/>
</calcChain>
</file>

<file path=xl/sharedStrings.xml><?xml version="1.0" encoding="utf-8"?>
<sst xmlns="http://schemas.openxmlformats.org/spreadsheetml/2006/main" count="231" uniqueCount="107">
  <si>
    <t>HPLC System Suitability Report</t>
  </si>
  <si>
    <t>Analysis Data</t>
  </si>
  <si>
    <t>Assay</t>
  </si>
  <si>
    <t>Sample(s)</t>
  </si>
  <si>
    <t>Reference Substance:</t>
  </si>
  <si>
    <t>FANIGAN FAST GEL</t>
  </si>
  <si>
    <t>% age Purity:</t>
  </si>
  <si>
    <t>NDQD201509267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</si>
  <si>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</si>
  <si>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</si>
  <si>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</si>
  <si>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</si>
  <si>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</si>
  <si>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</si>
  <si>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</si>
  <si>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</si>
  <si>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</si>
  <si>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</si>
  <si>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</si>
  <si>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</si>
  <si>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</si>
  <si>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</si>
  <si>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</si>
  <si>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</si>
  <si>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</si>
  <si>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</si>
  <si>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</si>
  <si>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</si>
  <si>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</si>
  <si>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</si>
  <si>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</si>
  <si>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</si>
  <si>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</si>
  <si>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</si>
  <si>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</si>
  <si>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</si>
  <si>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</si>
  <si>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</si>
  <si>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</si>
  <si>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</si>
  <si>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</si>
  <si>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</si>
  <si>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</si>
  <si>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</si>
  <si>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</si>
  <si>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</si>
  <si>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</si>
  <si>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</si>
  <si>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</si>
  <si>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</si>
  <si>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</si>
  <si>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Desired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</si>
  <si>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</si>
  <si>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</si>
  <si>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</si>
  <si>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</si>
  <si>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</si>
  <si>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</si>
  <si>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</si>
  <si>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</si>
  <si>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</si>
  <si>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</si>
  <si>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</si>
  <si>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If there are no serial dilutions, or only one dilution, enter 1 in all boxes not used.</t>
  </si>
  <si>
    <t>Desired Concetration (mg/mL):</t>
  </si>
  <si>
    <t>Desired Weight as free base (mg):</t>
  </si>
  <si>
    <t>Average Desired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</si>
  <si>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</si>
  <si>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</si>
  <si>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</si>
  <si>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</si>
  <si>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</si>
  <si>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Sample Weight (g)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</si>
  <si>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</si>
  <si>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</si>
  <si>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</si>
  <si>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</si>
  <si>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</si>
  <si>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</si>
  <si>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</si>
  <si>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</si>
  <si>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</si>
  <si>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</si>
  <si>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</si>
  <si>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</si>
  <si>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Comment</t>
  </si>
  <si>
    <t xml:space="preserve">The content of </t>
  </si>
  <si>
    <t xml:space="preserve">in the sample is </t>
  </si>
  <si>
    <t>National Quality Control Laoboratory</t>
  </si>
  <si>
    <t>Initial    Standard dilution (mL):</t>
  </si>
  <si>
    <t>Purity correction:</t>
  </si>
  <si>
    <t>Conc (mg/mL):</t>
  </si>
  <si>
    <t>Desired Weight as salt (mg):</t>
  </si>
  <si>
    <t>Initial    Sample dilution (mL):</t>
  </si>
  <si>
    <t>Determined Amt (mg)</t>
  </si>
  <si>
    <t>% Assay</t>
  </si>
  <si>
    <t>Desired Sample Weight (g):</t>
  </si>
  <si>
    <t>Diclofenac Sodium</t>
  </si>
  <si>
    <t>Methyl Salycilate</t>
  </si>
  <si>
    <t>Diclofenac  sodium</t>
  </si>
  <si>
    <t>D6  6</t>
  </si>
  <si>
    <t>Diclofenac Diethylamine</t>
  </si>
  <si>
    <t xml:space="preserve"> Methyl Salicylate</t>
  </si>
  <si>
    <t>Methyl salicylate</t>
  </si>
  <si>
    <t>M20 2</t>
  </si>
  <si>
    <t>Each gram of gel contains:
Diclofenac Diethylamine BP equivalent to Diclofenac sodium 10 mg (1% w/w)
Methyl Salicylate BP 100 mg (10%w/w)</t>
  </si>
  <si>
    <t>Each gram of gel contains:
Diclofenac Diethylamine BP equivalent to Diclofenac sodium 10 mg (1% w/w
Methyl Salicylate BP 100 mg (10%w/w)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</si>
</sst>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0\ &quot;g&quot;"/>
    <numFmt numFmtId="172" formatCode="0.00\ &quot;mg&quot;"/>
  </numFmts>
  <fonts count="20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b/>
      <i/>
      <sz val="14"/>
      <color rgb="FF000000"/>
      <name val="Book Antiqua"/>
    </font>
    <font>
      <sz val="14"/>
      <color rgb="FF000000"/>
      <name val="Arial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i/>
      <sz val="14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166" fontId="10" fillId="3" borderId="0" xfId="0" applyNumberFormat="1" applyFont="1" applyFill="1" applyAlignment="1" applyProtection="1">
      <alignment horizontal="left"/>
      <protection locked="0"/>
    </xf>
    <xf numFmtId="166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0" fontId="12" fillId="2" borderId="0" xfId="0" applyFont="1" applyFill="1"/>
    <xf numFmtId="0" fontId="18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14" fillId="2" borderId="0" xfId="0" applyFont="1" applyFill="1"/>
    <xf numFmtId="0" fontId="8" fillId="2" borderId="12" xfId="0" applyFont="1" applyFill="1" applyBorder="1" applyAlignment="1">
      <alignment horizontal="right"/>
    </xf>
    <xf numFmtId="0" fontId="11" fillId="3" borderId="13" xfId="0" applyFont="1" applyFill="1" applyBorder="1" applyAlignment="1" applyProtection="1">
      <alignment horizontal="center"/>
      <protection locked="0"/>
    </xf>
    <xf numFmtId="0" fontId="9" fillId="2" borderId="45" xfId="0" applyFont="1" applyFill="1" applyBorder="1"/>
    <xf numFmtId="0" fontId="9" fillId="2" borderId="30" xfId="0" applyFont="1" applyFill="1" applyBorder="1"/>
    <xf numFmtId="0" fontId="8" fillId="2" borderId="14" xfId="0" applyFont="1" applyFill="1" applyBorder="1" applyAlignment="1">
      <alignment horizontal="right"/>
    </xf>
    <xf numFmtId="0" fontId="11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18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168" fontId="8" fillId="2" borderId="21" xfId="0" applyNumberFormat="1" applyFont="1" applyFill="1" applyBorder="1" applyAlignment="1">
      <alignment horizontal="center"/>
    </xf>
    <xf numFmtId="168" fontId="8" fillId="2" borderId="22" xfId="0" applyNumberFormat="1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1" fillId="3" borderId="24" xfId="0" applyFont="1" applyFill="1" applyBorder="1" applyAlignment="1" applyProtection="1">
      <alignment horizontal="center"/>
      <protection locked="0"/>
    </xf>
    <xf numFmtId="168" fontId="8" fillId="2" borderId="25" xfId="0" applyNumberFormat="1" applyFont="1" applyFill="1" applyBorder="1" applyAlignment="1">
      <alignment horizontal="center"/>
    </xf>
    <xf numFmtId="168" fontId="8" fillId="2" borderId="26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right"/>
    </xf>
    <xf numFmtId="1" fontId="9" fillId="6" borderId="27" xfId="0" applyNumberFormat="1" applyFont="1" applyFill="1" applyBorder="1" applyAlignment="1">
      <alignment horizontal="center"/>
    </xf>
    <xf numFmtId="168" fontId="9" fillId="6" borderId="28" xfId="0" applyNumberFormat="1" applyFont="1" applyFill="1" applyBorder="1" applyAlignment="1">
      <alignment horizontal="center"/>
    </xf>
    <xf numFmtId="168" fontId="9" fillId="6" borderId="29" xfId="0" applyNumberFormat="1" applyFont="1" applyFill="1" applyBorder="1" applyAlignment="1">
      <alignment horizontal="center"/>
    </xf>
    <xf numFmtId="0" fontId="8" fillId="2" borderId="31" xfId="0" applyFont="1" applyFill="1" applyBorder="1" applyAlignment="1">
      <alignment horizontal="right"/>
    </xf>
    <xf numFmtId="0" fontId="11" fillId="3" borderId="31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0" xfId="0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2" fontId="8" fillId="6" borderId="33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7" borderId="33" xfId="0" applyNumberFormat="1" applyFont="1" applyFill="1" applyBorder="1" applyAlignment="1">
      <alignment horizontal="center"/>
    </xf>
    <xf numFmtId="2" fontId="8" fillId="6" borderId="34" xfId="0" applyNumberFormat="1" applyFont="1" applyFill="1" applyBorder="1" applyAlignment="1">
      <alignment horizontal="center"/>
    </xf>
    <xf numFmtId="0" fontId="11" fillId="3" borderId="33" xfId="0" applyFont="1" applyFill="1" applyBorder="1" applyAlignment="1" applyProtection="1">
      <alignment horizontal="center"/>
      <protection locked="0"/>
    </xf>
    <xf numFmtId="0" fontId="8" fillId="2" borderId="46" xfId="0" applyFont="1" applyFill="1" applyBorder="1" applyAlignment="1">
      <alignment horizontal="right"/>
    </xf>
    <xf numFmtId="2" fontId="8" fillId="7" borderId="46" xfId="0" applyNumberFormat="1" applyFont="1" applyFill="1" applyBorder="1" applyAlignment="1">
      <alignment horizontal="center"/>
    </xf>
    <xf numFmtId="2" fontId="9" fillId="6" borderId="34" xfId="0" applyNumberFormat="1" applyFont="1" applyFill="1" applyBorder="1" applyAlignment="1">
      <alignment horizontal="center"/>
    </xf>
    <xf numFmtId="0" fontId="8" fillId="2" borderId="40" xfId="0" applyFont="1" applyFill="1" applyBorder="1" applyAlignment="1">
      <alignment horizontal="right"/>
    </xf>
    <xf numFmtId="168" fontId="9" fillId="7" borderId="40" xfId="0" applyNumberFormat="1" applyFont="1" applyFill="1" applyBorder="1" applyAlignment="1">
      <alignment horizontal="center"/>
    </xf>
    <xf numFmtId="168" fontId="9" fillId="2" borderId="0" xfId="0" applyNumberFormat="1" applyFont="1" applyFill="1" applyAlignment="1">
      <alignment horizontal="center"/>
    </xf>
    <xf numFmtId="10" fontId="8" fillId="6" borderId="33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8" fillId="7" borderId="34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69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172" fontId="11" fillId="3" borderId="0" xfId="0" applyNumberFormat="1" applyFont="1" applyFill="1" applyAlignment="1" applyProtection="1">
      <alignment horizontal="center"/>
      <protection locked="0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2" fontId="8" fillId="2" borderId="36" xfId="0" applyNumberFormat="1" applyFont="1" applyFill="1" applyBorder="1" applyAlignment="1">
      <alignment horizontal="center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/>
    </xf>
    <xf numFmtId="2" fontId="8" fillId="2" borderId="35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/>
    </xf>
    <xf numFmtId="2" fontId="8" fillId="2" borderId="37" xfId="0" applyNumberFormat="1" applyFont="1" applyFill="1" applyBorder="1" applyAlignment="1">
      <alignment horizontal="center"/>
    </xf>
    <xf numFmtId="10" fontId="8" fillId="2" borderId="39" xfId="0" applyNumberFormat="1" applyFont="1" applyFill="1" applyBorder="1" applyAlignment="1">
      <alignment horizontal="center" vertical="center"/>
    </xf>
    <xf numFmtId="10" fontId="8" fillId="2" borderId="36" xfId="0" applyNumberFormat="1" applyFont="1" applyFill="1" applyBorder="1" applyAlignment="1">
      <alignment horizontal="center" vertical="center"/>
    </xf>
    <xf numFmtId="10" fontId="8" fillId="2" borderId="35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64" fontId="8" fillId="2" borderId="39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11" fillId="7" borderId="23" xfId="0" applyNumberFormat="1" applyFont="1" applyFill="1" applyBorder="1" applyAlignment="1">
      <alignment horizontal="center"/>
    </xf>
    <xf numFmtId="10" fontId="11" fillId="6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11" fillId="7" borderId="41" xfId="0" applyFont="1" applyFill="1" applyBorder="1" applyAlignment="1">
      <alignment horizontal="center"/>
    </xf>
    <xf numFmtId="0" fontId="9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0" fontId="8" fillId="2" borderId="0" xfId="0" applyFont="1" applyFill="1" applyAlignment="1">
      <alignment vertical="center"/>
    </xf>
    <xf numFmtId="165" fontId="11" fillId="2" borderId="0" xfId="0" applyNumberFormat="1" applyFont="1" applyFill="1" applyAlignment="1">
      <alignment horizontal="center" vertical="center"/>
    </xf>
    <xf numFmtId="0" fontId="13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8" fillId="2" borderId="0" xfId="0" applyFont="1" applyFill="1"/>
    <xf numFmtId="0" fontId="8" fillId="2" borderId="7" xfId="0" applyFont="1" applyFill="1" applyBorder="1"/>
    <xf numFmtId="0" fontId="9" fillId="2" borderId="11" xfId="0" applyFont="1" applyFill="1" applyBorder="1"/>
    <xf numFmtId="0" fontId="9" fillId="2" borderId="0" xfId="0" applyFont="1" applyFill="1" applyAlignment="1">
      <alignment horizontal="center"/>
    </xf>
    <xf numFmtId="0" fontId="8" fillId="2" borderId="11" xfId="0" applyFont="1" applyFill="1" applyBorder="1"/>
    <xf numFmtId="0" fontId="8" fillId="2" borderId="11" xfId="0" applyFont="1" applyFill="1" applyBorder="1"/>
    <xf numFmtId="0" fontId="10" fillId="3" borderId="0" xfId="0" applyFont="1" applyFill="1" applyProtection="1">
      <protection locked="0"/>
    </xf>
    <xf numFmtId="2" fontId="11" fillId="7" borderId="23" xfId="0" applyNumberFormat="1" applyFont="1" applyFill="1" applyBorder="1" applyAlignment="1">
      <alignment horizontal="center"/>
    </xf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166" fontId="10" fillId="3" borderId="0" xfId="0" applyNumberFormat="1" applyFont="1" applyFill="1" applyAlignment="1" applyProtection="1">
      <alignment horizontal="left"/>
      <protection locked="0"/>
    </xf>
    <xf numFmtId="166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0" fontId="12" fillId="2" borderId="0" xfId="0" applyFont="1" applyFill="1"/>
    <xf numFmtId="0" fontId="18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14" fillId="2" borderId="0" xfId="0" applyFont="1" applyFill="1"/>
    <xf numFmtId="0" fontId="8" fillId="2" borderId="12" xfId="0" applyFont="1" applyFill="1" applyBorder="1" applyAlignment="1">
      <alignment horizontal="right"/>
    </xf>
    <xf numFmtId="0" fontId="11" fillId="3" borderId="13" xfId="0" applyFont="1" applyFill="1" applyBorder="1" applyAlignment="1" applyProtection="1">
      <alignment horizontal="center"/>
      <protection locked="0"/>
    </xf>
    <xf numFmtId="0" fontId="9" fillId="2" borderId="45" xfId="0" applyFont="1" applyFill="1" applyBorder="1"/>
    <xf numFmtId="0" fontId="9" fillId="2" borderId="30" xfId="0" applyFont="1" applyFill="1" applyBorder="1"/>
    <xf numFmtId="0" fontId="8" fillId="2" borderId="14" xfId="0" applyFont="1" applyFill="1" applyBorder="1" applyAlignment="1">
      <alignment horizontal="right"/>
    </xf>
    <xf numFmtId="0" fontId="11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1" fillId="3" borderId="20" xfId="0" applyFont="1" applyFill="1" applyBorder="1" applyAlignment="1" applyProtection="1">
      <alignment horizontal="center"/>
      <protection locked="0"/>
    </xf>
    <xf numFmtId="168" fontId="8" fillId="2" borderId="17" xfId="0" applyNumberFormat="1" applyFont="1" applyFill="1" applyBorder="1" applyAlignment="1">
      <alignment horizontal="center"/>
    </xf>
    <xf numFmtId="168" fontId="8" fillId="2" borderId="18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11" fillId="3" borderId="14" xfId="0" applyFont="1" applyFill="1" applyBorder="1" applyAlignment="1" applyProtection="1">
      <alignment horizontal="center"/>
      <protection locked="0"/>
    </xf>
    <xf numFmtId="168" fontId="8" fillId="2" borderId="21" xfId="0" applyNumberFormat="1" applyFont="1" applyFill="1" applyBorder="1" applyAlignment="1">
      <alignment horizontal="center"/>
    </xf>
    <xf numFmtId="168" fontId="8" fillId="2" borderId="22" xfId="0" applyNumberFormat="1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1" fillId="3" borderId="24" xfId="0" applyFont="1" applyFill="1" applyBorder="1" applyAlignment="1" applyProtection="1">
      <alignment horizontal="center"/>
      <protection locked="0"/>
    </xf>
    <xf numFmtId="168" fontId="8" fillId="2" borderId="25" xfId="0" applyNumberFormat="1" applyFont="1" applyFill="1" applyBorder="1" applyAlignment="1">
      <alignment horizontal="center"/>
    </xf>
    <xf numFmtId="168" fontId="8" fillId="2" borderId="26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right"/>
    </xf>
    <xf numFmtId="1" fontId="9" fillId="6" borderId="27" xfId="0" applyNumberFormat="1" applyFont="1" applyFill="1" applyBorder="1" applyAlignment="1">
      <alignment horizontal="center"/>
    </xf>
    <xf numFmtId="168" fontId="9" fillId="6" borderId="28" xfId="0" applyNumberFormat="1" applyFont="1" applyFill="1" applyBorder="1" applyAlignment="1">
      <alignment horizontal="center"/>
    </xf>
    <xf numFmtId="168" fontId="9" fillId="6" borderId="29" xfId="0" applyNumberFormat="1" applyFont="1" applyFill="1" applyBorder="1" applyAlignment="1">
      <alignment horizontal="center"/>
    </xf>
    <xf numFmtId="0" fontId="8" fillId="2" borderId="31" xfId="0" applyFont="1" applyFill="1" applyBorder="1" applyAlignment="1">
      <alignment horizontal="right"/>
    </xf>
    <xf numFmtId="0" fontId="11" fillId="3" borderId="31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0" xfId="0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2" fontId="8" fillId="6" borderId="33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7" borderId="33" xfId="0" applyNumberFormat="1" applyFont="1" applyFill="1" applyBorder="1" applyAlignment="1">
      <alignment horizontal="center"/>
    </xf>
    <xf numFmtId="2" fontId="8" fillId="6" borderId="34" xfId="0" applyNumberFormat="1" applyFont="1" applyFill="1" applyBorder="1" applyAlignment="1">
      <alignment horizontal="center"/>
    </xf>
    <xf numFmtId="0" fontId="11" fillId="3" borderId="33" xfId="0" applyFont="1" applyFill="1" applyBorder="1" applyAlignment="1" applyProtection="1">
      <alignment horizontal="center"/>
      <protection locked="0"/>
    </xf>
    <xf numFmtId="0" fontId="8" fillId="2" borderId="46" xfId="0" applyFont="1" applyFill="1" applyBorder="1" applyAlignment="1">
      <alignment horizontal="right"/>
    </xf>
    <xf numFmtId="2" fontId="8" fillId="7" borderId="46" xfId="0" applyNumberFormat="1" applyFont="1" applyFill="1" applyBorder="1" applyAlignment="1">
      <alignment horizontal="center"/>
    </xf>
    <xf numFmtId="2" fontId="9" fillId="6" borderId="34" xfId="0" applyNumberFormat="1" applyFont="1" applyFill="1" applyBorder="1" applyAlignment="1">
      <alignment horizontal="center"/>
    </xf>
    <xf numFmtId="0" fontId="8" fillId="2" borderId="40" xfId="0" applyFont="1" applyFill="1" applyBorder="1" applyAlignment="1">
      <alignment horizontal="right"/>
    </xf>
    <xf numFmtId="168" fontId="9" fillId="7" borderId="40" xfId="0" applyNumberFormat="1" applyFont="1" applyFill="1" applyBorder="1" applyAlignment="1">
      <alignment horizontal="center"/>
    </xf>
    <xf numFmtId="168" fontId="9" fillId="2" borderId="0" xfId="0" applyNumberFormat="1" applyFont="1" applyFill="1" applyAlignment="1">
      <alignment horizontal="center"/>
    </xf>
    <xf numFmtId="10" fontId="8" fillId="6" borderId="33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8" fillId="7" borderId="34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69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172" fontId="11" fillId="3" borderId="0" xfId="0" applyNumberFormat="1" applyFont="1" applyFill="1" applyAlignment="1" applyProtection="1">
      <alignment horizontal="center"/>
      <protection locked="0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2" fontId="8" fillId="2" borderId="36" xfId="0" applyNumberFormat="1" applyFont="1" applyFill="1" applyBorder="1" applyAlignment="1">
      <alignment horizontal="center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2" fontId="8" fillId="2" borderId="35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/>
    </xf>
    <xf numFmtId="0" fontId="10" fillId="3" borderId="38" xfId="0" applyFont="1" applyFill="1" applyBorder="1" applyAlignment="1" applyProtection="1">
      <alignment horizontal="center"/>
      <protection locked="0"/>
    </xf>
    <xf numFmtId="2" fontId="8" fillId="2" borderId="37" xfId="0" applyNumberFormat="1" applyFont="1" applyFill="1" applyBorder="1" applyAlignment="1">
      <alignment horizontal="center"/>
    </xf>
    <xf numFmtId="10" fontId="8" fillId="2" borderId="39" xfId="0" applyNumberFormat="1" applyFont="1" applyFill="1" applyBorder="1" applyAlignment="1">
      <alignment horizontal="center" vertical="center"/>
    </xf>
    <xf numFmtId="10" fontId="8" fillId="2" borderId="36" xfId="0" applyNumberFormat="1" applyFont="1" applyFill="1" applyBorder="1" applyAlignment="1">
      <alignment horizontal="center" vertical="center"/>
    </xf>
    <xf numFmtId="10" fontId="8" fillId="2" borderId="35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64" fontId="8" fillId="2" borderId="39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11" fillId="7" borderId="23" xfId="0" applyNumberFormat="1" applyFont="1" applyFill="1" applyBorder="1" applyAlignment="1">
      <alignment horizontal="center"/>
    </xf>
    <xf numFmtId="10" fontId="11" fillId="6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11" fillId="7" borderId="41" xfId="0" applyFont="1" applyFill="1" applyBorder="1" applyAlignment="1">
      <alignment horizontal="center"/>
    </xf>
    <xf numFmtId="0" fontId="9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0" fontId="8" fillId="2" borderId="0" xfId="0" applyFont="1" applyFill="1" applyAlignment="1">
      <alignment vertical="center"/>
    </xf>
    <xf numFmtId="165" fontId="11" fillId="2" borderId="0" xfId="0" applyNumberFormat="1" applyFont="1" applyFill="1" applyAlignment="1">
      <alignment horizontal="center" vertical="center"/>
    </xf>
    <xf numFmtId="0" fontId="13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8" fillId="2" borderId="0" xfId="0" applyFont="1" applyFill="1"/>
    <xf numFmtId="0" fontId="8" fillId="2" borderId="7" xfId="0" applyFont="1" applyFill="1" applyBorder="1"/>
    <xf numFmtId="0" fontId="9" fillId="2" borderId="11" xfId="0" applyFont="1" applyFill="1" applyBorder="1"/>
    <xf numFmtId="0" fontId="9" fillId="2" borderId="0" xfId="0" applyFont="1" applyFill="1" applyAlignment="1">
      <alignment horizontal="center"/>
    </xf>
    <xf numFmtId="0" fontId="8" fillId="2" borderId="11" xfId="0" applyFont="1" applyFill="1" applyBorder="1"/>
    <xf numFmtId="0" fontId="8" fillId="2" borderId="11" xfId="0" applyFont="1" applyFill="1" applyBorder="1"/>
    <xf numFmtId="0" fontId="10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2" fontId="11" fillId="7" borderId="23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1" fillId="3" borderId="0" xfId="0" applyFont="1" applyFill="1" applyAlignment="1" applyProtection="1">
      <alignment horizontal="left"/>
      <protection locked="0"/>
    </xf>
    <xf numFmtId="0" fontId="13" fillId="2" borderId="42" xfId="0" applyFont="1" applyFill="1" applyBorder="1" applyAlignment="1">
      <alignment horizontal="center"/>
    </xf>
    <xf numFmtId="0" fontId="13" fillId="2" borderId="43" xfId="0" applyFont="1" applyFill="1" applyBorder="1" applyAlignment="1">
      <alignment horizontal="center"/>
    </xf>
    <xf numFmtId="0" fontId="13" fillId="2" borderId="44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0" fontId="13" fillId="2" borderId="42" xfId="0" applyFont="1" applyFill="1" applyBorder="1" applyAlignment="1">
      <alignment horizontal="left" vertical="center" wrapText="1"/>
    </xf>
    <xf numFmtId="0" fontId="13" fillId="2" borderId="43" xfId="0" applyFont="1" applyFill="1" applyBorder="1" applyAlignment="1">
      <alignment horizontal="left" vertical="center" wrapText="1"/>
    </xf>
    <xf numFmtId="0" fontId="13" fillId="2" borderId="44" xfId="0" applyFont="1" applyFill="1" applyBorder="1" applyAlignment="1">
      <alignment horizontal="left" vertical="center" wrapText="1"/>
    </xf>
    <xf numFmtId="0" fontId="9" fillId="2" borderId="45" xfId="0" applyFont="1" applyFill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3" fillId="2" borderId="12" xfId="0" applyFont="1" applyFill="1" applyBorder="1" applyAlignment="1">
      <alignment horizontal="left" vertical="center" wrapText="1"/>
    </xf>
    <xf numFmtId="0" fontId="13" fillId="2" borderId="13" xfId="0" applyFont="1" applyFill="1" applyBorder="1" applyAlignment="1">
      <alignment horizontal="left" vertical="center" wrapText="1"/>
    </xf>
    <xf numFmtId="0" fontId="13" fillId="2" borderId="38" xfId="0" applyFont="1" applyFill="1" applyBorder="1" applyAlignment="1">
      <alignment horizontal="left" vertical="center" wrapText="1"/>
    </xf>
    <xf numFmtId="0" fontId="13" fillId="2" borderId="39" xfId="0" applyFont="1" applyFill="1" applyBorder="1" applyAlignment="1">
      <alignment horizontal="left" vertical="center" wrapText="1"/>
    </xf>
    <xf numFmtId="164" fontId="10" fillId="3" borderId="36" xfId="0" applyNumberFormat="1" applyFont="1" applyFill="1" applyBorder="1" applyAlignment="1" applyProtection="1">
      <alignment horizontal="center" vertical="center"/>
      <protection locked="0"/>
    </xf>
    <xf numFmtId="164" fontId="10" fillId="3" borderId="35" xfId="0" applyNumberFormat="1" applyFont="1" applyFill="1" applyBorder="1" applyAlignment="1" applyProtection="1">
      <alignment horizontal="center" vertical="center"/>
      <protection locked="0"/>
    </xf>
    <xf numFmtId="164" fontId="10" fillId="3" borderId="37" xfId="0" applyNumberFormat="1" applyFont="1" applyFill="1" applyBorder="1" applyAlignment="1" applyProtection="1">
      <alignment horizontal="center" vertical="center"/>
      <protection locked="0"/>
    </xf>
    <xf numFmtId="0" fontId="13" fillId="2" borderId="42" xfId="0" applyFont="1" applyFill="1" applyBorder="1" applyAlignment="1">
      <alignment horizontal="justify" vertical="center" wrapText="1"/>
    </xf>
    <xf numFmtId="0" fontId="13" fillId="2" borderId="43" xfId="0" applyFont="1" applyFill="1" applyBorder="1" applyAlignment="1">
      <alignment horizontal="justify" vertical="center" wrapText="1"/>
    </xf>
    <xf numFmtId="0" fontId="13" fillId="2" borderId="44" xfId="0" applyFont="1" applyFill="1" applyBorder="1" applyAlignment="1">
      <alignment horizontal="justify" vertical="center" wrapText="1"/>
    </xf>
    <xf numFmtId="0" fontId="13" fillId="2" borderId="10" xfId="0" applyFont="1" applyFill="1" applyBorder="1" applyAlignment="1">
      <alignment horizontal="left" vertical="center" wrapText="1"/>
    </xf>
    <xf numFmtId="0" fontId="13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center" vertical="center"/>
    </xf>
    <xf numFmtId="0" fontId="9" fillId="2" borderId="47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6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C53" sqref="C53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74" t="s">
        <v>0</v>
      </c>
      <c r="B15" s="274"/>
      <c r="C15" s="274"/>
      <c r="D15" s="274"/>
      <c r="E15" s="27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97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99.65</v>
      </c>
      <c r="C19" s="10"/>
      <c r="D19" s="10"/>
      <c r="E19" s="10"/>
    </row>
    <row r="20" spans="1:6" ht="16.5" customHeight="1" x14ac:dyDescent="0.3">
      <c r="A20" s="7" t="s">
        <v>8</v>
      </c>
      <c r="B20" s="12">
        <v>18.73</v>
      </c>
      <c r="C20" s="10"/>
      <c r="D20" s="10"/>
      <c r="E20" s="10"/>
    </row>
    <row r="21" spans="1:6" ht="16.5" customHeight="1" x14ac:dyDescent="0.3">
      <c r="A21" s="7" t="s">
        <v>9</v>
      </c>
      <c r="B21" s="13">
        <f>B20/20*4/10</f>
        <v>0.37459999999999999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10</v>
      </c>
      <c r="B23" s="15" t="s">
        <v>11</v>
      </c>
      <c r="C23" s="14" t="s">
        <v>12</v>
      </c>
      <c r="D23" s="14" t="s">
        <v>13</v>
      </c>
      <c r="E23" s="16" t="s">
        <v>14</v>
      </c>
    </row>
    <row r="24" spans="1:6" ht="16.5" customHeight="1" x14ac:dyDescent="0.3">
      <c r="A24" s="17">
        <v>1</v>
      </c>
      <c r="B24" s="18">
        <v>129222240</v>
      </c>
      <c r="C24" s="18">
        <v>8854.7999999999993</v>
      </c>
      <c r="D24" s="19">
        <v>1.1000000000000001</v>
      </c>
      <c r="E24" s="20">
        <v>10.4</v>
      </c>
    </row>
    <row r="25" spans="1:6" ht="16.5" customHeight="1" x14ac:dyDescent="0.3">
      <c r="A25" s="17">
        <v>2</v>
      </c>
      <c r="B25" s="18">
        <v>129688476</v>
      </c>
      <c r="C25" s="18">
        <v>8760.2999999999993</v>
      </c>
      <c r="D25" s="19">
        <v>1.1000000000000001</v>
      </c>
      <c r="E25" s="19">
        <v>10.4</v>
      </c>
    </row>
    <row r="26" spans="1:6" ht="16.5" customHeight="1" x14ac:dyDescent="0.3">
      <c r="A26" s="17">
        <v>3</v>
      </c>
      <c r="B26" s="18">
        <v>129095121</v>
      </c>
      <c r="C26" s="18">
        <v>8863.7000000000007</v>
      </c>
      <c r="D26" s="19">
        <v>1.1000000000000001</v>
      </c>
      <c r="E26" s="19">
        <v>10.4</v>
      </c>
    </row>
    <row r="27" spans="1:6" ht="16.5" customHeight="1" x14ac:dyDescent="0.3">
      <c r="A27" s="17">
        <v>4</v>
      </c>
      <c r="B27" s="18">
        <v>129698236</v>
      </c>
      <c r="C27" s="18">
        <v>8848</v>
      </c>
      <c r="D27" s="19">
        <v>1.1000000000000001</v>
      </c>
      <c r="E27" s="19">
        <v>10.4</v>
      </c>
    </row>
    <row r="28" spans="1:6" ht="16.5" customHeight="1" x14ac:dyDescent="0.3">
      <c r="A28" s="17">
        <v>5</v>
      </c>
      <c r="B28" s="18">
        <v>129093871</v>
      </c>
      <c r="C28" s="18">
        <v>8898.2999999999993</v>
      </c>
      <c r="D28" s="19">
        <v>1.1000000000000001</v>
      </c>
      <c r="E28" s="19">
        <v>10.4</v>
      </c>
    </row>
    <row r="29" spans="1:6" ht="16.5" customHeight="1" x14ac:dyDescent="0.3">
      <c r="A29" s="17">
        <v>6</v>
      </c>
      <c r="B29" s="21">
        <v>129133087</v>
      </c>
      <c r="C29" s="21">
        <v>8857.6</v>
      </c>
      <c r="D29" s="22">
        <v>1.1000000000000001</v>
      </c>
      <c r="E29" s="22">
        <v>10.4</v>
      </c>
    </row>
    <row r="30" spans="1:6" ht="16.5" customHeight="1" x14ac:dyDescent="0.3">
      <c r="A30" s="23" t="s">
        <v>15</v>
      </c>
      <c r="B30" s="24">
        <f>AVERAGE(B24:B29)</f>
        <v>129321838.5</v>
      </c>
      <c r="C30" s="25">
        <f>AVERAGE(C24:C29)</f>
        <v>8847.1166666666668</v>
      </c>
      <c r="D30" s="26">
        <f>AVERAGE(D24:D29)</f>
        <v>1.0999999999999999</v>
      </c>
      <c r="E30" s="26">
        <f>AVERAGE(E24:E29)</f>
        <v>10.4</v>
      </c>
    </row>
    <row r="31" spans="1:6" ht="16.5" customHeight="1" x14ac:dyDescent="0.3">
      <c r="A31" s="27" t="s">
        <v>16</v>
      </c>
      <c r="B31" s="28">
        <f>(STDEV(B24:B29)/B30)</f>
        <v>2.2544744778120497E-3</v>
      </c>
      <c r="C31" s="29"/>
      <c r="D31" s="29"/>
      <c r="E31" s="30"/>
      <c r="F31" s="2"/>
    </row>
    <row r="32" spans="1:6" s="2" customFormat="1" ht="16.5" customHeight="1" x14ac:dyDescent="0.3">
      <c r="A32" s="31" t="s">
        <v>17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18</v>
      </c>
      <c r="B34" s="37" t="s">
        <v>19</v>
      </c>
      <c r="C34" s="38"/>
      <c r="D34" s="38"/>
      <c r="E34" s="39"/>
    </row>
    <row r="35" spans="1:6" ht="16.5" customHeight="1" x14ac:dyDescent="0.3">
      <c r="A35" s="11"/>
      <c r="B35" s="37" t="s">
        <v>20</v>
      </c>
      <c r="C35" s="38"/>
      <c r="D35" s="38"/>
      <c r="E35" s="39"/>
      <c r="F35" s="2"/>
    </row>
    <row r="36" spans="1:6" ht="16.5" customHeight="1" x14ac:dyDescent="0.3">
      <c r="A36" s="11"/>
      <c r="B36" s="40" t="s">
        <v>21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/>
    </row>
    <row r="39" spans="1:6" ht="16.5" customHeight="1" x14ac:dyDescent="0.3">
      <c r="A39" s="11" t="s">
        <v>4</v>
      </c>
      <c r="B39" s="8" t="s">
        <v>98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99.54</v>
      </c>
      <c r="C40" s="10"/>
      <c r="D40" s="10"/>
      <c r="E40" s="10"/>
    </row>
    <row r="41" spans="1:6" ht="16.5" customHeight="1" x14ac:dyDescent="0.3">
      <c r="A41" s="7" t="s">
        <v>8</v>
      </c>
      <c r="B41" s="12">
        <v>56.51</v>
      </c>
      <c r="C41" s="10"/>
      <c r="D41" s="10"/>
      <c r="E41" s="10"/>
    </row>
    <row r="42" spans="1:6" ht="16.5" customHeight="1" x14ac:dyDescent="0.3">
      <c r="A42" s="7" t="s">
        <v>9</v>
      </c>
      <c r="B42" s="13">
        <f>B41/10</f>
        <v>5.6509999999999998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10</v>
      </c>
      <c r="B44" s="15" t="s">
        <v>11</v>
      </c>
      <c r="C44" s="14" t="s">
        <v>12</v>
      </c>
      <c r="D44" s="14" t="s">
        <v>13</v>
      </c>
      <c r="E44" s="16" t="s">
        <v>14</v>
      </c>
    </row>
    <row r="45" spans="1:6" ht="16.5" customHeight="1" x14ac:dyDescent="0.3">
      <c r="A45" s="17">
        <v>1</v>
      </c>
      <c r="B45" s="18">
        <v>438660592</v>
      </c>
      <c r="C45" s="18">
        <v>9326.2999999999993</v>
      </c>
      <c r="D45" s="19">
        <v>1.2</v>
      </c>
      <c r="E45" s="20">
        <v>5.7</v>
      </c>
    </row>
    <row r="46" spans="1:6" ht="16.5" customHeight="1" x14ac:dyDescent="0.3">
      <c r="A46" s="17">
        <v>2</v>
      </c>
      <c r="B46" s="18">
        <v>439958719</v>
      </c>
      <c r="C46" s="18">
        <v>9262.2000000000007</v>
      </c>
      <c r="D46" s="19">
        <v>1.2</v>
      </c>
      <c r="E46" s="19">
        <v>5.7</v>
      </c>
    </row>
    <row r="47" spans="1:6" ht="16.5" customHeight="1" x14ac:dyDescent="0.3">
      <c r="A47" s="17">
        <v>3</v>
      </c>
      <c r="B47" s="18">
        <v>437816290</v>
      </c>
      <c r="C47" s="18">
        <v>9317.1</v>
      </c>
      <c r="D47" s="19">
        <v>1.2</v>
      </c>
      <c r="E47" s="19">
        <v>5.7</v>
      </c>
    </row>
    <row r="48" spans="1:6" ht="16.5" customHeight="1" x14ac:dyDescent="0.3">
      <c r="A48" s="17">
        <v>4</v>
      </c>
      <c r="B48" s="18">
        <v>439610148</v>
      </c>
      <c r="C48" s="18">
        <v>9360.1</v>
      </c>
      <c r="D48" s="19">
        <v>1.1000000000000001</v>
      </c>
      <c r="E48" s="19">
        <v>5.7</v>
      </c>
    </row>
    <row r="49" spans="1:7" ht="16.5" customHeight="1" x14ac:dyDescent="0.3">
      <c r="A49" s="17">
        <v>5</v>
      </c>
      <c r="B49" s="18">
        <v>437697190</v>
      </c>
      <c r="C49" s="18">
        <v>9415.2000000000007</v>
      </c>
      <c r="D49" s="19">
        <v>1.1000000000000001</v>
      </c>
      <c r="E49" s="19">
        <v>5.7</v>
      </c>
    </row>
    <row r="50" spans="1:7" ht="16.5" customHeight="1" x14ac:dyDescent="0.3">
      <c r="A50" s="17">
        <v>6</v>
      </c>
      <c r="B50" s="21">
        <v>438049942</v>
      </c>
      <c r="C50" s="21">
        <v>9345.2000000000007</v>
      </c>
      <c r="D50" s="22">
        <v>1.2</v>
      </c>
      <c r="E50" s="22">
        <v>5.7</v>
      </c>
    </row>
    <row r="51" spans="1:7" ht="16.5" customHeight="1" x14ac:dyDescent="0.3">
      <c r="A51" s="23" t="s">
        <v>15</v>
      </c>
      <c r="B51" s="24">
        <f>AVERAGE(B45:B50)</f>
        <v>438632146.83333331</v>
      </c>
      <c r="C51" s="25">
        <f>AVERAGE(C45:C50)</f>
        <v>9337.6833333333325</v>
      </c>
      <c r="D51" s="26">
        <f>AVERAGE(D45:D50)</f>
        <v>1.1666666666666665</v>
      </c>
      <c r="E51" s="26">
        <f>AVERAGE(E45:E50)</f>
        <v>5.7</v>
      </c>
    </row>
    <row r="52" spans="1:7" ht="16.5" customHeight="1" x14ac:dyDescent="0.3">
      <c r="A52" s="27" t="s">
        <v>16</v>
      </c>
      <c r="B52" s="28">
        <f>(STDEV(B45:B50)/B51)</f>
        <v>2.1857272299914774E-3</v>
      </c>
      <c r="C52" s="29"/>
      <c r="D52" s="29"/>
      <c r="E52" s="30"/>
      <c r="F52" s="2"/>
    </row>
    <row r="53" spans="1:7" s="2" customFormat="1" ht="16.5" customHeight="1" x14ac:dyDescent="0.3">
      <c r="A53" s="31" t="s">
        <v>17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18</v>
      </c>
      <c r="B55" s="37" t="s">
        <v>19</v>
      </c>
      <c r="C55" s="38"/>
      <c r="D55" s="38"/>
      <c r="E55" s="39"/>
    </row>
    <row r="56" spans="1:7" ht="16.5" customHeight="1" x14ac:dyDescent="0.3">
      <c r="A56" s="11"/>
      <c r="B56" s="37" t="s">
        <v>20</v>
      </c>
      <c r="C56" s="38"/>
      <c r="D56" s="38"/>
      <c r="E56" s="39"/>
      <c r="F56" s="2"/>
    </row>
    <row r="57" spans="1:7" ht="16.5" customHeight="1" x14ac:dyDescent="0.3">
      <c r="A57" s="11"/>
      <c r="B57" s="40" t="s">
        <v>21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75" t="s">
        <v>22</v>
      </c>
      <c r="C59" s="275"/>
      <c r="E59" s="45" t="s">
        <v>23</v>
      </c>
      <c r="F59" s="46"/>
      <c r="G59" s="45" t="s">
        <v>24</v>
      </c>
    </row>
    <row r="60" spans="1:7" ht="15" customHeight="1" x14ac:dyDescent="0.3">
      <c r="A60" s="47" t="s">
        <v>25</v>
      </c>
      <c r="B60" s="48"/>
      <c r="C60" s="48"/>
      <c r="E60" s="48"/>
      <c r="F60" s="2"/>
      <c r="G60" s="49"/>
    </row>
    <row r="61" spans="1:7" ht="15" customHeight="1" x14ac:dyDescent="0.3">
      <c r="A61" s="47" t="s">
        <v>26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0"/>
  <sheetViews>
    <sheetView view="pageBreakPreview" zoomScale="60" zoomScaleNormal="55" workbookViewId="0">
      <selection sqref="A1:I81"/>
    </sheetView>
  </sheetViews>
  <sheetFormatPr defaultRowHeight="12.75" x14ac:dyDescent="0.2"/>
  <cols>
    <col min="1" max="1" width="61.28515625" customWidth="1"/>
    <col min="2" max="2" width="30.140625" customWidth="1"/>
    <col min="3" max="3" width="50.140625" customWidth="1"/>
    <col min="4" max="4" width="22.85546875" customWidth="1"/>
    <col min="5" max="5" width="25.5703125" customWidth="1"/>
    <col min="6" max="6" width="19.28515625" customWidth="1"/>
    <col min="7" max="7" width="27" customWidth="1"/>
    <col min="8" max="8" width="19.7109375" customWidth="1"/>
    <col min="9" max="9" width="9" hidden="1" customWidth="1"/>
  </cols>
  <sheetData>
    <row r="1" spans="1:9" ht="18.75" customHeight="1" x14ac:dyDescent="0.2">
      <c r="A1" s="276" t="s">
        <v>88</v>
      </c>
      <c r="B1" s="276"/>
      <c r="C1" s="276"/>
      <c r="D1" s="276"/>
      <c r="E1" s="276"/>
      <c r="F1" s="276"/>
      <c r="G1" s="276"/>
      <c r="H1" s="276"/>
      <c r="I1" s="276"/>
    </row>
    <row r="2" spans="1:9" ht="18.75" customHeight="1" x14ac:dyDescent="0.2">
      <c r="A2" s="276"/>
      <c r="B2" s="276"/>
      <c r="C2" s="276"/>
      <c r="D2" s="276"/>
      <c r="E2" s="276"/>
      <c r="F2" s="276"/>
      <c r="G2" s="276"/>
      <c r="H2" s="276"/>
      <c r="I2" s="276"/>
    </row>
    <row r="3" spans="1:9" ht="18.75" customHeight="1" x14ac:dyDescent="0.2">
      <c r="A3" s="276"/>
      <c r="B3" s="276"/>
      <c r="C3" s="276"/>
      <c r="D3" s="276"/>
      <c r="E3" s="276"/>
      <c r="F3" s="276"/>
      <c r="G3" s="276"/>
      <c r="H3" s="276"/>
      <c r="I3" s="276"/>
    </row>
    <row r="4" spans="1:9" ht="18.75" customHeight="1" x14ac:dyDescent="0.2">
      <c r="A4" s="276"/>
      <c r="B4" s="276"/>
      <c r="C4" s="276"/>
      <c r="D4" s="276"/>
      <c r="E4" s="276"/>
      <c r="F4" s="276"/>
      <c r="G4" s="276"/>
      <c r="H4" s="276"/>
      <c r="I4" s="276"/>
    </row>
    <row r="5" spans="1:9" ht="18.75" customHeight="1" x14ac:dyDescent="0.2">
      <c r="A5" s="276"/>
      <c r="B5" s="276"/>
      <c r="C5" s="276"/>
      <c r="D5" s="276"/>
      <c r="E5" s="276"/>
      <c r="F5" s="276"/>
      <c r="G5" s="276"/>
      <c r="H5" s="276"/>
      <c r="I5" s="276"/>
    </row>
    <row r="6" spans="1:9" ht="18.75" customHeight="1" x14ac:dyDescent="0.2">
      <c r="A6" s="276"/>
      <c r="B6" s="276"/>
      <c r="C6" s="276"/>
      <c r="D6" s="276"/>
      <c r="E6" s="276"/>
      <c r="F6" s="276"/>
      <c r="G6" s="276"/>
      <c r="H6" s="276"/>
      <c r="I6" s="276"/>
    </row>
    <row r="7" spans="1:9" ht="18.75" customHeight="1" x14ac:dyDescent="0.2">
      <c r="A7" s="276"/>
      <c r="B7" s="276"/>
      <c r="C7" s="276"/>
      <c r="D7" s="276"/>
      <c r="E7" s="276"/>
      <c r="F7" s="276"/>
      <c r="G7" s="276"/>
      <c r="H7" s="276"/>
      <c r="I7" s="276"/>
    </row>
    <row r="8" spans="1:9" ht="18.75" customHeight="1" x14ac:dyDescent="0.2">
      <c r="A8" s="277" t="s">
        <v>27</v>
      </c>
      <c r="B8" s="277"/>
      <c r="C8" s="277"/>
      <c r="D8" s="277"/>
      <c r="E8" s="277"/>
      <c r="F8" s="277"/>
      <c r="G8" s="277"/>
      <c r="H8" s="277"/>
      <c r="I8" s="277"/>
    </row>
    <row r="9" spans="1:9" ht="18.75" customHeight="1" x14ac:dyDescent="0.2">
      <c r="A9" s="277"/>
      <c r="B9" s="277"/>
      <c r="C9" s="277"/>
      <c r="D9" s="277"/>
      <c r="E9" s="277"/>
      <c r="F9" s="277"/>
      <c r="G9" s="277"/>
      <c r="H9" s="277"/>
      <c r="I9" s="277"/>
    </row>
    <row r="10" spans="1:9" ht="18.75" customHeight="1" x14ac:dyDescent="0.2">
      <c r="A10" s="277"/>
      <c r="B10" s="277"/>
      <c r="C10" s="277"/>
      <c r="D10" s="277"/>
      <c r="E10" s="277"/>
      <c r="F10" s="277"/>
      <c r="G10" s="277"/>
      <c r="H10" s="277"/>
      <c r="I10" s="277"/>
    </row>
    <row r="11" spans="1:9" ht="18.75" customHeight="1" x14ac:dyDescent="0.2">
      <c r="A11" s="277"/>
      <c r="B11" s="277"/>
      <c r="C11" s="277"/>
      <c r="D11" s="277"/>
      <c r="E11" s="277"/>
      <c r="F11" s="277"/>
      <c r="G11" s="277"/>
      <c r="H11" s="277"/>
      <c r="I11" s="277"/>
    </row>
    <row r="12" spans="1:9" ht="18.75" customHeight="1" x14ac:dyDescent="0.2">
      <c r="A12" s="277"/>
      <c r="B12" s="277"/>
      <c r="C12" s="277"/>
      <c r="D12" s="277"/>
      <c r="E12" s="277"/>
      <c r="F12" s="277"/>
      <c r="G12" s="277"/>
      <c r="H12" s="277"/>
      <c r="I12" s="277"/>
    </row>
    <row r="13" spans="1:9" ht="18.75" customHeight="1" x14ac:dyDescent="0.2">
      <c r="A13" s="277"/>
      <c r="B13" s="277"/>
      <c r="C13" s="277"/>
      <c r="D13" s="277"/>
      <c r="E13" s="277"/>
      <c r="F13" s="277"/>
      <c r="G13" s="277"/>
      <c r="H13" s="277"/>
      <c r="I13" s="277"/>
    </row>
    <row r="14" spans="1:9" ht="18.75" customHeight="1" x14ac:dyDescent="0.2">
      <c r="A14" s="277"/>
      <c r="B14" s="277"/>
      <c r="C14" s="277"/>
      <c r="D14" s="277"/>
      <c r="E14" s="277"/>
      <c r="F14" s="277"/>
      <c r="G14" s="277"/>
      <c r="H14" s="277"/>
      <c r="I14" s="277"/>
    </row>
    <row r="15" spans="1:9" ht="19.5" customHeight="1" x14ac:dyDescent="0.3">
      <c r="A15" s="52"/>
      <c r="B15" s="52"/>
      <c r="C15" s="52"/>
      <c r="D15" s="52"/>
      <c r="E15" s="52"/>
      <c r="F15" s="52"/>
      <c r="G15" s="52"/>
      <c r="H15" s="52"/>
    </row>
    <row r="16" spans="1:9" ht="19.5" customHeight="1" x14ac:dyDescent="0.3">
      <c r="A16" s="279" t="s">
        <v>28</v>
      </c>
      <c r="B16" s="280"/>
      <c r="C16" s="280"/>
      <c r="D16" s="280"/>
      <c r="E16" s="280"/>
      <c r="F16" s="280"/>
      <c r="G16" s="280"/>
      <c r="H16" s="281"/>
    </row>
    <row r="17" spans="1:8" ht="20.25" customHeight="1" x14ac:dyDescent="0.2">
      <c r="A17" s="304" t="s">
        <v>29</v>
      </c>
      <c r="B17" s="304"/>
      <c r="C17" s="304"/>
      <c r="D17" s="304"/>
      <c r="E17" s="304"/>
      <c r="F17" s="304"/>
      <c r="G17" s="304"/>
      <c r="H17" s="304"/>
    </row>
    <row r="18" spans="1:8" ht="26.25" customHeight="1" x14ac:dyDescent="0.4">
      <c r="A18" s="54" t="s">
        <v>30</v>
      </c>
      <c r="B18" s="278" t="s">
        <v>5</v>
      </c>
      <c r="C18" s="278"/>
      <c r="D18" s="52"/>
      <c r="E18" s="52"/>
      <c r="F18" s="52"/>
      <c r="G18" s="52"/>
      <c r="H18" s="52"/>
    </row>
    <row r="19" spans="1:8" ht="26.25" customHeight="1" x14ac:dyDescent="0.4">
      <c r="A19" s="54" t="s">
        <v>31</v>
      </c>
      <c r="B19" s="271" t="s">
        <v>7</v>
      </c>
      <c r="C19" s="265">
        <v>4</v>
      </c>
      <c r="D19" s="52"/>
      <c r="E19" s="52"/>
      <c r="F19" s="52"/>
      <c r="G19" s="52"/>
      <c r="H19" s="52"/>
    </row>
    <row r="20" spans="1:8" ht="26.25" customHeight="1" x14ac:dyDescent="0.4">
      <c r="A20" s="54" t="s">
        <v>32</v>
      </c>
      <c r="B20" s="282" t="s">
        <v>101</v>
      </c>
      <c r="C20" s="282"/>
      <c r="D20" s="52"/>
      <c r="E20" s="52"/>
      <c r="F20" s="52"/>
      <c r="G20" s="52"/>
      <c r="H20" s="52"/>
    </row>
    <row r="21" spans="1:8" ht="26.25" customHeight="1" x14ac:dyDescent="0.4">
      <c r="A21" s="54" t="s">
        <v>33</v>
      </c>
      <c r="B21" s="305" t="s">
        <v>105</v>
      </c>
      <c r="C21" s="282"/>
      <c r="D21" s="282"/>
      <c r="E21" s="282"/>
      <c r="F21" s="282"/>
      <c r="G21" s="282"/>
      <c r="H21" s="158"/>
    </row>
    <row r="22" spans="1:8" ht="26.25" customHeight="1" x14ac:dyDescent="0.4">
      <c r="A22" s="54" t="s">
        <v>34</v>
      </c>
      <c r="B22" s="55">
        <v>42411.430439814816</v>
      </c>
      <c r="C22" s="52"/>
      <c r="D22" s="52"/>
      <c r="E22" s="52"/>
      <c r="F22" s="52"/>
      <c r="G22" s="52"/>
      <c r="H22" s="52"/>
    </row>
    <row r="23" spans="1:8" ht="26.25" customHeight="1" x14ac:dyDescent="0.4">
      <c r="A23" s="54" t="s">
        <v>35</v>
      </c>
      <c r="B23" s="55"/>
      <c r="C23" s="52"/>
      <c r="D23" s="52"/>
      <c r="E23" s="52"/>
      <c r="F23" s="52"/>
      <c r="G23" s="52"/>
      <c r="H23" s="52"/>
    </row>
    <row r="24" spans="1:8" ht="18.75" customHeight="1" x14ac:dyDescent="0.3">
      <c r="A24" s="54"/>
      <c r="B24" s="56"/>
      <c r="C24" s="52"/>
      <c r="D24" s="52"/>
      <c r="E24" s="52"/>
      <c r="F24" s="52"/>
      <c r="G24" s="52"/>
      <c r="H24" s="52"/>
    </row>
    <row r="25" spans="1:8" ht="18.75" customHeight="1" x14ac:dyDescent="0.3">
      <c r="A25" s="57"/>
      <c r="B25" s="56"/>
      <c r="C25" s="52"/>
      <c r="D25" s="52"/>
      <c r="E25" s="52"/>
      <c r="F25" s="52"/>
      <c r="G25" s="52"/>
      <c r="H25" s="52"/>
    </row>
    <row r="26" spans="1:8" ht="26.25" customHeight="1" x14ac:dyDescent="0.4">
      <c r="A26" s="58" t="s">
        <v>4</v>
      </c>
      <c r="B26" s="278" t="s">
        <v>99</v>
      </c>
      <c r="C26" s="278"/>
      <c r="D26" s="52"/>
      <c r="E26" s="52"/>
      <c r="F26" s="52"/>
      <c r="G26" s="52"/>
      <c r="H26" s="52"/>
    </row>
    <row r="27" spans="1:8" ht="26.25" customHeight="1" x14ac:dyDescent="0.4">
      <c r="A27" s="59" t="s">
        <v>36</v>
      </c>
      <c r="B27" s="282" t="s">
        <v>100</v>
      </c>
      <c r="C27" s="282"/>
      <c r="D27" s="52"/>
      <c r="E27" s="52"/>
      <c r="F27" s="52"/>
      <c r="G27" s="52"/>
      <c r="H27" s="52"/>
    </row>
    <row r="28" spans="1:8" ht="27" customHeight="1" x14ac:dyDescent="0.4">
      <c r="A28" s="59" t="s">
        <v>6</v>
      </c>
      <c r="B28" s="168">
        <v>99.65</v>
      </c>
      <c r="C28" s="52"/>
      <c r="D28" s="52"/>
      <c r="E28" s="52"/>
      <c r="F28" s="52"/>
      <c r="G28" s="52"/>
      <c r="H28" s="52"/>
    </row>
    <row r="29" spans="1:8" ht="27" customHeight="1" x14ac:dyDescent="0.4">
      <c r="A29" s="59" t="s">
        <v>37</v>
      </c>
      <c r="B29" s="61">
        <v>0</v>
      </c>
      <c r="C29" s="295" t="s">
        <v>38</v>
      </c>
      <c r="D29" s="296"/>
      <c r="E29" s="296"/>
      <c r="F29" s="296"/>
      <c r="G29" s="296"/>
      <c r="H29" s="297"/>
    </row>
    <row r="30" spans="1:8" ht="19.5" customHeight="1" x14ac:dyDescent="0.3">
      <c r="A30" s="59" t="s">
        <v>39</v>
      </c>
      <c r="B30" s="62">
        <f>B28-B29</f>
        <v>99.65</v>
      </c>
      <c r="C30" s="63"/>
      <c r="D30" s="63"/>
      <c r="E30" s="63"/>
      <c r="F30" s="63"/>
      <c r="G30" s="63"/>
      <c r="H30" s="64"/>
    </row>
    <row r="31" spans="1:8" ht="27" customHeight="1" x14ac:dyDescent="0.4">
      <c r="A31" s="59" t="s">
        <v>40</v>
      </c>
      <c r="B31" s="65">
        <v>1</v>
      </c>
      <c r="C31" s="283" t="s">
        <v>41</v>
      </c>
      <c r="D31" s="284"/>
      <c r="E31" s="284"/>
      <c r="F31" s="284"/>
      <c r="G31" s="284"/>
      <c r="H31" s="285"/>
    </row>
    <row r="32" spans="1:8" ht="27" customHeight="1" x14ac:dyDescent="0.4">
      <c r="A32" s="59" t="s">
        <v>42</v>
      </c>
      <c r="B32" s="65">
        <v>1</v>
      </c>
      <c r="C32" s="283" t="s">
        <v>43</v>
      </c>
      <c r="D32" s="284"/>
      <c r="E32" s="284"/>
      <c r="F32" s="284"/>
      <c r="G32" s="284"/>
      <c r="H32" s="285"/>
    </row>
    <row r="33" spans="1:8" ht="18.75" customHeight="1" x14ac:dyDescent="0.3">
      <c r="A33" s="59"/>
      <c r="B33" s="66"/>
      <c r="C33" s="67"/>
      <c r="D33" s="67"/>
      <c r="E33" s="67"/>
      <c r="F33" s="67"/>
      <c r="G33" s="67"/>
      <c r="H33" s="67"/>
    </row>
    <row r="34" spans="1:8" ht="18.75" customHeight="1" x14ac:dyDescent="0.3">
      <c r="A34" s="59" t="s">
        <v>44</v>
      </c>
      <c r="B34" s="68">
        <f>B31/B32</f>
        <v>1</v>
      </c>
      <c r="C34" s="52" t="s">
        <v>45</v>
      </c>
      <c r="D34" s="52"/>
      <c r="E34" s="52"/>
      <c r="F34" s="52"/>
      <c r="G34" s="52"/>
      <c r="H34" s="52"/>
    </row>
    <row r="35" spans="1:8" ht="19.5" customHeight="1" x14ac:dyDescent="0.3">
      <c r="A35" s="59"/>
      <c r="B35" s="62"/>
      <c r="C35" s="69"/>
      <c r="D35" s="69"/>
      <c r="E35" s="69"/>
      <c r="F35" s="69"/>
      <c r="G35" s="69"/>
      <c r="H35" s="52"/>
    </row>
    <row r="36" spans="1:8" ht="27" customHeight="1" x14ac:dyDescent="0.4">
      <c r="A36" s="70" t="s">
        <v>89</v>
      </c>
      <c r="B36" s="71">
        <v>20</v>
      </c>
      <c r="C36" s="52"/>
      <c r="D36" s="286" t="s">
        <v>46</v>
      </c>
      <c r="E36" s="303"/>
      <c r="F36" s="72" t="s">
        <v>47</v>
      </c>
      <c r="G36" s="73"/>
      <c r="H36" s="69"/>
    </row>
    <row r="37" spans="1:8" ht="26.25" customHeight="1" x14ac:dyDescent="0.4">
      <c r="A37" s="74" t="s">
        <v>48</v>
      </c>
      <c r="B37" s="75">
        <v>4</v>
      </c>
      <c r="C37" s="76" t="s">
        <v>49</v>
      </c>
      <c r="D37" s="77" t="s">
        <v>50</v>
      </c>
      <c r="E37" s="78" t="s">
        <v>51</v>
      </c>
      <c r="F37" s="77" t="s">
        <v>50</v>
      </c>
      <c r="G37" s="79" t="s">
        <v>51</v>
      </c>
      <c r="H37" s="69"/>
    </row>
    <row r="38" spans="1:8" ht="26.25" customHeight="1" x14ac:dyDescent="0.4">
      <c r="A38" s="74" t="s">
        <v>52</v>
      </c>
      <c r="B38" s="75">
        <v>10</v>
      </c>
      <c r="C38" s="80">
        <v>1</v>
      </c>
      <c r="D38" s="189">
        <v>128140180</v>
      </c>
      <c r="E38" s="81">
        <f>IF(ISBLANK(D38),"-",$D$48/$D$45*D38)</f>
        <v>171636740.33704188</v>
      </c>
      <c r="F38" s="189">
        <v>133952740</v>
      </c>
      <c r="G38" s="82">
        <f>IF(ISBLANK(F38),"-",$D$48/$F$45*F38)</f>
        <v>166283054.52060935</v>
      </c>
      <c r="H38" s="69"/>
    </row>
    <row r="39" spans="1:8" ht="26.25" customHeight="1" x14ac:dyDescent="0.4">
      <c r="A39" s="74" t="s">
        <v>53</v>
      </c>
      <c r="B39" s="75">
        <v>1</v>
      </c>
      <c r="C39" s="83">
        <v>2</v>
      </c>
      <c r="D39" s="193">
        <v>128508634</v>
      </c>
      <c r="E39" s="84">
        <f>IF(ISBLANK(D39),"-",$D$48/$D$45*D39)</f>
        <v>172130264.25377235</v>
      </c>
      <c r="F39" s="193">
        <v>134286983</v>
      </c>
      <c r="G39" s="85">
        <f>IF(ISBLANK(F39),"-",$D$48/$F$45*F39)</f>
        <v>166697969.11654916</v>
      </c>
      <c r="H39" s="69"/>
    </row>
    <row r="40" spans="1:8" ht="26.25" customHeight="1" x14ac:dyDescent="0.4">
      <c r="A40" s="74" t="s">
        <v>54</v>
      </c>
      <c r="B40" s="75">
        <v>1</v>
      </c>
      <c r="C40" s="83">
        <v>3</v>
      </c>
      <c r="D40" s="193">
        <v>128965830</v>
      </c>
      <c r="E40" s="84">
        <f>IF(ISBLANK(D40),"-",$D$48/$D$45*D40)</f>
        <v>172742653.21042228</v>
      </c>
      <c r="F40" s="193">
        <v>134426377</v>
      </c>
      <c r="G40" s="85">
        <f>IF(ISBLANK(F40),"-",$D$48/$F$45*F40)</f>
        <v>166871006.7125091</v>
      </c>
      <c r="H40" s="52"/>
    </row>
    <row r="41" spans="1:8" ht="26.25" customHeight="1" x14ac:dyDescent="0.4">
      <c r="A41" s="74" t="s">
        <v>55</v>
      </c>
      <c r="B41" s="75">
        <v>1</v>
      </c>
      <c r="C41" s="86">
        <v>4</v>
      </c>
      <c r="D41" s="87"/>
      <c r="E41" s="88" t="str">
        <f>IF(ISBLANK(D41),"-",$D$48/$D$45*D41)</f>
        <v>-</v>
      </c>
      <c r="F41" s="87"/>
      <c r="G41" s="89" t="str">
        <f>IF(ISBLANK(F41),"-",$D$48/$F$45*F41)</f>
        <v>-</v>
      </c>
      <c r="H41" s="52"/>
    </row>
    <row r="42" spans="1:8" ht="27" customHeight="1" x14ac:dyDescent="0.4">
      <c r="A42" s="74" t="s">
        <v>56</v>
      </c>
      <c r="B42" s="75">
        <v>1</v>
      </c>
      <c r="C42" s="90" t="s">
        <v>57</v>
      </c>
      <c r="D42" s="91">
        <f>AVERAGE(D38:D41)</f>
        <v>128538214.66666667</v>
      </c>
      <c r="E42" s="92">
        <f>AVERAGE(E38:E41)</f>
        <v>172169885.9337455</v>
      </c>
      <c r="F42" s="91">
        <f>AVERAGE(F38:F41)</f>
        <v>134222033.33333334</v>
      </c>
      <c r="G42" s="93">
        <f>AVERAGE(G38:G41)</f>
        <v>166617343.44988921</v>
      </c>
      <c r="H42" s="52"/>
    </row>
    <row r="43" spans="1:8" ht="26.25" customHeight="1" x14ac:dyDescent="0.4">
      <c r="A43" s="74" t="s">
        <v>58</v>
      </c>
      <c r="B43" s="60">
        <v>1</v>
      </c>
      <c r="C43" s="94" t="s">
        <v>59</v>
      </c>
      <c r="D43" s="95">
        <v>18.73</v>
      </c>
      <c r="E43" s="96"/>
      <c r="F43" s="95">
        <v>20.21</v>
      </c>
      <c r="G43" s="97"/>
      <c r="H43" s="52"/>
    </row>
    <row r="44" spans="1:8" ht="26.25" customHeight="1" x14ac:dyDescent="0.4">
      <c r="A44" s="74" t="s">
        <v>60</v>
      </c>
      <c r="B44" s="60">
        <v>1</v>
      </c>
      <c r="C44" s="98" t="s">
        <v>61</v>
      </c>
      <c r="D44" s="99">
        <f>D43*$B$34</f>
        <v>18.73</v>
      </c>
      <c r="E44" s="97"/>
      <c r="F44" s="99">
        <f>F43*$B$34</f>
        <v>20.21</v>
      </c>
      <c r="G44" s="100"/>
      <c r="H44" s="52"/>
    </row>
    <row r="45" spans="1:8" ht="19.5" customHeight="1" x14ac:dyDescent="0.3">
      <c r="A45" s="74" t="s">
        <v>62</v>
      </c>
      <c r="B45" s="97">
        <f>(B44/B43)*(B42/B41)*(B40/B39)*(B38/B37)*B36</f>
        <v>50</v>
      </c>
      <c r="C45" s="98" t="s">
        <v>90</v>
      </c>
      <c r="D45" s="101">
        <f>D44*$B$30/100</f>
        <v>18.664445000000001</v>
      </c>
      <c r="E45" s="100"/>
      <c r="F45" s="101">
        <f>F44*$B$30/100</f>
        <v>20.139265000000002</v>
      </c>
      <c r="G45" s="100"/>
      <c r="H45" s="52"/>
    </row>
    <row r="46" spans="1:8" ht="19.5" customHeight="1" x14ac:dyDescent="0.3">
      <c r="A46" s="288" t="s">
        <v>63</v>
      </c>
      <c r="B46" s="298"/>
      <c r="C46" s="98" t="s">
        <v>91</v>
      </c>
      <c r="D46" s="99">
        <f>D45/$B$45</f>
        <v>0.37328890000000003</v>
      </c>
      <c r="E46" s="100"/>
      <c r="F46" s="102">
        <f>F45/$B$45</f>
        <v>0.40278530000000001</v>
      </c>
      <c r="G46" s="100"/>
      <c r="H46" s="52"/>
    </row>
    <row r="47" spans="1:8" ht="27" customHeight="1" x14ac:dyDescent="0.4">
      <c r="A47" s="290"/>
      <c r="B47" s="299"/>
      <c r="C47" s="98" t="s">
        <v>64</v>
      </c>
      <c r="D47" s="103">
        <v>0.5</v>
      </c>
      <c r="E47" s="97"/>
      <c r="F47" s="97"/>
      <c r="G47" s="97"/>
      <c r="H47" s="52"/>
    </row>
    <row r="48" spans="1:8" ht="18.75" customHeight="1" x14ac:dyDescent="0.3">
      <c r="A48" s="67"/>
      <c r="B48" s="67"/>
      <c r="C48" s="104" t="s">
        <v>65</v>
      </c>
      <c r="D48" s="105">
        <f>D47*$B$45</f>
        <v>25</v>
      </c>
      <c r="E48" s="97"/>
      <c r="F48" s="97"/>
      <c r="G48" s="97"/>
      <c r="H48" s="52"/>
    </row>
    <row r="49" spans="1:8" ht="19.5" customHeight="1" x14ac:dyDescent="0.3">
      <c r="A49" s="52"/>
      <c r="B49" s="52"/>
      <c r="C49" s="98" t="s">
        <v>92</v>
      </c>
      <c r="D49" s="106">
        <f>D48/B34</f>
        <v>25</v>
      </c>
      <c r="E49" s="100"/>
      <c r="F49" s="100"/>
      <c r="G49" s="100"/>
      <c r="H49" s="52"/>
    </row>
    <row r="50" spans="1:8" ht="18.75" customHeight="1" x14ac:dyDescent="0.3">
      <c r="A50" s="52"/>
      <c r="B50" s="52"/>
      <c r="C50" s="107" t="s">
        <v>66</v>
      </c>
      <c r="D50" s="108">
        <f>AVERAGE(E38:E41,G38:G41)</f>
        <v>169393614.69181737</v>
      </c>
      <c r="E50" s="109"/>
      <c r="F50" s="109"/>
      <c r="G50" s="109"/>
      <c r="H50" s="52"/>
    </row>
    <row r="51" spans="1:8" ht="18.75" customHeight="1" x14ac:dyDescent="0.3">
      <c r="A51" s="52"/>
      <c r="B51" s="52"/>
      <c r="C51" s="98" t="s">
        <v>67</v>
      </c>
      <c r="D51" s="110">
        <f>STDEV(E38:E41,G38:G41)/D50</f>
        <v>1.8107706666397581E-2</v>
      </c>
      <c r="E51" s="111"/>
      <c r="F51" s="111"/>
      <c r="G51" s="111"/>
      <c r="H51" s="52"/>
    </row>
    <row r="52" spans="1:8" ht="19.5" customHeight="1" x14ac:dyDescent="0.3">
      <c r="A52" s="52"/>
      <c r="B52" s="52"/>
      <c r="C52" s="112" t="s">
        <v>17</v>
      </c>
      <c r="D52" s="113">
        <f>COUNT(E38:E41,G38:G41)</f>
        <v>6</v>
      </c>
      <c r="E52" s="97"/>
      <c r="F52" s="97"/>
      <c r="G52" s="97"/>
      <c r="H52" s="52"/>
    </row>
    <row r="53" spans="1:8" ht="18.75" customHeight="1" x14ac:dyDescent="0.3">
      <c r="A53" s="52"/>
      <c r="B53" s="52"/>
      <c r="C53" s="52"/>
      <c r="D53" s="52"/>
      <c r="E53" s="52"/>
      <c r="F53" s="52"/>
      <c r="G53" s="52"/>
      <c r="H53" s="52"/>
    </row>
    <row r="54" spans="1:8" ht="18.75" customHeight="1" x14ac:dyDescent="0.3">
      <c r="A54" s="53" t="s">
        <v>1</v>
      </c>
      <c r="B54" s="114" t="s">
        <v>68</v>
      </c>
      <c r="C54" s="52"/>
      <c r="D54" s="52"/>
      <c r="E54" s="52"/>
      <c r="F54" s="52"/>
      <c r="G54" s="52"/>
      <c r="H54" s="52"/>
    </row>
    <row r="55" spans="1:8" ht="18.75" customHeight="1" x14ac:dyDescent="0.3">
      <c r="A55" s="59" t="s">
        <v>69</v>
      </c>
      <c r="B55" s="115" t="str">
        <f>B21</f>
        <v>Each gram of gel contains:
Diclofenac Diethylamine BP equivalent to Diclofenac sodium 10 mg (1% w/w)
Methyl Salicylate BP 100 mg (10%w/w)</v>
      </c>
      <c r="C55" s="52"/>
      <c r="D55" s="52"/>
      <c r="E55" s="52"/>
      <c r="F55" s="52"/>
      <c r="G55" s="52"/>
      <c r="H55" s="52"/>
    </row>
    <row r="56" spans="1:8" ht="26.25" customHeight="1" x14ac:dyDescent="0.4">
      <c r="A56" s="59" t="s">
        <v>70</v>
      </c>
      <c r="B56" s="116">
        <v>1</v>
      </c>
      <c r="C56" s="117" t="s">
        <v>71</v>
      </c>
      <c r="D56" s="118">
        <v>10</v>
      </c>
      <c r="E56" s="52" t="str">
        <f>B20</f>
        <v>Diclofenac Diethylamine</v>
      </c>
      <c r="F56" s="52"/>
      <c r="G56" s="52"/>
      <c r="H56" s="52"/>
    </row>
    <row r="57" spans="1:8" ht="19.5" customHeight="1" x14ac:dyDescent="0.3">
      <c r="A57" s="52"/>
      <c r="B57" s="52"/>
      <c r="C57" s="52"/>
      <c r="D57" s="52"/>
      <c r="E57" s="52"/>
      <c r="F57" s="52"/>
      <c r="G57" s="52"/>
      <c r="H57" s="52"/>
    </row>
    <row r="58" spans="1:8" ht="27" customHeight="1" thickBot="1" x14ac:dyDescent="0.45">
      <c r="A58" s="70" t="s">
        <v>93</v>
      </c>
      <c r="B58" s="71">
        <v>100</v>
      </c>
      <c r="C58" s="52"/>
      <c r="D58" s="119" t="s">
        <v>72</v>
      </c>
      <c r="E58" s="120" t="s">
        <v>49</v>
      </c>
      <c r="F58" s="120" t="s">
        <v>50</v>
      </c>
      <c r="G58" s="120" t="s">
        <v>94</v>
      </c>
      <c r="H58" s="76" t="s">
        <v>95</v>
      </c>
    </row>
    <row r="59" spans="1:8" ht="26.25" customHeight="1" x14ac:dyDescent="0.4">
      <c r="A59" s="74" t="s">
        <v>73</v>
      </c>
      <c r="B59" s="75">
        <v>1</v>
      </c>
      <c r="C59" s="300" t="s">
        <v>74</v>
      </c>
      <c r="D59" s="292">
        <v>4.9993999999999996</v>
      </c>
      <c r="E59" s="121">
        <v>1</v>
      </c>
      <c r="F59" s="232">
        <v>174867277</v>
      </c>
      <c r="G59" s="122">
        <f>IF(ISBLANK(F59),"-",(F59/$D$50*$D$47*$B$67)*$B$56/$D$59)</f>
        <v>10.324371665945629</v>
      </c>
      <c r="H59" s="123">
        <f t="shared" ref="H59:H70" si="0">IF(ISBLANK(F59),"-",G59/$D$56)</f>
        <v>1.0324371665945629</v>
      </c>
    </row>
    <row r="60" spans="1:8" ht="26.25" customHeight="1" x14ac:dyDescent="0.4">
      <c r="A60" s="74" t="s">
        <v>75</v>
      </c>
      <c r="B60" s="75">
        <v>1</v>
      </c>
      <c r="C60" s="287"/>
      <c r="D60" s="293"/>
      <c r="E60" s="124">
        <v>2</v>
      </c>
      <c r="F60" s="236">
        <v>173232183</v>
      </c>
      <c r="G60" s="125">
        <f>IF(ISBLANK(F60),"-",(F60/$D$50*$D$47*$B$67)*$B$56/$D$59)</f>
        <v>10.227833774726802</v>
      </c>
      <c r="H60" s="126">
        <f t="shared" si="0"/>
        <v>1.0227833774726802</v>
      </c>
    </row>
    <row r="61" spans="1:8" ht="26.25" customHeight="1" x14ac:dyDescent="0.4">
      <c r="A61" s="74" t="s">
        <v>76</v>
      </c>
      <c r="B61" s="75">
        <v>1</v>
      </c>
      <c r="C61" s="287"/>
      <c r="D61" s="293"/>
      <c r="E61" s="124">
        <v>3</v>
      </c>
      <c r="F61" s="236">
        <v>174684910</v>
      </c>
      <c r="G61" s="125">
        <f>IF(ISBLANK(F61),"-",(F61/$D$50*$D$47*$B$67)*$B$56/$D$59)</f>
        <v>10.313604501728827</v>
      </c>
      <c r="H61" s="126">
        <f t="shared" si="0"/>
        <v>1.0313604501728828</v>
      </c>
    </row>
    <row r="62" spans="1:8" ht="27" customHeight="1" thickBot="1" x14ac:dyDescent="0.45">
      <c r="A62" s="74" t="s">
        <v>77</v>
      </c>
      <c r="B62" s="75">
        <v>1</v>
      </c>
      <c r="C62" s="301"/>
      <c r="D62" s="294"/>
      <c r="E62" s="127">
        <v>4</v>
      </c>
      <c r="F62" s="240"/>
      <c r="G62" s="128" t="str">
        <f>IF(ISBLANK(F62),"-",(F62/$D$50*$D$47*$B$67)*$B$56/$D$59)</f>
        <v>-</v>
      </c>
      <c r="H62" s="129" t="str">
        <f t="shared" si="0"/>
        <v>-</v>
      </c>
    </row>
    <row r="63" spans="1:8" ht="26.25" customHeight="1" x14ac:dyDescent="0.4">
      <c r="A63" s="74" t="s">
        <v>78</v>
      </c>
      <c r="B63" s="75">
        <v>1</v>
      </c>
      <c r="C63" s="300" t="s">
        <v>79</v>
      </c>
      <c r="D63" s="292">
        <v>4.2518799999999999</v>
      </c>
      <c r="E63" s="121">
        <v>1</v>
      </c>
      <c r="F63" s="232">
        <v>148863459</v>
      </c>
      <c r="G63" s="122">
        <f>IF(ISBLANK(F63),"-",(F63/$D$50*$D$47*$B$67)*$B$56/$D$63)</f>
        <v>10.334276468374947</v>
      </c>
      <c r="H63" s="130">
        <f t="shared" si="0"/>
        <v>1.0334276468374948</v>
      </c>
    </row>
    <row r="64" spans="1:8" ht="26.25" customHeight="1" x14ac:dyDescent="0.4">
      <c r="A64" s="74" t="s">
        <v>80</v>
      </c>
      <c r="B64" s="75">
        <v>1</v>
      </c>
      <c r="C64" s="287"/>
      <c r="D64" s="293"/>
      <c r="E64" s="124">
        <v>2</v>
      </c>
      <c r="F64" s="236">
        <v>149100789</v>
      </c>
      <c r="G64" s="125">
        <f>IF(ISBLANK(F64),"-",(F64/$D$50*$D$47*$B$67)*$B$56/$D$63)</f>
        <v>10.35075219620443</v>
      </c>
      <c r="H64" s="131">
        <f t="shared" si="0"/>
        <v>1.0350752196204431</v>
      </c>
    </row>
    <row r="65" spans="1:8" ht="26.25" customHeight="1" x14ac:dyDescent="0.4">
      <c r="A65" s="74" t="s">
        <v>81</v>
      </c>
      <c r="B65" s="75">
        <v>1</v>
      </c>
      <c r="C65" s="287"/>
      <c r="D65" s="293"/>
      <c r="E65" s="124">
        <v>3</v>
      </c>
      <c r="F65" s="236">
        <v>148969892</v>
      </c>
      <c r="G65" s="125">
        <f>IF(ISBLANK(F65),"-",(F65/$D$50*$D$47*$B$67)*$B$56/$D$63)</f>
        <v>10.341665172458187</v>
      </c>
      <c r="H65" s="131">
        <f t="shared" si="0"/>
        <v>1.0341665172458188</v>
      </c>
    </row>
    <row r="66" spans="1:8" ht="27" customHeight="1" thickBot="1" x14ac:dyDescent="0.45">
      <c r="A66" s="74" t="s">
        <v>82</v>
      </c>
      <c r="B66" s="75">
        <v>1</v>
      </c>
      <c r="C66" s="301"/>
      <c r="D66" s="294"/>
      <c r="E66" s="127">
        <v>4</v>
      </c>
      <c r="F66" s="240"/>
      <c r="G66" s="125" t="str">
        <f>IF(ISBLANK(F66),"-",(F66/$D$50*$D$47*$B$67)*$B$56/$D$63)</f>
        <v>-</v>
      </c>
      <c r="H66" s="132" t="str">
        <f t="shared" si="0"/>
        <v>-</v>
      </c>
    </row>
    <row r="67" spans="1:8" ht="26.25" customHeight="1" x14ac:dyDescent="0.4">
      <c r="A67" s="74" t="s">
        <v>83</v>
      </c>
      <c r="B67" s="133">
        <f>(B66/B65)*(B64/B63)*(B62/B61)*(B60/B59)*B58</f>
        <v>100</v>
      </c>
      <c r="C67" s="300" t="s">
        <v>84</v>
      </c>
      <c r="D67" s="292">
        <v>5.3205</v>
      </c>
      <c r="E67" s="121">
        <v>1</v>
      </c>
      <c r="F67" s="232">
        <v>185375304</v>
      </c>
      <c r="G67" s="122">
        <f>IF(ISBLANK(F67),"-",(F67/$D$50*$D$47*$B$67)*$B$56/$D$67)</f>
        <v>10.284244604414249</v>
      </c>
      <c r="H67" s="123">
        <f t="shared" si="0"/>
        <v>1.028424460441425</v>
      </c>
    </row>
    <row r="68" spans="1:8" ht="27" customHeight="1" thickBot="1" x14ac:dyDescent="0.45">
      <c r="A68" s="134" t="s">
        <v>96</v>
      </c>
      <c r="B68" s="135">
        <f>(D47*B67)/D56*B56</f>
        <v>5</v>
      </c>
      <c r="C68" s="287"/>
      <c r="D68" s="293"/>
      <c r="E68" s="124">
        <v>2</v>
      </c>
      <c r="F68" s="236">
        <v>185216116</v>
      </c>
      <c r="G68" s="125">
        <f>IF(ISBLANK(F68),"-",(F68/$D$50*$D$47*$B$67)*$B$56/$D$67)</f>
        <v>10.275413178141378</v>
      </c>
      <c r="H68" s="126">
        <f t="shared" si="0"/>
        <v>1.0275413178141377</v>
      </c>
    </row>
    <row r="69" spans="1:8" ht="26.25" customHeight="1" x14ac:dyDescent="0.4">
      <c r="A69" s="288" t="s">
        <v>63</v>
      </c>
      <c r="B69" s="289"/>
      <c r="C69" s="287"/>
      <c r="D69" s="293"/>
      <c r="E69" s="124">
        <v>3</v>
      </c>
      <c r="F69" s="236">
        <v>184839408</v>
      </c>
      <c r="G69" s="125">
        <f>IF(ISBLANK(F69),"-",(F69/$D$50*$D$47*$B$67)*$B$56/$D$67)</f>
        <v>10.254514184948412</v>
      </c>
      <c r="H69" s="126">
        <f t="shared" si="0"/>
        <v>1.0254514184948413</v>
      </c>
    </row>
    <row r="70" spans="1:8" ht="27" customHeight="1" thickBot="1" x14ac:dyDescent="0.45">
      <c r="A70" s="290"/>
      <c r="B70" s="291"/>
      <c r="C70" s="302"/>
      <c r="D70" s="294"/>
      <c r="E70" s="127">
        <v>4</v>
      </c>
      <c r="F70" s="240"/>
      <c r="G70" s="128" t="str">
        <f>IF(ISBLANK(F70),"-",(F70/$D$50*$D$47*$B$67)*$B$56/$D$67)</f>
        <v>-</v>
      </c>
      <c r="H70" s="129" t="str">
        <f t="shared" si="0"/>
        <v>-</v>
      </c>
    </row>
    <row r="71" spans="1:8" ht="26.25" customHeight="1" x14ac:dyDescent="0.4">
      <c r="A71" s="136"/>
      <c r="B71" s="136"/>
      <c r="C71" s="136"/>
      <c r="D71" s="136"/>
      <c r="E71" s="136"/>
      <c r="F71" s="107" t="s">
        <v>57</v>
      </c>
      <c r="G71" s="159">
        <f>AVERAGE(G59:G70)</f>
        <v>10.300741749660318</v>
      </c>
      <c r="H71" s="138">
        <f>AVERAGE(H59:H70)</f>
        <v>1.0300741749660316</v>
      </c>
    </row>
    <row r="72" spans="1:8" ht="26.25" customHeight="1" x14ac:dyDescent="0.4">
      <c r="A72" s="52"/>
      <c r="B72" s="52"/>
      <c r="C72" s="136"/>
      <c r="D72" s="136"/>
      <c r="E72" s="136"/>
      <c r="F72" s="98" t="s">
        <v>67</v>
      </c>
      <c r="G72" s="139">
        <f>STDEV(G59:G70)/G71</f>
        <v>4.1174024226097753E-3</v>
      </c>
      <c r="H72" s="139">
        <f>STDEV(H59:H70)/H71</f>
        <v>4.1174024226097944E-3</v>
      </c>
    </row>
    <row r="73" spans="1:8" ht="27" customHeight="1" x14ac:dyDescent="0.4">
      <c r="A73" s="136"/>
      <c r="B73" s="136"/>
      <c r="C73" s="137"/>
      <c r="D73" s="140"/>
      <c r="E73" s="140"/>
      <c r="F73" s="112" t="s">
        <v>17</v>
      </c>
      <c r="G73" s="141">
        <f>COUNT(G59:G70)</f>
        <v>9</v>
      </c>
      <c r="H73" s="141">
        <f>COUNT(H59:H70)</f>
        <v>9</v>
      </c>
    </row>
    <row r="74" spans="1:8" ht="18.75" customHeight="1" x14ac:dyDescent="0.3">
      <c r="A74" s="136"/>
      <c r="B74" s="136"/>
      <c r="C74" s="137"/>
      <c r="D74" s="140"/>
      <c r="E74" s="140"/>
      <c r="F74" s="140"/>
      <c r="G74" s="140"/>
      <c r="H74" s="137"/>
    </row>
    <row r="75" spans="1:8" ht="26.25" customHeight="1" x14ac:dyDescent="0.3">
      <c r="A75" s="142" t="s">
        <v>85</v>
      </c>
      <c r="B75" s="143" t="s">
        <v>86</v>
      </c>
      <c r="C75" s="287" t="str">
        <f>B20</f>
        <v>Diclofenac Diethylamine</v>
      </c>
      <c r="D75" s="287"/>
      <c r="E75" s="144" t="s">
        <v>87</v>
      </c>
      <c r="F75" s="145">
        <f>H71</f>
        <v>1.0300741749660316</v>
      </c>
      <c r="G75" s="52"/>
      <c r="H75" s="137"/>
    </row>
    <row r="76" spans="1:8" ht="19.5" customHeight="1" x14ac:dyDescent="0.3">
      <c r="A76" s="146"/>
      <c r="B76" s="147"/>
      <c r="C76" s="148"/>
      <c r="D76" s="148"/>
      <c r="E76" s="147"/>
      <c r="F76" s="147"/>
      <c r="G76" s="147"/>
      <c r="H76" s="147"/>
    </row>
    <row r="77" spans="1:8" ht="18.75" customHeight="1" x14ac:dyDescent="0.3">
      <c r="A77" s="52"/>
      <c r="B77" s="117" t="s">
        <v>22</v>
      </c>
      <c r="C77" s="52"/>
      <c r="D77" s="52"/>
      <c r="E77" s="137" t="s">
        <v>23</v>
      </c>
      <c r="F77" s="137"/>
      <c r="G77" s="137" t="s">
        <v>24</v>
      </c>
      <c r="H77" s="52"/>
    </row>
    <row r="78" spans="1:8" ht="54.95" customHeight="1" x14ac:dyDescent="0.3">
      <c r="A78" s="149" t="s">
        <v>25</v>
      </c>
      <c r="B78" s="150"/>
      <c r="C78" s="150"/>
      <c r="D78" s="136"/>
      <c r="E78" s="151"/>
      <c r="F78" s="152"/>
      <c r="G78" s="153"/>
      <c r="H78" s="153"/>
    </row>
    <row r="79" spans="1:8" ht="54.95" customHeight="1" x14ac:dyDescent="0.3">
      <c r="A79" s="149" t="s">
        <v>26</v>
      </c>
      <c r="B79" s="154"/>
      <c r="C79" s="154"/>
      <c r="D79" s="155"/>
      <c r="E79" s="156"/>
      <c r="F79" s="152"/>
      <c r="G79" s="157"/>
      <c r="H79" s="157"/>
    </row>
    <row r="250" spans="1:1" x14ac:dyDescent="0.2">
      <c r="A250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2">
    <mergeCell ref="B21:G21"/>
    <mergeCell ref="A1:I7"/>
    <mergeCell ref="A8:I14"/>
    <mergeCell ref="C75:D75"/>
    <mergeCell ref="A46:B47"/>
    <mergeCell ref="C59:C62"/>
    <mergeCell ref="D59:D62"/>
    <mergeCell ref="C63:C66"/>
    <mergeCell ref="D63:D66"/>
    <mergeCell ref="C67:C70"/>
    <mergeCell ref="D67:D70"/>
    <mergeCell ref="A69:B70"/>
    <mergeCell ref="D36:E36"/>
    <mergeCell ref="A16:H16"/>
    <mergeCell ref="A17:H17"/>
    <mergeCell ref="B18:C18"/>
    <mergeCell ref="B20:C20"/>
    <mergeCell ref="C32:H32"/>
    <mergeCell ref="B26:C26"/>
    <mergeCell ref="B27:C27"/>
    <mergeCell ref="C29:H29"/>
    <mergeCell ref="C31:H31"/>
  </mergeCells>
  <conditionalFormatting sqref="D51">
    <cfRule type="cellIs" dxfId="5" priority="1" operator="greaterThan">
      <formula>0.02</formula>
    </cfRule>
  </conditionalFormatting>
  <conditionalFormatting sqref="G72">
    <cfRule type="cellIs" dxfId="4" priority="2" operator="greaterThan">
      <formula>0.02</formula>
    </cfRule>
  </conditionalFormatting>
  <conditionalFormatting sqref="H72">
    <cfRule type="cellIs" dxfId="3" priority="3" operator="greaterThan">
      <formula>0.02</formula>
    </cfRule>
  </conditionalFormatting>
  <pageMargins left="0.7" right="0.7" top="0.75" bottom="0.75" header="0.3" footer="0.3"/>
  <pageSetup scale="30" orientation="portrait" r:id="rId1"/>
  <headerFooter>
    <oddHeader>&amp;LVer.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0"/>
  <sheetViews>
    <sheetView tabSelected="1" view="pageBreakPreview" zoomScale="60" zoomScaleNormal="55" workbookViewId="0">
      <selection sqref="A1:I82"/>
    </sheetView>
  </sheetViews>
  <sheetFormatPr defaultRowHeight="12.75" x14ac:dyDescent="0.2"/>
  <cols>
    <col min="1" max="1" width="61.28515625" customWidth="1"/>
    <col min="2" max="2" width="30.140625" customWidth="1"/>
    <col min="3" max="3" width="50.140625" customWidth="1"/>
    <col min="4" max="4" width="22.85546875" customWidth="1"/>
    <col min="5" max="5" width="25.5703125" customWidth="1"/>
    <col min="6" max="6" width="19.28515625" customWidth="1"/>
    <col min="7" max="7" width="27" customWidth="1"/>
    <col min="8" max="8" width="19.7109375" customWidth="1"/>
    <col min="9" max="9" width="9" hidden="1" customWidth="1"/>
  </cols>
  <sheetData>
    <row r="1" spans="1:9" ht="18.75" customHeight="1" x14ac:dyDescent="0.2">
      <c r="A1" s="276" t="s">
        <v>88</v>
      </c>
      <c r="B1" s="276"/>
      <c r="C1" s="276"/>
      <c r="D1" s="276"/>
      <c r="E1" s="276"/>
      <c r="F1" s="276"/>
      <c r="G1" s="276"/>
      <c r="H1" s="276"/>
      <c r="I1" s="276"/>
    </row>
    <row r="2" spans="1:9" ht="18.75" customHeight="1" x14ac:dyDescent="0.2">
      <c r="A2" s="276"/>
      <c r="B2" s="276"/>
      <c r="C2" s="276"/>
      <c r="D2" s="276"/>
      <c r="E2" s="276"/>
      <c r="F2" s="276"/>
      <c r="G2" s="276"/>
      <c r="H2" s="276"/>
      <c r="I2" s="276"/>
    </row>
    <row r="3" spans="1:9" ht="18.75" customHeight="1" x14ac:dyDescent="0.2">
      <c r="A3" s="276"/>
      <c r="B3" s="276"/>
      <c r="C3" s="276"/>
      <c r="D3" s="276"/>
      <c r="E3" s="276"/>
      <c r="F3" s="276"/>
      <c r="G3" s="276"/>
      <c r="H3" s="276"/>
      <c r="I3" s="276"/>
    </row>
    <row r="4" spans="1:9" ht="18.75" customHeight="1" x14ac:dyDescent="0.2">
      <c r="A4" s="276"/>
      <c r="B4" s="276"/>
      <c r="C4" s="276"/>
      <c r="D4" s="276"/>
      <c r="E4" s="276"/>
      <c r="F4" s="276"/>
      <c r="G4" s="276"/>
      <c r="H4" s="276"/>
      <c r="I4" s="276"/>
    </row>
    <row r="5" spans="1:9" ht="18.75" customHeight="1" x14ac:dyDescent="0.2">
      <c r="A5" s="276"/>
      <c r="B5" s="276"/>
      <c r="C5" s="276"/>
      <c r="D5" s="276"/>
      <c r="E5" s="276"/>
      <c r="F5" s="276"/>
      <c r="G5" s="276"/>
      <c r="H5" s="276"/>
      <c r="I5" s="276"/>
    </row>
    <row r="6" spans="1:9" ht="18.75" customHeight="1" x14ac:dyDescent="0.2">
      <c r="A6" s="276"/>
      <c r="B6" s="276"/>
      <c r="C6" s="276"/>
      <c r="D6" s="276"/>
      <c r="E6" s="276"/>
      <c r="F6" s="276"/>
      <c r="G6" s="276"/>
      <c r="H6" s="276"/>
      <c r="I6" s="276"/>
    </row>
    <row r="7" spans="1:9" ht="18.75" customHeight="1" x14ac:dyDescent="0.2">
      <c r="A7" s="276"/>
      <c r="B7" s="276"/>
      <c r="C7" s="276"/>
      <c r="D7" s="276"/>
      <c r="E7" s="276"/>
      <c r="F7" s="276"/>
      <c r="G7" s="276"/>
      <c r="H7" s="276"/>
      <c r="I7" s="276"/>
    </row>
    <row r="8" spans="1:9" ht="18.75" customHeight="1" x14ac:dyDescent="0.2">
      <c r="A8" s="277" t="s">
        <v>27</v>
      </c>
      <c r="B8" s="277"/>
      <c r="C8" s="277"/>
      <c r="D8" s="277"/>
      <c r="E8" s="277"/>
      <c r="F8" s="277"/>
      <c r="G8" s="277"/>
      <c r="H8" s="277"/>
      <c r="I8" s="277"/>
    </row>
    <row r="9" spans="1:9" ht="18.75" customHeight="1" x14ac:dyDescent="0.2">
      <c r="A9" s="277"/>
      <c r="B9" s="277"/>
      <c r="C9" s="277"/>
      <c r="D9" s="277"/>
      <c r="E9" s="277"/>
      <c r="F9" s="277"/>
      <c r="G9" s="277"/>
      <c r="H9" s="277"/>
      <c r="I9" s="277"/>
    </row>
    <row r="10" spans="1:9" ht="18.75" customHeight="1" x14ac:dyDescent="0.2">
      <c r="A10" s="277"/>
      <c r="B10" s="277"/>
      <c r="C10" s="277"/>
      <c r="D10" s="277"/>
      <c r="E10" s="277"/>
      <c r="F10" s="277"/>
      <c r="G10" s="277"/>
      <c r="H10" s="277"/>
      <c r="I10" s="277"/>
    </row>
    <row r="11" spans="1:9" ht="18.75" customHeight="1" x14ac:dyDescent="0.2">
      <c r="A11" s="277"/>
      <c r="B11" s="277"/>
      <c r="C11" s="277"/>
      <c r="D11" s="277"/>
      <c r="E11" s="277"/>
      <c r="F11" s="277"/>
      <c r="G11" s="277"/>
      <c r="H11" s="277"/>
      <c r="I11" s="277"/>
    </row>
    <row r="12" spans="1:9" ht="18.75" customHeight="1" x14ac:dyDescent="0.2">
      <c r="A12" s="277"/>
      <c r="B12" s="277"/>
      <c r="C12" s="277"/>
      <c r="D12" s="277"/>
      <c r="E12" s="277"/>
      <c r="F12" s="277"/>
      <c r="G12" s="277"/>
      <c r="H12" s="277"/>
      <c r="I12" s="277"/>
    </row>
    <row r="13" spans="1:9" ht="18.75" customHeight="1" x14ac:dyDescent="0.2">
      <c r="A13" s="277"/>
      <c r="B13" s="277"/>
      <c r="C13" s="277"/>
      <c r="D13" s="277"/>
      <c r="E13" s="277"/>
      <c r="F13" s="277"/>
      <c r="G13" s="277"/>
      <c r="H13" s="277"/>
      <c r="I13" s="277"/>
    </row>
    <row r="14" spans="1:9" ht="18.75" customHeight="1" x14ac:dyDescent="0.2">
      <c r="A14" s="277"/>
      <c r="B14" s="277"/>
      <c r="C14" s="277"/>
      <c r="D14" s="277"/>
      <c r="E14" s="277"/>
      <c r="F14" s="277"/>
      <c r="G14" s="277"/>
      <c r="H14" s="277"/>
      <c r="I14" s="277"/>
    </row>
    <row r="15" spans="1:9" ht="19.5" customHeight="1" x14ac:dyDescent="0.3">
      <c r="A15" s="160"/>
      <c r="B15" s="160"/>
      <c r="C15" s="160"/>
      <c r="D15" s="160"/>
      <c r="E15" s="160"/>
      <c r="F15" s="160"/>
      <c r="G15" s="160"/>
      <c r="H15" s="160"/>
    </row>
    <row r="16" spans="1:9" ht="19.5" customHeight="1" x14ac:dyDescent="0.3">
      <c r="A16" s="279" t="s">
        <v>28</v>
      </c>
      <c r="B16" s="280"/>
      <c r="C16" s="280"/>
      <c r="D16" s="280"/>
      <c r="E16" s="280"/>
      <c r="F16" s="280"/>
      <c r="G16" s="280"/>
      <c r="H16" s="281"/>
    </row>
    <row r="17" spans="1:8" ht="20.25" customHeight="1" x14ac:dyDescent="0.2">
      <c r="A17" s="304" t="s">
        <v>29</v>
      </c>
      <c r="B17" s="304"/>
      <c r="C17" s="304"/>
      <c r="D17" s="304"/>
      <c r="E17" s="304"/>
      <c r="F17" s="304"/>
      <c r="G17" s="304"/>
      <c r="H17" s="304"/>
    </row>
    <row r="18" spans="1:8" ht="26.25" customHeight="1" x14ac:dyDescent="0.4">
      <c r="A18" s="162" t="s">
        <v>30</v>
      </c>
      <c r="B18" s="278" t="s">
        <v>5</v>
      </c>
      <c r="C18" s="278"/>
      <c r="D18" s="160"/>
      <c r="E18" s="160"/>
      <c r="F18" s="160"/>
      <c r="G18" s="160"/>
      <c r="H18" s="160"/>
    </row>
    <row r="19" spans="1:8" ht="26.25" customHeight="1" x14ac:dyDescent="0.4">
      <c r="A19" s="162" t="s">
        <v>31</v>
      </c>
      <c r="B19" s="271" t="s">
        <v>7</v>
      </c>
      <c r="C19" s="265">
        <v>4</v>
      </c>
      <c r="D19" s="160"/>
      <c r="E19" s="160"/>
      <c r="F19" s="160"/>
      <c r="G19" s="160"/>
      <c r="H19" s="160"/>
    </row>
    <row r="20" spans="1:8" ht="26.25" customHeight="1" x14ac:dyDescent="0.4">
      <c r="A20" s="162" t="s">
        <v>32</v>
      </c>
      <c r="B20" s="282" t="s">
        <v>102</v>
      </c>
      <c r="C20" s="282"/>
      <c r="D20" s="160"/>
      <c r="E20" s="160"/>
      <c r="F20" s="160"/>
      <c r="G20" s="160"/>
      <c r="H20" s="160"/>
    </row>
    <row r="21" spans="1:8" ht="26.25" customHeight="1" x14ac:dyDescent="0.4">
      <c r="A21" s="162" t="s">
        <v>33</v>
      </c>
      <c r="B21" s="305" t="s">
        <v>106</v>
      </c>
      <c r="C21" s="282"/>
      <c r="D21" s="282"/>
      <c r="E21" s="282"/>
      <c r="F21" s="282"/>
      <c r="G21" s="282"/>
      <c r="H21" s="272"/>
    </row>
    <row r="22" spans="1:8" ht="26.25" customHeight="1" x14ac:dyDescent="0.4">
      <c r="A22" s="162" t="s">
        <v>34</v>
      </c>
      <c r="B22" s="163">
        <v>42411.430439814816</v>
      </c>
      <c r="C22" s="160"/>
      <c r="D22" s="160"/>
      <c r="E22" s="160"/>
      <c r="F22" s="160"/>
      <c r="G22" s="160"/>
      <c r="H22" s="160"/>
    </row>
    <row r="23" spans="1:8" ht="26.25" customHeight="1" x14ac:dyDescent="0.4">
      <c r="A23" s="162" t="s">
        <v>35</v>
      </c>
      <c r="B23" s="163"/>
      <c r="C23" s="160"/>
      <c r="D23" s="160"/>
      <c r="E23" s="160"/>
      <c r="F23" s="160"/>
      <c r="G23" s="160"/>
      <c r="H23" s="160"/>
    </row>
    <row r="24" spans="1:8" ht="18.75" customHeight="1" x14ac:dyDescent="0.3">
      <c r="A24" s="162"/>
      <c r="B24" s="164"/>
      <c r="C24" s="160"/>
      <c r="D24" s="160"/>
      <c r="E24" s="160"/>
      <c r="F24" s="160"/>
      <c r="G24" s="160"/>
      <c r="H24" s="160"/>
    </row>
    <row r="25" spans="1:8" ht="18.75" customHeight="1" x14ac:dyDescent="0.3">
      <c r="A25" s="165"/>
      <c r="B25" s="164"/>
      <c r="C25" s="160"/>
      <c r="D25" s="160"/>
      <c r="E25" s="160"/>
      <c r="F25" s="160"/>
      <c r="G25" s="160"/>
      <c r="H25" s="160"/>
    </row>
    <row r="26" spans="1:8" ht="26.25" customHeight="1" x14ac:dyDescent="0.4">
      <c r="A26" s="166" t="s">
        <v>4</v>
      </c>
      <c r="B26" s="278" t="s">
        <v>103</v>
      </c>
      <c r="C26" s="278"/>
      <c r="D26" s="160"/>
      <c r="E26" s="160"/>
      <c r="F26" s="160"/>
      <c r="G26" s="160"/>
      <c r="H26" s="160"/>
    </row>
    <row r="27" spans="1:8" ht="26.25" customHeight="1" x14ac:dyDescent="0.4">
      <c r="A27" s="167" t="s">
        <v>36</v>
      </c>
      <c r="B27" s="282" t="s">
        <v>104</v>
      </c>
      <c r="C27" s="282"/>
      <c r="D27" s="160"/>
      <c r="E27" s="160"/>
      <c r="F27" s="160"/>
      <c r="G27" s="160"/>
      <c r="H27" s="160"/>
    </row>
    <row r="28" spans="1:8" ht="27" customHeight="1" x14ac:dyDescent="0.4">
      <c r="A28" s="167" t="s">
        <v>6</v>
      </c>
      <c r="B28" s="168">
        <v>99.54</v>
      </c>
      <c r="C28" s="160"/>
      <c r="D28" s="160"/>
      <c r="E28" s="160"/>
      <c r="F28" s="160"/>
      <c r="G28" s="160"/>
      <c r="H28" s="160"/>
    </row>
    <row r="29" spans="1:8" ht="27" customHeight="1" x14ac:dyDescent="0.4">
      <c r="A29" s="167" t="s">
        <v>37</v>
      </c>
      <c r="B29" s="169">
        <v>0</v>
      </c>
      <c r="C29" s="295" t="s">
        <v>38</v>
      </c>
      <c r="D29" s="296"/>
      <c r="E29" s="296"/>
      <c r="F29" s="296"/>
      <c r="G29" s="296"/>
      <c r="H29" s="297"/>
    </row>
    <row r="30" spans="1:8" ht="19.5" customHeight="1" x14ac:dyDescent="0.3">
      <c r="A30" s="167" t="s">
        <v>39</v>
      </c>
      <c r="B30" s="170">
        <f>B28-B29</f>
        <v>99.54</v>
      </c>
      <c r="C30" s="171"/>
      <c r="D30" s="171"/>
      <c r="E30" s="171"/>
      <c r="F30" s="171"/>
      <c r="G30" s="171"/>
      <c r="H30" s="172"/>
    </row>
    <row r="31" spans="1:8" ht="27" customHeight="1" x14ac:dyDescent="0.4">
      <c r="A31" s="167" t="s">
        <v>40</v>
      </c>
      <c r="B31" s="173">
        <v>1</v>
      </c>
      <c r="C31" s="283" t="s">
        <v>41</v>
      </c>
      <c r="D31" s="284"/>
      <c r="E31" s="284"/>
      <c r="F31" s="284"/>
      <c r="G31" s="284"/>
      <c r="H31" s="285"/>
    </row>
    <row r="32" spans="1:8" ht="27" customHeight="1" x14ac:dyDescent="0.4">
      <c r="A32" s="167" t="s">
        <v>42</v>
      </c>
      <c r="B32" s="173">
        <v>1</v>
      </c>
      <c r="C32" s="283" t="s">
        <v>43</v>
      </c>
      <c r="D32" s="284"/>
      <c r="E32" s="284"/>
      <c r="F32" s="284"/>
      <c r="G32" s="284"/>
      <c r="H32" s="285"/>
    </row>
    <row r="33" spans="1:8" ht="18.75" customHeight="1" x14ac:dyDescent="0.3">
      <c r="A33" s="167"/>
      <c r="B33" s="174"/>
      <c r="C33" s="175"/>
      <c r="D33" s="175"/>
      <c r="E33" s="175"/>
      <c r="F33" s="175"/>
      <c r="G33" s="175"/>
      <c r="H33" s="175"/>
    </row>
    <row r="34" spans="1:8" ht="18.75" customHeight="1" x14ac:dyDescent="0.3">
      <c r="A34" s="167" t="s">
        <v>44</v>
      </c>
      <c r="B34" s="176">
        <f>B31/B32</f>
        <v>1</v>
      </c>
      <c r="C34" s="160" t="s">
        <v>45</v>
      </c>
      <c r="D34" s="160"/>
      <c r="E34" s="160"/>
      <c r="F34" s="160"/>
      <c r="G34" s="160"/>
      <c r="H34" s="160"/>
    </row>
    <row r="35" spans="1:8" ht="19.5" customHeight="1" x14ac:dyDescent="0.3">
      <c r="A35" s="167"/>
      <c r="B35" s="170"/>
      <c r="C35" s="177"/>
      <c r="D35" s="177"/>
      <c r="E35" s="177"/>
      <c r="F35" s="177"/>
      <c r="G35" s="177"/>
      <c r="H35" s="160"/>
    </row>
    <row r="36" spans="1:8" ht="27" customHeight="1" x14ac:dyDescent="0.4">
      <c r="A36" s="178" t="s">
        <v>89</v>
      </c>
      <c r="B36" s="179">
        <v>10</v>
      </c>
      <c r="C36" s="160"/>
      <c r="D36" s="286" t="s">
        <v>46</v>
      </c>
      <c r="E36" s="303"/>
      <c r="F36" s="180" t="s">
        <v>47</v>
      </c>
      <c r="G36" s="181"/>
      <c r="H36" s="177"/>
    </row>
    <row r="37" spans="1:8" ht="26.25" customHeight="1" x14ac:dyDescent="0.4">
      <c r="A37" s="182" t="s">
        <v>48</v>
      </c>
      <c r="B37" s="183">
        <v>1</v>
      </c>
      <c r="C37" s="184" t="s">
        <v>49</v>
      </c>
      <c r="D37" s="185" t="s">
        <v>50</v>
      </c>
      <c r="E37" s="186" t="s">
        <v>51</v>
      </c>
      <c r="F37" s="185" t="s">
        <v>50</v>
      </c>
      <c r="G37" s="187" t="s">
        <v>51</v>
      </c>
      <c r="H37" s="177"/>
    </row>
    <row r="38" spans="1:8" ht="26.25" customHeight="1" x14ac:dyDescent="0.4">
      <c r="A38" s="182" t="s">
        <v>52</v>
      </c>
      <c r="B38" s="183">
        <v>1</v>
      </c>
      <c r="C38" s="188">
        <v>1</v>
      </c>
      <c r="D38" s="189">
        <v>436001141</v>
      </c>
      <c r="E38" s="190">
        <f>IF(ISBLANK(D38),"-",$D$48/$D$45*D38)</f>
        <v>387556197.72382796</v>
      </c>
      <c r="F38" s="189">
        <v>439120743</v>
      </c>
      <c r="G38" s="191">
        <f>IF(ISBLANK(F38),"-",$D$48/$F$45*F38)</f>
        <v>387994752.11301804</v>
      </c>
      <c r="H38" s="177"/>
    </row>
    <row r="39" spans="1:8" ht="26.25" customHeight="1" x14ac:dyDescent="0.4">
      <c r="A39" s="182" t="s">
        <v>53</v>
      </c>
      <c r="B39" s="183">
        <v>1</v>
      </c>
      <c r="C39" s="192">
        <v>2</v>
      </c>
      <c r="D39" s="193">
        <v>437414472</v>
      </c>
      <c r="E39" s="194">
        <f>IF(ISBLANK(D39),"-",$D$48/$D$45*D39)</f>
        <v>388812490.74000889</v>
      </c>
      <c r="F39" s="193">
        <v>440254484</v>
      </c>
      <c r="G39" s="195">
        <f>IF(ISBLANK(F39),"-",$D$48/$F$45*F39)</f>
        <v>388996493.80996031</v>
      </c>
      <c r="H39" s="177"/>
    </row>
    <row r="40" spans="1:8" ht="26.25" customHeight="1" x14ac:dyDescent="0.4">
      <c r="A40" s="182" t="s">
        <v>54</v>
      </c>
      <c r="B40" s="183">
        <v>1</v>
      </c>
      <c r="C40" s="192">
        <v>3</v>
      </c>
      <c r="D40" s="193">
        <v>438402193</v>
      </c>
      <c r="E40" s="194">
        <f>IF(ISBLANK(D40),"-",$D$48/$D$45*D40)</f>
        <v>389690464.11937666</v>
      </c>
      <c r="F40" s="193">
        <v>440442669</v>
      </c>
      <c r="G40" s="195">
        <f>IF(ISBLANK(F40),"-",$D$48/$F$45*F40)</f>
        <v>389162768.78920078</v>
      </c>
      <c r="H40" s="160"/>
    </row>
    <row r="41" spans="1:8" ht="26.25" customHeight="1" x14ac:dyDescent="0.4">
      <c r="A41" s="182" t="s">
        <v>55</v>
      </c>
      <c r="B41" s="183">
        <v>1</v>
      </c>
      <c r="C41" s="196">
        <v>4</v>
      </c>
      <c r="D41" s="197"/>
      <c r="E41" s="198" t="str">
        <f>IF(ISBLANK(D41),"-",$D$48/$D$45*D41)</f>
        <v>-</v>
      </c>
      <c r="F41" s="197"/>
      <c r="G41" s="199" t="str">
        <f>IF(ISBLANK(F41),"-",$D$48/$F$45*F41)</f>
        <v>-</v>
      </c>
      <c r="H41" s="160"/>
    </row>
    <row r="42" spans="1:8" ht="27" customHeight="1" x14ac:dyDescent="0.4">
      <c r="A42" s="182" t="s">
        <v>56</v>
      </c>
      <c r="B42" s="183">
        <v>1</v>
      </c>
      <c r="C42" s="200" t="s">
        <v>57</v>
      </c>
      <c r="D42" s="201">
        <f>AVERAGE(D38:D41)</f>
        <v>437272602</v>
      </c>
      <c r="E42" s="202">
        <f>AVERAGE(E38:E41)</f>
        <v>388686384.19440454</v>
      </c>
      <c r="F42" s="201">
        <f>AVERAGE(F38:F41)</f>
        <v>439939298.66666669</v>
      </c>
      <c r="G42" s="203">
        <f>AVERAGE(G38:G41)</f>
        <v>388718004.90405971</v>
      </c>
      <c r="H42" s="160"/>
    </row>
    <row r="43" spans="1:8" ht="26.25" customHeight="1" x14ac:dyDescent="0.4">
      <c r="A43" s="182" t="s">
        <v>58</v>
      </c>
      <c r="B43" s="168">
        <v>1</v>
      </c>
      <c r="C43" s="204" t="s">
        <v>59</v>
      </c>
      <c r="D43" s="205">
        <v>56.51</v>
      </c>
      <c r="E43" s="206"/>
      <c r="F43" s="205">
        <v>56.85</v>
      </c>
      <c r="G43" s="207"/>
      <c r="H43" s="160"/>
    </row>
    <row r="44" spans="1:8" ht="26.25" customHeight="1" x14ac:dyDescent="0.4">
      <c r="A44" s="182" t="s">
        <v>60</v>
      </c>
      <c r="B44" s="168">
        <v>1</v>
      </c>
      <c r="C44" s="208" t="s">
        <v>61</v>
      </c>
      <c r="D44" s="209">
        <f>D43*$B$34</f>
        <v>56.51</v>
      </c>
      <c r="E44" s="207"/>
      <c r="F44" s="209">
        <f>F43*$B$34</f>
        <v>56.85</v>
      </c>
      <c r="G44" s="210"/>
      <c r="H44" s="160"/>
    </row>
    <row r="45" spans="1:8" ht="19.5" customHeight="1" x14ac:dyDescent="0.3">
      <c r="A45" s="182" t="s">
        <v>62</v>
      </c>
      <c r="B45" s="207">
        <f>(B44/B43)*(B42/B41)*(B40/B39)*(B38/B37)*B36</f>
        <v>10</v>
      </c>
      <c r="C45" s="208" t="s">
        <v>90</v>
      </c>
      <c r="D45" s="211">
        <f>D44*$B$30/100</f>
        <v>56.250053999999999</v>
      </c>
      <c r="E45" s="210"/>
      <c r="F45" s="211">
        <f>F44*$B$30/100</f>
        <v>56.58849</v>
      </c>
      <c r="G45" s="210"/>
      <c r="H45" s="160"/>
    </row>
    <row r="46" spans="1:8" ht="19.5" customHeight="1" x14ac:dyDescent="0.3">
      <c r="A46" s="288" t="s">
        <v>63</v>
      </c>
      <c r="B46" s="298"/>
      <c r="C46" s="208" t="s">
        <v>91</v>
      </c>
      <c r="D46" s="209">
        <f>D45/$B$45</f>
        <v>5.6250054</v>
      </c>
      <c r="E46" s="210"/>
      <c r="F46" s="212">
        <f>F45/$B$45</f>
        <v>5.658849</v>
      </c>
      <c r="G46" s="210"/>
      <c r="H46" s="160"/>
    </row>
    <row r="47" spans="1:8" ht="27" customHeight="1" x14ac:dyDescent="0.4">
      <c r="A47" s="290"/>
      <c r="B47" s="299"/>
      <c r="C47" s="208" t="s">
        <v>64</v>
      </c>
      <c r="D47" s="213">
        <v>5</v>
      </c>
      <c r="E47" s="207"/>
      <c r="F47" s="207"/>
      <c r="G47" s="207"/>
      <c r="H47" s="160"/>
    </row>
    <row r="48" spans="1:8" ht="18.75" customHeight="1" x14ac:dyDescent="0.3">
      <c r="A48" s="175"/>
      <c r="B48" s="175"/>
      <c r="C48" s="214" t="s">
        <v>65</v>
      </c>
      <c r="D48" s="215">
        <f>D47*$B$45</f>
        <v>50</v>
      </c>
      <c r="E48" s="207"/>
      <c r="F48" s="207"/>
      <c r="G48" s="207"/>
      <c r="H48" s="160"/>
    </row>
    <row r="49" spans="1:8" ht="19.5" customHeight="1" x14ac:dyDescent="0.3">
      <c r="A49" s="160"/>
      <c r="B49" s="160"/>
      <c r="C49" s="208" t="s">
        <v>92</v>
      </c>
      <c r="D49" s="216">
        <f>D48/B34</f>
        <v>50</v>
      </c>
      <c r="E49" s="210"/>
      <c r="F49" s="210"/>
      <c r="G49" s="210"/>
      <c r="H49" s="160"/>
    </row>
    <row r="50" spans="1:8" ht="18.75" customHeight="1" x14ac:dyDescent="0.3">
      <c r="A50" s="160"/>
      <c r="B50" s="160"/>
      <c r="C50" s="217" t="s">
        <v>66</v>
      </c>
      <c r="D50" s="218">
        <f>AVERAGE(E38:E41,G38:G41)</f>
        <v>388702194.54923218</v>
      </c>
      <c r="E50" s="219"/>
      <c r="F50" s="219"/>
      <c r="G50" s="219"/>
      <c r="H50" s="160"/>
    </row>
    <row r="51" spans="1:8" ht="18.75" customHeight="1" x14ac:dyDescent="0.3">
      <c r="A51" s="160"/>
      <c r="B51" s="160"/>
      <c r="C51" s="208" t="s">
        <v>67</v>
      </c>
      <c r="D51" s="220">
        <f>STDEV(E38:E41,G38:G41)/D50</f>
        <v>2.0261636987291454E-3</v>
      </c>
      <c r="E51" s="221"/>
      <c r="F51" s="221"/>
      <c r="G51" s="221"/>
      <c r="H51" s="160"/>
    </row>
    <row r="52" spans="1:8" ht="19.5" customHeight="1" x14ac:dyDescent="0.3">
      <c r="A52" s="160"/>
      <c r="B52" s="160"/>
      <c r="C52" s="222" t="s">
        <v>17</v>
      </c>
      <c r="D52" s="223">
        <f>COUNT(E38:E41,G38:G41)</f>
        <v>6</v>
      </c>
      <c r="E52" s="207"/>
      <c r="F52" s="207"/>
      <c r="G52" s="207"/>
      <c r="H52" s="160"/>
    </row>
    <row r="53" spans="1:8" ht="18.75" customHeight="1" x14ac:dyDescent="0.3">
      <c r="A53" s="160"/>
      <c r="B53" s="160"/>
      <c r="C53" s="160"/>
      <c r="D53" s="160"/>
      <c r="E53" s="160"/>
      <c r="F53" s="160"/>
      <c r="G53" s="160"/>
      <c r="H53" s="160"/>
    </row>
    <row r="54" spans="1:8" ht="18.75" customHeight="1" x14ac:dyDescent="0.3">
      <c r="A54" s="161" t="s">
        <v>1</v>
      </c>
      <c r="B54" s="224" t="s">
        <v>68</v>
      </c>
      <c r="C54" s="160"/>
      <c r="D54" s="160"/>
      <c r="E54" s="160"/>
      <c r="F54" s="160"/>
      <c r="G54" s="160"/>
      <c r="H54" s="160"/>
    </row>
    <row r="55" spans="1:8" ht="18.75" customHeight="1" x14ac:dyDescent="0.3">
      <c r="A55" s="167" t="s">
        <v>69</v>
      </c>
      <c r="B55" s="225" t="str">
        <f>B21</f>
        <v>Each gram of gel contains:
Diclofenac Diethylamine BP equivalent to Diclofenac sodium 10 mg (1% w/w
Methyl Salicylate BP 100 mg (10%w/w)</v>
      </c>
      <c r="C55" s="160"/>
      <c r="D55" s="160"/>
      <c r="E55" s="160"/>
      <c r="F55" s="160"/>
      <c r="G55" s="160"/>
      <c r="H55" s="160"/>
    </row>
    <row r="56" spans="1:8" ht="26.25" customHeight="1" x14ac:dyDescent="0.4">
      <c r="A56" s="167" t="s">
        <v>70</v>
      </c>
      <c r="B56" s="226">
        <v>1</v>
      </c>
      <c r="C56" s="227" t="s">
        <v>71</v>
      </c>
      <c r="D56" s="228">
        <v>100</v>
      </c>
      <c r="E56" s="160" t="str">
        <f>B20</f>
        <v xml:space="preserve"> Methyl Salicylate</v>
      </c>
      <c r="F56" s="160"/>
      <c r="G56" s="160"/>
      <c r="H56" s="160"/>
    </row>
    <row r="57" spans="1:8" ht="19.5" customHeight="1" x14ac:dyDescent="0.3">
      <c r="A57" s="160"/>
      <c r="B57" s="160"/>
      <c r="C57" s="160"/>
      <c r="D57" s="160"/>
      <c r="E57" s="160"/>
      <c r="F57" s="160"/>
      <c r="G57" s="160"/>
      <c r="H57" s="160"/>
    </row>
    <row r="58" spans="1:8" ht="27" customHeight="1" thickBot="1" x14ac:dyDescent="0.45">
      <c r="A58" s="178" t="s">
        <v>93</v>
      </c>
      <c r="B58" s="179">
        <v>100</v>
      </c>
      <c r="C58" s="160"/>
      <c r="D58" s="229" t="s">
        <v>72</v>
      </c>
      <c r="E58" s="230" t="s">
        <v>49</v>
      </c>
      <c r="F58" s="230" t="s">
        <v>50</v>
      </c>
      <c r="G58" s="230" t="s">
        <v>94</v>
      </c>
      <c r="H58" s="184" t="s">
        <v>95</v>
      </c>
    </row>
    <row r="59" spans="1:8" ht="26.25" customHeight="1" x14ac:dyDescent="0.4">
      <c r="A59" s="182" t="s">
        <v>73</v>
      </c>
      <c r="B59" s="183">
        <v>1</v>
      </c>
      <c r="C59" s="300" t="s">
        <v>74</v>
      </c>
      <c r="D59" s="292">
        <v>4.9993999999999996</v>
      </c>
      <c r="E59" s="231">
        <v>1</v>
      </c>
      <c r="F59" s="232">
        <v>411527700</v>
      </c>
      <c r="G59" s="233">
        <f>IF(ISBLANK(F59),"-",(F59/$D$50*$D$47*$B$67)*$B$56/$D$59)</f>
        <v>105.88494097081323</v>
      </c>
      <c r="H59" s="234">
        <f t="shared" ref="H59:H70" si="0">IF(ISBLANK(F59),"-",G59/$D$56)</f>
        <v>1.0588494097081322</v>
      </c>
    </row>
    <row r="60" spans="1:8" ht="26.25" customHeight="1" x14ac:dyDescent="0.4">
      <c r="A60" s="182" t="s">
        <v>75</v>
      </c>
      <c r="B60" s="183">
        <v>1</v>
      </c>
      <c r="C60" s="287"/>
      <c r="D60" s="293"/>
      <c r="E60" s="235">
        <v>2</v>
      </c>
      <c r="F60" s="236">
        <v>408165275</v>
      </c>
      <c r="G60" s="237">
        <f>IF(ISBLANK(F60),"-",(F60/$D$50*$D$47*$B$67)*$B$56/$D$59)</f>
        <v>105.01979830206024</v>
      </c>
      <c r="H60" s="238">
        <f t="shared" si="0"/>
        <v>1.0501979830206023</v>
      </c>
    </row>
    <row r="61" spans="1:8" ht="26.25" customHeight="1" x14ac:dyDescent="0.4">
      <c r="A61" s="182" t="s">
        <v>76</v>
      </c>
      <c r="B61" s="183">
        <v>1</v>
      </c>
      <c r="C61" s="287"/>
      <c r="D61" s="293"/>
      <c r="E61" s="235">
        <v>3</v>
      </c>
      <c r="F61" s="236">
        <v>411338705</v>
      </c>
      <c r="G61" s="237">
        <f>IF(ISBLANK(F61),"-",(F61/$D$50*$D$47*$B$67)*$B$56/$D$59)</f>
        <v>105.83631307913356</v>
      </c>
      <c r="H61" s="238">
        <f t="shared" si="0"/>
        <v>1.0583631307913357</v>
      </c>
    </row>
    <row r="62" spans="1:8" ht="27" customHeight="1" thickBot="1" x14ac:dyDescent="0.45">
      <c r="A62" s="182" t="s">
        <v>77</v>
      </c>
      <c r="B62" s="183">
        <v>1</v>
      </c>
      <c r="C62" s="301"/>
      <c r="D62" s="294"/>
      <c r="E62" s="239">
        <v>4</v>
      </c>
      <c r="F62" s="240"/>
      <c r="G62" s="241" t="str">
        <f>IF(ISBLANK(F62),"-",(F62/$D$50*$D$47*$B$67)*$B$56/$D$59)</f>
        <v>-</v>
      </c>
      <c r="H62" s="242" t="str">
        <f t="shared" si="0"/>
        <v>-</v>
      </c>
    </row>
    <row r="63" spans="1:8" ht="26.25" customHeight="1" x14ac:dyDescent="0.4">
      <c r="A63" s="182" t="s">
        <v>78</v>
      </c>
      <c r="B63" s="183">
        <v>1</v>
      </c>
      <c r="C63" s="300" t="s">
        <v>79</v>
      </c>
      <c r="D63" s="292">
        <v>4.2518799999999999</v>
      </c>
      <c r="E63" s="231">
        <v>1</v>
      </c>
      <c r="F63" s="232"/>
      <c r="G63" s="233" t="str">
        <f>IF(ISBLANK(F63),"-",(F63/$D$50*$D$47*$B$67)*$B$56/$D$63)</f>
        <v>-</v>
      </c>
      <c r="H63" s="243" t="str">
        <f t="shared" si="0"/>
        <v>-</v>
      </c>
    </row>
    <row r="64" spans="1:8" ht="26.25" customHeight="1" x14ac:dyDescent="0.4">
      <c r="A64" s="182" t="s">
        <v>80</v>
      </c>
      <c r="B64" s="183">
        <v>1</v>
      </c>
      <c r="C64" s="287"/>
      <c r="D64" s="293"/>
      <c r="E64" s="235">
        <v>2</v>
      </c>
      <c r="F64" s="236"/>
      <c r="G64" s="237" t="str">
        <f>IF(ISBLANK(F64),"-",(F64/$D$50*$D$47*$B$67)*$B$56/$D$63)</f>
        <v>-</v>
      </c>
      <c r="H64" s="244" t="str">
        <f t="shared" si="0"/>
        <v>-</v>
      </c>
    </row>
    <row r="65" spans="1:8" ht="26.25" customHeight="1" x14ac:dyDescent="0.4">
      <c r="A65" s="182" t="s">
        <v>81</v>
      </c>
      <c r="B65" s="183">
        <v>1</v>
      </c>
      <c r="C65" s="287"/>
      <c r="D65" s="293"/>
      <c r="E65" s="235">
        <v>3</v>
      </c>
      <c r="F65" s="236"/>
      <c r="G65" s="237" t="str">
        <f>IF(ISBLANK(F65),"-",(F65/$D$50*$D$47*$B$67)*$B$56/$D$63)</f>
        <v>-</v>
      </c>
      <c r="H65" s="244" t="str">
        <f t="shared" si="0"/>
        <v>-</v>
      </c>
    </row>
    <row r="66" spans="1:8" ht="27" customHeight="1" thickBot="1" x14ac:dyDescent="0.45">
      <c r="A66" s="182" t="s">
        <v>82</v>
      </c>
      <c r="B66" s="183">
        <v>1</v>
      </c>
      <c r="C66" s="301"/>
      <c r="D66" s="294"/>
      <c r="E66" s="239">
        <v>4</v>
      </c>
      <c r="F66" s="240"/>
      <c r="G66" s="237" t="str">
        <f>IF(ISBLANK(F66),"-",(F66/$D$50*$D$47*$B$67)*$B$56/$D$63)</f>
        <v>-</v>
      </c>
      <c r="H66" s="245" t="str">
        <f t="shared" si="0"/>
        <v>-</v>
      </c>
    </row>
    <row r="67" spans="1:8" ht="26.25" customHeight="1" x14ac:dyDescent="0.4">
      <c r="A67" s="182" t="s">
        <v>83</v>
      </c>
      <c r="B67" s="246">
        <f>(B66/B65)*(B64/B63)*(B62/B61)*(B60/B59)*B58</f>
        <v>100</v>
      </c>
      <c r="C67" s="300" t="s">
        <v>84</v>
      </c>
      <c r="D67" s="292">
        <v>5.3205</v>
      </c>
      <c r="E67" s="231">
        <v>1</v>
      </c>
      <c r="F67" s="232">
        <v>447640765</v>
      </c>
      <c r="G67" s="233">
        <f>IF(ISBLANK(F67),"-",(F67/$D$50*$D$47*$B$67)*$B$56/$D$67)</f>
        <v>108.2256476630119</v>
      </c>
      <c r="H67" s="234">
        <f t="shared" si="0"/>
        <v>1.082256476630119</v>
      </c>
    </row>
    <row r="68" spans="1:8" ht="27" customHeight="1" thickBot="1" x14ac:dyDescent="0.45">
      <c r="A68" s="247" t="s">
        <v>96</v>
      </c>
      <c r="B68" s="248">
        <f>(D47*B67)/D56*B56</f>
        <v>5</v>
      </c>
      <c r="C68" s="287"/>
      <c r="D68" s="293"/>
      <c r="E68" s="235">
        <v>2</v>
      </c>
      <c r="F68" s="236">
        <v>447569936</v>
      </c>
      <c r="G68" s="237">
        <f>IF(ISBLANK(F68),"-",(F68/$D$50*$D$47*$B$67)*$B$56/$D$67)</f>
        <v>108.20852340848087</v>
      </c>
      <c r="H68" s="238">
        <f t="shared" si="0"/>
        <v>1.0820852340848086</v>
      </c>
    </row>
    <row r="69" spans="1:8" ht="26.25" customHeight="1" x14ac:dyDescent="0.4">
      <c r="A69" s="288" t="s">
        <v>63</v>
      </c>
      <c r="B69" s="289"/>
      <c r="C69" s="287"/>
      <c r="D69" s="293"/>
      <c r="E69" s="235">
        <v>3</v>
      </c>
      <c r="F69" s="236">
        <v>447836226</v>
      </c>
      <c r="G69" s="237">
        <f>IF(ISBLANK(F69),"-",(F69/$D$50*$D$47*$B$67)*$B$56/$D$67)</f>
        <v>108.27290406808453</v>
      </c>
      <c r="H69" s="238">
        <f t="shared" si="0"/>
        <v>1.0827290406808452</v>
      </c>
    </row>
    <row r="70" spans="1:8" ht="27" customHeight="1" thickBot="1" x14ac:dyDescent="0.45">
      <c r="A70" s="290"/>
      <c r="B70" s="291"/>
      <c r="C70" s="302"/>
      <c r="D70" s="294"/>
      <c r="E70" s="239">
        <v>4</v>
      </c>
      <c r="F70" s="240"/>
      <c r="G70" s="241" t="str">
        <f>IF(ISBLANK(F70),"-",(F70/$D$50*$D$47*$B$67)*$B$56/$D$67)</f>
        <v>-</v>
      </c>
      <c r="H70" s="242" t="str">
        <f t="shared" si="0"/>
        <v>-</v>
      </c>
    </row>
    <row r="71" spans="1:8" ht="26.25" customHeight="1" x14ac:dyDescent="0.4">
      <c r="A71" s="249"/>
      <c r="B71" s="249"/>
      <c r="C71" s="249"/>
      <c r="D71" s="249"/>
      <c r="E71" s="249"/>
      <c r="F71" s="217" t="s">
        <v>57</v>
      </c>
      <c r="G71" s="273">
        <f>AVERAGE(G59:G70)</f>
        <v>106.90802124859738</v>
      </c>
      <c r="H71" s="251">
        <f>AVERAGE(H59:H70)</f>
        <v>1.069080212485974</v>
      </c>
    </row>
    <row r="72" spans="1:8" ht="26.25" customHeight="1" x14ac:dyDescent="0.4">
      <c r="A72" s="160"/>
      <c r="B72" s="160"/>
      <c r="C72" s="249"/>
      <c r="D72" s="249"/>
      <c r="E72" s="249"/>
      <c r="F72" s="208" t="s">
        <v>67</v>
      </c>
      <c r="G72" s="252">
        <f>STDEV(G59:G70)/G71</f>
        <v>1.3906097120549677E-2</v>
      </c>
      <c r="H72" s="252">
        <f>STDEV(H59:H70)/H71</f>
        <v>1.3906097120549668E-2</v>
      </c>
    </row>
    <row r="73" spans="1:8" ht="27" customHeight="1" x14ac:dyDescent="0.4">
      <c r="A73" s="249"/>
      <c r="B73" s="249"/>
      <c r="C73" s="250"/>
      <c r="D73" s="253"/>
      <c r="E73" s="253"/>
      <c r="F73" s="222" t="s">
        <v>17</v>
      </c>
      <c r="G73" s="254">
        <f>COUNT(G59:G70)</f>
        <v>6</v>
      </c>
      <c r="H73" s="254">
        <f>COUNT(H59:H70)</f>
        <v>6</v>
      </c>
    </row>
    <row r="74" spans="1:8" ht="18.75" customHeight="1" x14ac:dyDescent="0.3">
      <c r="A74" s="249"/>
      <c r="B74" s="249"/>
      <c r="C74" s="250"/>
      <c r="D74" s="253"/>
      <c r="E74" s="253"/>
      <c r="F74" s="253"/>
      <c r="G74" s="253"/>
      <c r="H74" s="250"/>
    </row>
    <row r="75" spans="1:8" ht="26.25" customHeight="1" x14ac:dyDescent="0.3">
      <c r="A75" s="255" t="s">
        <v>85</v>
      </c>
      <c r="B75" s="256" t="s">
        <v>86</v>
      </c>
      <c r="C75" s="287" t="str">
        <f>B20</f>
        <v xml:space="preserve"> Methyl Salicylate</v>
      </c>
      <c r="D75" s="287"/>
      <c r="E75" s="257" t="s">
        <v>87</v>
      </c>
      <c r="F75" s="258">
        <f>H71</f>
        <v>1.069080212485974</v>
      </c>
      <c r="G75" s="160"/>
      <c r="H75" s="250"/>
    </row>
    <row r="76" spans="1:8" ht="19.5" customHeight="1" x14ac:dyDescent="0.3">
      <c r="A76" s="259"/>
      <c r="B76" s="260"/>
      <c r="C76" s="261"/>
      <c r="D76" s="261"/>
      <c r="E76" s="260"/>
      <c r="F76" s="260"/>
      <c r="G76" s="260"/>
      <c r="H76" s="260"/>
    </row>
    <row r="77" spans="1:8" ht="18.75" customHeight="1" x14ac:dyDescent="0.3">
      <c r="A77" s="160"/>
      <c r="B77" s="227" t="s">
        <v>22</v>
      </c>
      <c r="C77" s="160"/>
      <c r="D77" s="160"/>
      <c r="E77" s="250" t="s">
        <v>23</v>
      </c>
      <c r="F77" s="250"/>
      <c r="G77" s="250" t="s">
        <v>24</v>
      </c>
      <c r="H77" s="160"/>
    </row>
    <row r="78" spans="1:8" ht="54.95" customHeight="1" x14ac:dyDescent="0.3">
      <c r="A78" s="262" t="s">
        <v>25</v>
      </c>
      <c r="B78" s="263"/>
      <c r="C78" s="263"/>
      <c r="D78" s="249"/>
      <c r="E78" s="264"/>
      <c r="F78" s="265"/>
      <c r="G78" s="266"/>
      <c r="H78" s="266"/>
    </row>
    <row r="79" spans="1:8" ht="54.95" customHeight="1" x14ac:dyDescent="0.3">
      <c r="A79" s="262" t="s">
        <v>26</v>
      </c>
      <c r="B79" s="267"/>
      <c r="C79" s="267"/>
      <c r="D79" s="268"/>
      <c r="E79" s="269"/>
      <c r="F79" s="265"/>
      <c r="G79" s="270"/>
      <c r="H79" s="270"/>
    </row>
    <row r="250" spans="1:1" x14ac:dyDescent="0.2">
      <c r="A250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2">
    <mergeCell ref="B21:G21"/>
    <mergeCell ref="A1:I7"/>
    <mergeCell ref="A8:I14"/>
    <mergeCell ref="C75:D75"/>
    <mergeCell ref="A46:B47"/>
    <mergeCell ref="C59:C62"/>
    <mergeCell ref="D59:D62"/>
    <mergeCell ref="C63:C66"/>
    <mergeCell ref="D63:D66"/>
    <mergeCell ref="C67:C70"/>
    <mergeCell ref="D67:D70"/>
    <mergeCell ref="A69:B70"/>
    <mergeCell ref="D36:E36"/>
    <mergeCell ref="A16:H16"/>
    <mergeCell ref="A17:H17"/>
    <mergeCell ref="B18:C18"/>
    <mergeCell ref="B20:C20"/>
    <mergeCell ref="C32:H32"/>
    <mergeCell ref="B26:C26"/>
    <mergeCell ref="B27:C27"/>
    <mergeCell ref="C29:H29"/>
    <mergeCell ref="C31:H31"/>
  </mergeCells>
  <conditionalFormatting sqref="D51">
    <cfRule type="cellIs" dxfId="2" priority="1" operator="greaterThan">
      <formula>0.02</formula>
    </cfRule>
  </conditionalFormatting>
  <conditionalFormatting sqref="G72">
    <cfRule type="cellIs" dxfId="1" priority="2" operator="greaterThan">
      <formula>0.02</formula>
    </cfRule>
  </conditionalFormatting>
  <conditionalFormatting sqref="H72">
    <cfRule type="cellIs" dxfId="0" priority="3" operator="greaterThan">
      <formula>0.02</formula>
    </cfRule>
  </conditionalFormatting>
  <pageMargins left="0.7" right="0.7" top="0.75" bottom="0.75" header="0.3" footer="0.3"/>
  <pageSetup scale="30" orientation="portrait" r:id="rId1"/>
  <headerFooter>
    <oddHeader>&amp;LVer. 1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Diclofenac diethylamine BP 1</vt:lpstr>
      <vt:lpstr>Methyl salicylate 1</vt:lpstr>
      <vt:lpstr>'Diclofenac diethylamine BP 1'!Print_Area</vt:lpstr>
      <vt:lpstr>'Methyl salicylate 1'!Print_Area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cp:lastPrinted>2016-02-12T09:38:15Z</cp:lastPrinted>
  <dcterms:created xsi:type="dcterms:W3CDTF">2005-07-05T10:19:27Z</dcterms:created>
  <dcterms:modified xsi:type="dcterms:W3CDTF">2016-02-12T09:45:03Z</dcterms:modified>
</cp:coreProperties>
</file>