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lopinavir" sheetId="2" r:id="rId2"/>
    <sheet name="ritonavir" sheetId="3" r:id="rId3"/>
    <sheet name="RD" sheetId="4" r:id="rId4"/>
  </sheets>
  <externalReferences>
    <externalReference r:id="rId5"/>
  </externalReferences>
  <definedNames>
    <definedName name="_xlnm.Print_Area" localSheetId="1">lopinavir!$A$1:$H$81</definedName>
    <definedName name="_xlnm.Print_Area" localSheetId="2">ritonavir!$A$1:$H$81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3" l="1"/>
  <c r="D58" i="3" s="1"/>
  <c r="B57" i="2"/>
  <c r="B42" i="1"/>
  <c r="D33" i="4"/>
  <c r="C33" i="4"/>
  <c r="C35" i="4" s="1"/>
  <c r="B33" i="4"/>
  <c r="B18" i="4"/>
  <c r="C77" i="3"/>
  <c r="H72" i="3"/>
  <c r="G72" i="3"/>
  <c r="G71" i="3"/>
  <c r="H71" i="3" s="1"/>
  <c r="H70" i="3"/>
  <c r="G70" i="3"/>
  <c r="G69" i="3"/>
  <c r="H69" i="3" s="1"/>
  <c r="B69" i="3"/>
  <c r="H68" i="3"/>
  <c r="G68" i="3"/>
  <c r="H67" i="3"/>
  <c r="G67" i="3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E56" i="3"/>
  <c r="B55" i="3"/>
  <c r="F45" i="3"/>
  <c r="G38" i="3" s="1"/>
  <c r="G42" i="3" s="1"/>
  <c r="B45" i="3"/>
  <c r="D48" i="3" s="1"/>
  <c r="D49" i="3" s="1"/>
  <c r="F44" i="3"/>
  <c r="D44" i="3"/>
  <c r="F42" i="3"/>
  <c r="D42" i="3"/>
  <c r="G41" i="3"/>
  <c r="E41" i="3"/>
  <c r="G40" i="3"/>
  <c r="G39" i="3"/>
  <c r="B34" i="3"/>
  <c r="B30" i="3"/>
  <c r="C77" i="2"/>
  <c r="H72" i="2"/>
  <c r="G72" i="2"/>
  <c r="B69" i="2"/>
  <c r="H68" i="2"/>
  <c r="G68" i="2"/>
  <c r="H64" i="2"/>
  <c r="G64" i="2"/>
  <c r="B58" i="2"/>
  <c r="D58" i="2"/>
  <c r="B70" i="2" s="1"/>
  <c r="E56" i="2"/>
  <c r="B55" i="2"/>
  <c r="B45" i="2"/>
  <c r="D48" i="2" s="1"/>
  <c r="D49" i="2" s="1"/>
  <c r="D44" i="2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G39" i="2" s="1"/>
  <c r="G38" i="2"/>
  <c r="G42" i="2" s="1"/>
  <c r="G40" i="2"/>
  <c r="B70" i="3"/>
  <c r="H75" i="3"/>
  <c r="F46" i="3"/>
  <c r="D45" i="3"/>
  <c r="D45" i="2"/>
  <c r="C37" i="4"/>
  <c r="C39" i="4" s="1"/>
  <c r="H73" i="3"/>
  <c r="D46" i="2" l="1"/>
  <c r="E38" i="2"/>
  <c r="E39" i="2"/>
  <c r="D52" i="2" s="1"/>
  <c r="E40" i="2"/>
  <c r="F46" i="2"/>
  <c r="D46" i="3"/>
  <c r="E40" i="3"/>
  <c r="E38" i="3"/>
  <c r="E39" i="3"/>
  <c r="H74" i="3"/>
  <c r="G77" i="3"/>
  <c r="E42" i="2" l="1"/>
  <c r="D50" i="2"/>
  <c r="D51" i="2"/>
  <c r="D50" i="3"/>
  <c r="D51" i="3" s="1"/>
  <c r="D52" i="3"/>
  <c r="E42" i="3"/>
  <c r="G65" i="2" l="1"/>
  <c r="H65" i="2" s="1"/>
  <c r="G70" i="2"/>
  <c r="H70" i="2" s="1"/>
  <c r="G62" i="2"/>
  <c r="H62" i="2" s="1"/>
  <c r="G63" i="2"/>
  <c r="H63" i="2" s="1"/>
  <c r="G69" i="2"/>
  <c r="H69" i="2" s="1"/>
  <c r="G71" i="2"/>
  <c r="H71" i="2" s="1"/>
  <c r="G61" i="2"/>
  <c r="H61" i="2" s="1"/>
  <c r="G67" i="2"/>
  <c r="H67" i="2" s="1"/>
  <c r="G66" i="2"/>
  <c r="H66" i="2" s="1"/>
  <c r="H73" i="2" l="1"/>
  <c r="G77" i="2" s="1"/>
  <c r="H75" i="2"/>
  <c r="H74" i="2"/>
</calcChain>
</file>

<file path=xl/sharedStrings.xml><?xml version="1.0" encoding="utf-8"?>
<sst xmlns="http://schemas.openxmlformats.org/spreadsheetml/2006/main" count="270" uniqueCount="117">
  <si>
    <t>HPLC System Suitability Report</t>
  </si>
  <si>
    <t>Analysis Data</t>
  </si>
  <si>
    <t>Assay</t>
  </si>
  <si>
    <t>Sample(s)</t>
  </si>
  <si>
    <t>Reference Substance:</t>
  </si>
  <si>
    <t>Kaletra Solution</t>
  </si>
  <si>
    <t>% age Purity:</t>
  </si>
  <si>
    <t>NDQD201509272</t>
  </si>
  <si>
    <t>Weight (mg):</t>
  </si>
  <si>
    <t xml:space="preserve">Lopinavir/ Ritonavir </t>
  </si>
  <si>
    <t>Standard Conc (mg/mL):</t>
  </si>
  <si>
    <t>Each 1 ml contains 80 mg lopinavir and 20 mg ritonavir</t>
  </si>
  <si>
    <t>2015-09-09 12:35:30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</si>
  <si>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</si>
  <si>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</si>
  <si>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</si>
  <si>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</si>
  <si>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</si>
  <si>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</si>
  <si>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</si>
  <si>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</si>
  <si>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</si>
  <si>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</si>
  <si>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</si>
  <si>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</si>
  <si>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</si>
  <si>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</si>
  <si>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</si>
  <si>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</si>
  <si>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</si>
  <si>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</si>
  <si>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</si>
  <si>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</si>
  <si>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</si>
  <si>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</si>
  <si>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</si>
  <si>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</si>
  <si>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</si>
  <si>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</si>
  <si>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</si>
  <si>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</si>
  <si>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</si>
  <si>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</si>
  <si>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</si>
  <si>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</si>
  <si>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</si>
  <si>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</si>
  <si>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</si>
  <si>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</si>
  <si>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</si>
  <si>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</si>
  <si>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</si>
  <si>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</si>
  <si>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</si>
  <si>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</si>
  <si>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</si>
  <si>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</si>
  <si>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</si>
  <si>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</si>
  <si>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</si>
  <si>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</si>
  <si>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</si>
  <si>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</si>
  <si>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</si>
  <si>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</si>
  <si>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</si>
  <si>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</si>
  <si>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</si>
  <si>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</si>
  <si>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</si>
  <si>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</si>
  <si>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</si>
  <si>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</si>
  <si>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</si>
  <si>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</si>
  <si>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</si>
  <si>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</si>
  <si>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</si>
  <si>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</si>
  <si>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</si>
  <si>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</si>
  <si>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</si>
  <si>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</si>
  <si>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</si>
  <si>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</si>
  <si>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</si>
  <si>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</si>
  <si>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</si>
  <si>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</si>
  <si>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</si>
  <si>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</si>
  <si>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</si>
  <si>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</si>
  <si>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</si>
  <si>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</si>
  <si>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</si>
  <si>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</si>
  <si>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</si>
  <si>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</si>
  <si>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</si>
  <si>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</si>
  <si>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</si>
  <si>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</si>
  <si>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</si>
  <si>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</si>
  <si>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</si>
  <si>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</si>
  <si>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</si>
  <si>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</si>
  <si>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</si>
  <si>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</si>
  <si>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Ritonavir</t>
  </si>
  <si>
    <t>KALETRA SOLUTION</t>
  </si>
  <si>
    <t>Lopinavir Ritonavir</t>
  </si>
  <si>
    <t>Lopinavir</t>
  </si>
  <si>
    <t>L21 1</t>
  </si>
  <si>
    <t>R14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</si>
</sst>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6" fillId="3" borderId="0" xfId="0" applyFont="1" applyFill="1" applyAlignment="1" applyProtection="1">
      <alignment horizontal="left"/>
      <protection locked="0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2" t="s">
        <v>0</v>
      </c>
      <c r="B15" s="362"/>
      <c r="C15" s="362"/>
      <c r="D15" s="362"/>
      <c r="E15" s="3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53991048</v>
      </c>
      <c r="C24" s="18">
        <v>3751.1</v>
      </c>
      <c r="D24" s="19">
        <v>0.83</v>
      </c>
      <c r="E24" s="20">
        <v>5.46</v>
      </c>
    </row>
    <row r="25" spans="1:6" ht="16.5" customHeight="1" x14ac:dyDescent="0.3">
      <c r="A25" s="17">
        <v>2</v>
      </c>
      <c r="B25" s="18">
        <v>53930486</v>
      </c>
      <c r="C25" s="18">
        <v>3762.7</v>
      </c>
      <c r="D25" s="19">
        <v>0.84</v>
      </c>
      <c r="E25" s="19">
        <v>5.46</v>
      </c>
    </row>
    <row r="26" spans="1:6" ht="16.5" customHeight="1" x14ac:dyDescent="0.3">
      <c r="A26" s="17">
        <v>3</v>
      </c>
      <c r="B26" s="18">
        <v>53901123</v>
      </c>
      <c r="C26" s="18">
        <v>3756.7</v>
      </c>
      <c r="D26" s="19">
        <v>0.84</v>
      </c>
      <c r="E26" s="19">
        <v>5.45</v>
      </c>
    </row>
    <row r="27" spans="1:6" ht="16.5" customHeight="1" x14ac:dyDescent="0.3">
      <c r="A27" s="17">
        <v>4</v>
      </c>
      <c r="B27" s="18">
        <v>53891327</v>
      </c>
      <c r="C27" s="18">
        <v>3765.1</v>
      </c>
      <c r="D27" s="19">
        <v>0.84</v>
      </c>
      <c r="E27" s="19">
        <v>5.45</v>
      </c>
    </row>
    <row r="28" spans="1:6" ht="16.5" customHeight="1" x14ac:dyDescent="0.3">
      <c r="A28" s="17">
        <v>5</v>
      </c>
      <c r="B28" s="18">
        <v>53947473</v>
      </c>
      <c r="C28" s="18">
        <v>3766.6</v>
      </c>
      <c r="D28" s="19">
        <v>0.84</v>
      </c>
      <c r="E28" s="19">
        <v>5.45</v>
      </c>
    </row>
    <row r="29" spans="1:6" ht="16.5" customHeight="1" x14ac:dyDescent="0.3">
      <c r="A29" s="17">
        <v>6</v>
      </c>
      <c r="B29" s="21">
        <v>54228255</v>
      </c>
      <c r="C29" s="21">
        <v>3752.4</v>
      </c>
      <c r="D29" s="22">
        <v>0.84</v>
      </c>
      <c r="E29" s="22">
        <v>5.45</v>
      </c>
    </row>
    <row r="30" spans="1:6" ht="16.5" customHeight="1" x14ac:dyDescent="0.3">
      <c r="A30" s="23" t="s">
        <v>18</v>
      </c>
      <c r="B30" s="24">
        <f>AVERAGE(B24:B29)</f>
        <v>53981618.666666664</v>
      </c>
      <c r="C30" s="25">
        <f>AVERAGE(C24:C29)</f>
        <v>3759.1000000000004</v>
      </c>
      <c r="D30" s="26">
        <f>AVERAGE(D24:D29)</f>
        <v>0.83833333333333326</v>
      </c>
      <c r="E30" s="26">
        <f>AVERAGE(E24:E29)</f>
        <v>5.4533333333333331</v>
      </c>
    </row>
    <row r="31" spans="1:6" ht="16.5" customHeight="1" x14ac:dyDescent="0.3">
      <c r="A31" s="27" t="s">
        <v>19</v>
      </c>
      <c r="B31" s="28">
        <f>(STDEV(B24:B29)/B30)</f>
        <v>2.3334074382081252E-3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111</v>
      </c>
    </row>
    <row r="39" spans="1:6" ht="16.5" customHeight="1" x14ac:dyDescent="0.3">
      <c r="A39" s="11" t="s">
        <v>4</v>
      </c>
      <c r="B39" s="8" t="s">
        <v>111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15.43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B41/25*10/25</f>
        <v>0.24687999999999999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13944747</v>
      </c>
      <c r="C45" s="18">
        <v>5219.7</v>
      </c>
      <c r="D45" s="19">
        <v>0.93</v>
      </c>
      <c r="E45" s="20">
        <v>7.15</v>
      </c>
    </row>
    <row r="46" spans="1:6" ht="16.5" customHeight="1" x14ac:dyDescent="0.3">
      <c r="A46" s="17">
        <v>2</v>
      </c>
      <c r="B46" s="18">
        <v>13938696</v>
      </c>
      <c r="C46" s="18">
        <v>5243</v>
      </c>
      <c r="D46" s="19">
        <v>0.93</v>
      </c>
      <c r="E46" s="19">
        <v>7.15</v>
      </c>
    </row>
    <row r="47" spans="1:6" ht="16.5" customHeight="1" x14ac:dyDescent="0.3">
      <c r="A47" s="17">
        <v>3</v>
      </c>
      <c r="B47" s="18">
        <v>13962512</v>
      </c>
      <c r="C47" s="18">
        <v>5249.9</v>
      </c>
      <c r="D47" s="19">
        <v>0.93</v>
      </c>
      <c r="E47" s="19">
        <v>7.14</v>
      </c>
    </row>
    <row r="48" spans="1:6" ht="16.5" customHeight="1" x14ac:dyDescent="0.3">
      <c r="A48" s="17">
        <v>4</v>
      </c>
      <c r="B48" s="18">
        <v>13946940</v>
      </c>
      <c r="C48" s="18">
        <v>5251.9</v>
      </c>
      <c r="D48" s="19">
        <v>0.93</v>
      </c>
      <c r="E48" s="19">
        <v>7.14</v>
      </c>
    </row>
    <row r="49" spans="1:7" ht="16.5" customHeight="1" x14ac:dyDescent="0.3">
      <c r="A49" s="17">
        <v>5</v>
      </c>
      <c r="B49" s="18">
        <v>13966760</v>
      </c>
      <c r="C49" s="18">
        <v>5246.7</v>
      </c>
      <c r="D49" s="19">
        <v>0.93</v>
      </c>
      <c r="E49" s="19">
        <v>7.14</v>
      </c>
    </row>
    <row r="50" spans="1:7" ht="16.5" customHeight="1" x14ac:dyDescent="0.3">
      <c r="A50" s="17">
        <v>6</v>
      </c>
      <c r="B50" s="21">
        <v>14027607</v>
      </c>
      <c r="C50" s="21">
        <v>5236.5</v>
      </c>
      <c r="D50" s="22">
        <v>0.93</v>
      </c>
      <c r="E50" s="22">
        <v>7.15</v>
      </c>
    </row>
    <row r="51" spans="1:7" ht="16.5" customHeight="1" x14ac:dyDescent="0.3">
      <c r="A51" s="23" t="s">
        <v>18</v>
      </c>
      <c r="B51" s="24">
        <f>AVERAGE(B45:B50)</f>
        <v>13964543.666666666</v>
      </c>
      <c r="C51" s="25">
        <f>AVERAGE(C45:C50)</f>
        <v>5241.2833333333338</v>
      </c>
      <c r="D51" s="26">
        <f>AVERAGE(D45:D50)</f>
        <v>0.93</v>
      </c>
      <c r="E51" s="26">
        <f>AVERAGE(E45:E50)</f>
        <v>7.1449999999999996</v>
      </c>
    </row>
    <row r="52" spans="1:7" ht="16.5" customHeight="1" x14ac:dyDescent="0.3">
      <c r="A52" s="27" t="s">
        <v>19</v>
      </c>
      <c r="B52" s="28">
        <f>(STDEV(B45:B50)/B51)</f>
        <v>2.3437182552469493E-3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3" t="s">
        <v>25</v>
      </c>
      <c r="C59" s="36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55" zoomScale="85" zoomScaleNormal="75" workbookViewId="0">
      <selection activeCell="B31" sqref="B3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30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31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88" t="s">
        <v>32</v>
      </c>
      <c r="B16" s="389"/>
      <c r="C16" s="389"/>
      <c r="D16" s="389"/>
      <c r="E16" s="389"/>
      <c r="F16" s="389"/>
      <c r="G16" s="389"/>
      <c r="H16" s="390"/>
    </row>
    <row r="17" spans="1:14" ht="20.25" customHeight="1" x14ac:dyDescent="0.25">
      <c r="A17" s="387" t="s">
        <v>33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54" t="s">
        <v>34</v>
      </c>
      <c r="B18" s="372" t="s">
        <v>5</v>
      </c>
      <c r="C18" s="372"/>
    </row>
    <row r="19" spans="1:14" ht="26.25" customHeight="1" x14ac:dyDescent="0.4">
      <c r="A19" s="54" t="s">
        <v>35</v>
      </c>
      <c r="B19" s="155" t="s">
        <v>7</v>
      </c>
      <c r="C19" s="177">
        <v>17</v>
      </c>
    </row>
    <row r="20" spans="1:14" ht="26.25" customHeight="1" x14ac:dyDescent="0.4">
      <c r="A20" s="54" t="s">
        <v>36</v>
      </c>
      <c r="B20" s="155" t="s">
        <v>9</v>
      </c>
      <c r="C20" s="156"/>
    </row>
    <row r="21" spans="1:14" ht="26.25" customHeight="1" x14ac:dyDescent="0.4">
      <c r="A21" s="54" t="s">
        <v>37</v>
      </c>
      <c r="B21" s="364" t="s">
        <v>11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54" t="s">
        <v>38</v>
      </c>
      <c r="B22" s="157" t="s">
        <v>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39</v>
      </c>
      <c r="B23" s="157"/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72" t="s">
        <v>114</v>
      </c>
      <c r="C26" s="372"/>
    </row>
    <row r="27" spans="1:14" ht="26.25" customHeight="1" x14ac:dyDescent="0.4">
      <c r="A27" s="59" t="s">
        <v>40</v>
      </c>
      <c r="B27" s="364" t="s">
        <v>115</v>
      </c>
      <c r="C27" s="364"/>
    </row>
    <row r="28" spans="1:14" ht="27" customHeight="1" x14ac:dyDescent="0.4">
      <c r="A28" s="59" t="s">
        <v>6</v>
      </c>
      <c r="B28" s="280">
        <v>99.8</v>
      </c>
      <c r="C28" s="335"/>
    </row>
    <row r="29" spans="1:14" s="9" customFormat="1" ht="27" customHeight="1" x14ac:dyDescent="0.4">
      <c r="A29" s="59" t="s">
        <v>41</v>
      </c>
      <c r="B29" s="153">
        <v>0</v>
      </c>
      <c r="C29" s="375" t="s">
        <v>42</v>
      </c>
      <c r="D29" s="376"/>
      <c r="E29" s="376"/>
      <c r="F29" s="376"/>
      <c r="G29" s="376"/>
      <c r="H29" s="377"/>
      <c r="I29" s="61"/>
      <c r="J29" s="61"/>
      <c r="K29" s="61"/>
      <c r="L29" s="61"/>
    </row>
    <row r="30" spans="1:14" s="9" customFormat="1" ht="19.5" customHeight="1" x14ac:dyDescent="0.3">
      <c r="A30" s="59" t="s">
        <v>43</v>
      </c>
      <c r="B30" s="58">
        <f>B28-B29</f>
        <v>99.8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44</v>
      </c>
      <c r="B31" s="173">
        <v>1</v>
      </c>
      <c r="C31" s="378" t="s">
        <v>45</v>
      </c>
      <c r="D31" s="379"/>
      <c r="E31" s="379"/>
      <c r="F31" s="379"/>
      <c r="G31" s="379"/>
      <c r="H31" s="380"/>
      <c r="I31" s="61"/>
      <c r="J31" s="61"/>
      <c r="K31" s="61"/>
      <c r="L31" s="61"/>
    </row>
    <row r="32" spans="1:14" s="9" customFormat="1" ht="27" customHeight="1" x14ac:dyDescent="0.4">
      <c r="A32" s="59" t="s">
        <v>46</v>
      </c>
      <c r="B32" s="173">
        <v>1</v>
      </c>
      <c r="C32" s="378" t="s">
        <v>47</v>
      </c>
      <c r="D32" s="379"/>
      <c r="E32" s="379"/>
      <c r="F32" s="379"/>
      <c r="G32" s="379"/>
      <c r="H32" s="380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48</v>
      </c>
      <c r="B34" s="68">
        <f>B31/B32</f>
        <v>1</v>
      </c>
      <c r="C34" s="53" t="s">
        <v>49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50</v>
      </c>
      <c r="B36" s="158">
        <v>25</v>
      </c>
      <c r="C36" s="53"/>
      <c r="D36" s="366" t="s">
        <v>51</v>
      </c>
      <c r="E36" s="367"/>
      <c r="F36" s="115" t="s">
        <v>52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53</v>
      </c>
      <c r="B37" s="159">
        <v>1</v>
      </c>
      <c r="C37" s="72" t="s">
        <v>54</v>
      </c>
      <c r="D37" s="73" t="s">
        <v>55</v>
      </c>
      <c r="E37" s="105" t="s">
        <v>56</v>
      </c>
      <c r="F37" s="73" t="s">
        <v>55</v>
      </c>
      <c r="G37" s="74" t="s">
        <v>56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57</v>
      </c>
      <c r="B38" s="159">
        <v>1</v>
      </c>
      <c r="C38" s="75">
        <v>1</v>
      </c>
      <c r="D38" s="286">
        <v>53860885</v>
      </c>
      <c r="E38" s="119">
        <f>IF(ISBLANK(D38),"-",$D$48/$D$45*D38)</f>
        <v>57585171.409827769</v>
      </c>
      <c r="F38" s="286">
        <v>63662839</v>
      </c>
      <c r="G38" s="111">
        <f>IF(ISBLANK(F38),"-",$D$48/$F$45*F38)</f>
        <v>58956025.729833044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58</v>
      </c>
      <c r="B39" s="159">
        <v>1</v>
      </c>
      <c r="C39" s="71">
        <v>2</v>
      </c>
      <c r="D39" s="287">
        <v>54133879</v>
      </c>
      <c r="E39" s="120">
        <f>IF(ISBLANK(D39),"-",$D$48/$D$45*D39)</f>
        <v>57877041.962713309</v>
      </c>
      <c r="F39" s="287">
        <v>63865016</v>
      </c>
      <c r="G39" s="112">
        <f>IF(ISBLANK(F39),"-",$D$48/$F$45*F39)</f>
        <v>59143255.08688356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59</v>
      </c>
      <c r="B40" s="159">
        <v>1</v>
      </c>
      <c r="C40" s="71">
        <v>3</v>
      </c>
      <c r="D40" s="287">
        <v>54069700</v>
      </c>
      <c r="E40" s="120">
        <f>IF(ISBLANK(D40),"-",$D$48/$D$45*D40)</f>
        <v>57808425.215775132</v>
      </c>
      <c r="F40" s="287">
        <v>63799295</v>
      </c>
      <c r="G40" s="112">
        <f>IF(ISBLANK(F40),"-",$D$48/$F$45*F40)</f>
        <v>59082393.067095369</v>
      </c>
      <c r="L40" s="65"/>
      <c r="M40" s="65"/>
      <c r="N40" s="76"/>
    </row>
    <row r="41" spans="1:14" ht="26.25" customHeight="1" x14ac:dyDescent="0.4">
      <c r="A41" s="70" t="s">
        <v>60</v>
      </c>
      <c r="B41" s="159">
        <v>1</v>
      </c>
      <c r="C41" s="77">
        <v>4</v>
      </c>
      <c r="D41" s="161"/>
      <c r="E41" s="121" t="str">
        <f>IF(ISBLANK(D41),"-",$D$48/$D$45*D41)</f>
        <v>-</v>
      </c>
      <c r="F41" s="161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61</v>
      </c>
      <c r="B42" s="159">
        <v>1</v>
      </c>
      <c r="C42" s="78" t="s">
        <v>62</v>
      </c>
      <c r="D42" s="139">
        <f>AVERAGE(D38:D41)</f>
        <v>54021488</v>
      </c>
      <c r="E42" s="101">
        <f>AVERAGE(E38:E41)</f>
        <v>57756879.529438734</v>
      </c>
      <c r="F42" s="79">
        <f>AVERAGE(F38:F41)</f>
        <v>63775716.666666664</v>
      </c>
      <c r="G42" s="80">
        <f>AVERAGE(G38:G41)</f>
        <v>59060557.96127066</v>
      </c>
    </row>
    <row r="43" spans="1:14" ht="26.25" customHeight="1" x14ac:dyDescent="0.4">
      <c r="A43" s="70" t="s">
        <v>63</v>
      </c>
      <c r="B43" s="154">
        <v>1</v>
      </c>
      <c r="C43" s="140" t="s">
        <v>64</v>
      </c>
      <c r="D43" s="163">
        <v>23.43</v>
      </c>
      <c r="E43" s="76"/>
      <c r="F43" s="162">
        <v>27.05</v>
      </c>
      <c r="G43" s="117"/>
    </row>
    <row r="44" spans="1:14" ht="26.25" customHeight="1" x14ac:dyDescent="0.4">
      <c r="A44" s="70" t="s">
        <v>65</v>
      </c>
      <c r="B44" s="154">
        <v>1</v>
      </c>
      <c r="C44" s="141" t="s">
        <v>66</v>
      </c>
      <c r="D44" s="142">
        <f>D43*$B$34</f>
        <v>23.43</v>
      </c>
      <c r="E44" s="82"/>
      <c r="F44" s="81">
        <f>F43*$B$34</f>
        <v>27.05</v>
      </c>
      <c r="G44" s="84"/>
    </row>
    <row r="45" spans="1:14" ht="19.5" customHeight="1" x14ac:dyDescent="0.3">
      <c r="A45" s="70" t="s">
        <v>67</v>
      </c>
      <c r="B45" s="138">
        <f>(B44/B43)*(B42/B41)*(B40/B39)*(B38/B37)*B36</f>
        <v>25</v>
      </c>
      <c r="C45" s="141" t="s">
        <v>68</v>
      </c>
      <c r="D45" s="143">
        <f>D44*$B$30/100</f>
        <v>23.383139999999997</v>
      </c>
      <c r="E45" s="84"/>
      <c r="F45" s="83">
        <f>F44*$B$30/100</f>
        <v>26.995900000000002</v>
      </c>
      <c r="G45" s="84"/>
    </row>
    <row r="46" spans="1:14" ht="19.5" customHeight="1" x14ac:dyDescent="0.3">
      <c r="A46" s="368" t="s">
        <v>69</v>
      </c>
      <c r="B46" s="373"/>
      <c r="C46" s="141" t="s">
        <v>70</v>
      </c>
      <c r="D46" s="142">
        <f>D45/$B$45</f>
        <v>0.93532559999999987</v>
      </c>
      <c r="E46" s="84"/>
      <c r="F46" s="85">
        <f>F45/$B$45</f>
        <v>1.079836</v>
      </c>
      <c r="G46" s="84"/>
    </row>
    <row r="47" spans="1:14" ht="27" customHeight="1" x14ac:dyDescent="0.4">
      <c r="A47" s="370"/>
      <c r="B47" s="374"/>
      <c r="C47" s="141" t="s">
        <v>71</v>
      </c>
      <c r="D47" s="164">
        <v>1</v>
      </c>
      <c r="E47" s="117"/>
      <c r="F47" s="117"/>
      <c r="G47" s="117"/>
    </row>
    <row r="48" spans="1:14" ht="18.75" x14ac:dyDescent="0.3">
      <c r="C48" s="141" t="s">
        <v>72</v>
      </c>
      <c r="D48" s="143">
        <f>D47*$B$45</f>
        <v>25</v>
      </c>
      <c r="E48" s="84"/>
      <c r="F48" s="84"/>
      <c r="G48" s="84"/>
    </row>
    <row r="49" spans="1:12" ht="19.5" customHeight="1" x14ac:dyDescent="0.3">
      <c r="C49" s="144" t="s">
        <v>73</v>
      </c>
      <c r="D49" s="145">
        <f>D48/B34</f>
        <v>25</v>
      </c>
      <c r="E49" s="103"/>
      <c r="F49" s="103"/>
      <c r="G49" s="103"/>
    </row>
    <row r="50" spans="1:12" ht="18.75" x14ac:dyDescent="0.3">
      <c r="C50" s="146" t="s">
        <v>74</v>
      </c>
      <c r="D50" s="147">
        <f>AVERAGE(E38:E41,G38:G41)</f>
        <v>58408718.74535469</v>
      </c>
      <c r="E50" s="102"/>
      <c r="F50" s="102"/>
      <c r="G50" s="102"/>
    </row>
    <row r="51" spans="1:12" ht="18.75" x14ac:dyDescent="0.3">
      <c r="C51" s="86" t="s">
        <v>75</v>
      </c>
      <c r="D51" s="89">
        <f>STDEV(E38:E41,G38:G41)/D50</f>
        <v>1.2379575700192066E-2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76</v>
      </c>
    </row>
    <row r="55" spans="1:12" ht="18.75" x14ac:dyDescent="0.3">
      <c r="A55" s="53" t="s">
        <v>77</v>
      </c>
      <c r="B55" s="55" t="str">
        <f>B21</f>
        <v>Each 1 ml contains 80 mg lopinavir and 20 mg ritonavir</v>
      </c>
    </row>
    <row r="56" spans="1:12" ht="26.25" customHeight="1" x14ac:dyDescent="0.4">
      <c r="A56" s="149" t="s">
        <v>78</v>
      </c>
      <c r="B56" s="165">
        <v>1</v>
      </c>
      <c r="C56" s="130" t="s">
        <v>79</v>
      </c>
      <c r="D56" s="166">
        <v>80</v>
      </c>
      <c r="E56" s="130" t="str">
        <f>B20</f>
        <v xml:space="preserve">Lopinavir/ Ritonavir </v>
      </c>
    </row>
    <row r="57" spans="1:12" ht="18.75" x14ac:dyDescent="0.3">
      <c r="A57" s="55" t="s">
        <v>80</v>
      </c>
      <c r="B57" s="176">
        <f>RD!C39</f>
        <v>1.017580501044987</v>
      </c>
    </row>
    <row r="58" spans="1:12" s="77" customFormat="1" ht="18.75" x14ac:dyDescent="0.3">
      <c r="A58" s="128" t="s">
        <v>81</v>
      </c>
      <c r="B58" s="129">
        <f>B56</f>
        <v>1</v>
      </c>
      <c r="C58" s="130" t="s">
        <v>82</v>
      </c>
      <c r="D58" s="150">
        <f>B57*B56</f>
        <v>1.017580501044987</v>
      </c>
    </row>
    <row r="59" spans="1:12" ht="19.5" customHeight="1" x14ac:dyDescent="0.25"/>
    <row r="60" spans="1:12" s="9" customFormat="1" ht="27" customHeight="1" x14ac:dyDescent="0.4">
      <c r="A60" s="69" t="s">
        <v>83</v>
      </c>
      <c r="B60" s="158">
        <v>100</v>
      </c>
      <c r="C60" s="53"/>
      <c r="D60" s="93" t="s">
        <v>84</v>
      </c>
      <c r="E60" s="92" t="s">
        <v>85</v>
      </c>
      <c r="F60" s="92" t="s">
        <v>55</v>
      </c>
      <c r="G60" s="92" t="s">
        <v>86</v>
      </c>
      <c r="H60" s="72" t="s">
        <v>87</v>
      </c>
      <c r="L60" s="61"/>
    </row>
    <row r="61" spans="1:12" s="9" customFormat="1" ht="24" customHeight="1" x14ac:dyDescent="0.4">
      <c r="A61" s="70" t="s">
        <v>88</v>
      </c>
      <c r="B61" s="159">
        <v>1</v>
      </c>
      <c r="C61" s="381" t="s">
        <v>89</v>
      </c>
      <c r="D61" s="395">
        <v>1.2021999999999999</v>
      </c>
      <c r="E61" s="123">
        <v>1</v>
      </c>
      <c r="F61" s="167">
        <v>58137475</v>
      </c>
      <c r="G61" s="134">
        <f>IF(ISBLANK(F61),"-",(F61/$D$50*$D$47*$B$69)*$D$58/$D$61)</f>
        <v>84.250122087026426</v>
      </c>
      <c r="H61" s="131">
        <f t="shared" ref="H61:H72" si="0">IF(ISBLANK(F61),"-",G61/$D$56)</f>
        <v>1.0531265260878304</v>
      </c>
      <c r="L61" s="61"/>
    </row>
    <row r="62" spans="1:12" s="9" customFormat="1" ht="26.25" customHeight="1" x14ac:dyDescent="0.4">
      <c r="A62" s="70" t="s">
        <v>90</v>
      </c>
      <c r="B62" s="159">
        <v>1</v>
      </c>
      <c r="C62" s="382"/>
      <c r="D62" s="396"/>
      <c r="E62" s="124">
        <v>2</v>
      </c>
      <c r="F62" s="160">
        <v>58193630</v>
      </c>
      <c r="G62" s="135">
        <f>IF(ISBLANK(F62),"-",(F62/$D$50*$D$47*$B$69)*$D$58/$D$61)</f>
        <v>84.331499298640736</v>
      </c>
      <c r="H62" s="132">
        <f t="shared" si="0"/>
        <v>1.0541437412330092</v>
      </c>
      <c r="L62" s="61"/>
    </row>
    <row r="63" spans="1:12" s="9" customFormat="1" ht="24.75" customHeight="1" x14ac:dyDescent="0.4">
      <c r="A63" s="70" t="s">
        <v>91</v>
      </c>
      <c r="B63" s="159">
        <v>1</v>
      </c>
      <c r="C63" s="382"/>
      <c r="D63" s="396"/>
      <c r="E63" s="124">
        <v>3</v>
      </c>
      <c r="F63" s="160">
        <v>58247103</v>
      </c>
      <c r="G63" s="135">
        <f>IF(ISBLANK(F63),"-",(F63/$D$50*$D$47*$B$69)*$D$58/$D$61)</f>
        <v>84.408989880719844</v>
      </c>
      <c r="H63" s="132">
        <f t="shared" si="0"/>
        <v>1.055112373508998</v>
      </c>
      <c r="L63" s="61"/>
    </row>
    <row r="64" spans="1:12" ht="27" customHeight="1" x14ac:dyDescent="0.4">
      <c r="A64" s="70" t="s">
        <v>92</v>
      </c>
      <c r="B64" s="159">
        <v>1</v>
      </c>
      <c r="C64" s="383"/>
      <c r="D64" s="397"/>
      <c r="E64" s="125">
        <v>4</v>
      </c>
      <c r="F64" s="168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93</v>
      </c>
      <c r="B65" s="159">
        <v>1</v>
      </c>
      <c r="C65" s="381" t="s">
        <v>94</v>
      </c>
      <c r="D65" s="395">
        <v>1.20275</v>
      </c>
      <c r="E65" s="94">
        <v>1</v>
      </c>
      <c r="F65" s="160">
        <v>57884730</v>
      </c>
      <c r="G65" s="134">
        <f>IF(ISBLANK(F65),"-",(F65/$D$50*$D$47*$B$69)*$D$58/$D$65)</f>
        <v>83.845496938456094</v>
      </c>
      <c r="H65" s="131">
        <f t="shared" si="0"/>
        <v>1.0480687117307013</v>
      </c>
    </row>
    <row r="66" spans="1:11" ht="23.25" customHeight="1" x14ac:dyDescent="0.4">
      <c r="A66" s="70" t="s">
        <v>95</v>
      </c>
      <c r="B66" s="159">
        <v>1</v>
      </c>
      <c r="C66" s="382"/>
      <c r="D66" s="396"/>
      <c r="E66" s="95">
        <v>2</v>
      </c>
      <c r="F66" s="160">
        <v>57991799</v>
      </c>
      <c r="G66" s="135">
        <f>IF(ISBLANK(F66),"-",(F66/$D$50*$D$47*$B$69)*$D$58/$D$65)</f>
        <v>84.000585396356897</v>
      </c>
      <c r="H66" s="132">
        <f t="shared" si="0"/>
        <v>1.0500073174544613</v>
      </c>
    </row>
    <row r="67" spans="1:11" ht="24.75" customHeight="1" x14ac:dyDescent="0.4">
      <c r="A67" s="70" t="s">
        <v>96</v>
      </c>
      <c r="B67" s="159">
        <v>1</v>
      </c>
      <c r="C67" s="382"/>
      <c r="D67" s="396"/>
      <c r="E67" s="95">
        <v>3</v>
      </c>
      <c r="F67" s="160">
        <v>57931657</v>
      </c>
      <c r="G67" s="135">
        <f>IF(ISBLANK(F67),"-",(F67/$D$50*$D$47*$B$69)*$D$58/$D$65)</f>
        <v>83.913470264665463</v>
      </c>
      <c r="H67" s="132">
        <f t="shared" si="0"/>
        <v>1.0489183783083182</v>
      </c>
    </row>
    <row r="68" spans="1:11" ht="27" customHeight="1" x14ac:dyDescent="0.4">
      <c r="A68" s="70" t="s">
        <v>97</v>
      </c>
      <c r="B68" s="159">
        <v>1</v>
      </c>
      <c r="C68" s="383"/>
      <c r="D68" s="397"/>
      <c r="E68" s="96">
        <v>4</v>
      </c>
      <c r="F68" s="168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98</v>
      </c>
      <c r="B69" s="137">
        <f>(B68/B67)*(B66/B65)*(B64/B63)*(B62/B61)*B60</f>
        <v>100</v>
      </c>
      <c r="C69" s="381" t="s">
        <v>99</v>
      </c>
      <c r="D69" s="395">
        <v>1.2035</v>
      </c>
      <c r="E69" s="94">
        <v>1</v>
      </c>
      <c r="F69" s="167">
        <v>57941047</v>
      </c>
      <c r="G69" s="134">
        <f>IF(ISBLANK(F69),"-",(F69/$D$50*$D$47*$B$69)*$D$58/$D$69)</f>
        <v>83.874769720347743</v>
      </c>
      <c r="H69" s="132">
        <f t="shared" si="0"/>
        <v>1.0484346215043467</v>
      </c>
    </row>
    <row r="70" spans="1:11" ht="22.5" customHeight="1" x14ac:dyDescent="0.4">
      <c r="A70" s="148" t="s">
        <v>100</v>
      </c>
      <c r="B70" s="169">
        <f>(D47*B69)/D56*D58</f>
        <v>1.2719756263062338</v>
      </c>
      <c r="C70" s="382"/>
      <c r="D70" s="396"/>
      <c r="E70" s="95">
        <v>2</v>
      </c>
      <c r="F70" s="160">
        <v>57986257</v>
      </c>
      <c r="G70" s="135">
        <f>IF(ISBLANK(F70),"-",(F70/$D$50*$D$47*$B$69)*$D$58/$D$69)</f>
        <v>83.940215178022271</v>
      </c>
      <c r="H70" s="132">
        <f t="shared" si="0"/>
        <v>1.0492526897252783</v>
      </c>
    </row>
    <row r="71" spans="1:11" ht="23.25" customHeight="1" x14ac:dyDescent="0.4">
      <c r="A71" s="368" t="s">
        <v>69</v>
      </c>
      <c r="B71" s="369"/>
      <c r="C71" s="382"/>
      <c r="D71" s="396"/>
      <c r="E71" s="95">
        <v>3</v>
      </c>
      <c r="F71" s="160">
        <v>57863528</v>
      </c>
      <c r="G71" s="135">
        <f>IF(ISBLANK(F71),"-",(F71/$D$50*$D$47*$B$69)*$D$58/$D$69)</f>
        <v>83.762554138983603</v>
      </c>
      <c r="H71" s="132">
        <f t="shared" si="0"/>
        <v>1.0470319267372949</v>
      </c>
    </row>
    <row r="72" spans="1:11" ht="23.25" customHeight="1" x14ac:dyDescent="0.4">
      <c r="A72" s="370"/>
      <c r="B72" s="371"/>
      <c r="C72" s="384"/>
      <c r="D72" s="397"/>
      <c r="E72" s="96">
        <v>4</v>
      </c>
      <c r="F72" s="168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62</v>
      </c>
      <c r="H73" s="170">
        <f>AVERAGE(H61:H72)</f>
        <v>1.050455142921138</v>
      </c>
    </row>
    <row r="74" spans="1:11" ht="26.25" customHeight="1" x14ac:dyDescent="0.4">
      <c r="C74" s="97"/>
      <c r="D74" s="97"/>
      <c r="E74" s="97"/>
      <c r="F74" s="98"/>
      <c r="G74" s="86" t="s">
        <v>75</v>
      </c>
      <c r="H74" s="171">
        <f>STDEV(H61:H72)/H73</f>
        <v>2.7741322263384214E-3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2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101</v>
      </c>
      <c r="B77" s="174" t="s">
        <v>102</v>
      </c>
      <c r="C77" s="365" t="str">
        <f>B20</f>
        <v xml:space="preserve">Lopinavir/ Ritonavir </v>
      </c>
      <c r="D77" s="365"/>
      <c r="E77" s="122" t="s">
        <v>103</v>
      </c>
      <c r="F77" s="122"/>
      <c r="G77" s="175">
        <f>H73</f>
        <v>1.050455142921138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25</v>
      </c>
      <c r="E79" s="98" t="s">
        <v>26</v>
      </c>
      <c r="F79" s="98"/>
      <c r="G79" s="98" t="s">
        <v>27</v>
      </c>
    </row>
    <row r="80" spans="1:11" ht="83.1" customHeight="1" x14ac:dyDescent="0.3">
      <c r="A80" s="104" t="s">
        <v>28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29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65" zoomScale="85" zoomScaleNormal="75" workbookViewId="0">
      <selection activeCell="F38" sqref="F38:F4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30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31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88" t="s">
        <v>32</v>
      </c>
      <c r="B16" s="389"/>
      <c r="C16" s="389"/>
      <c r="D16" s="389"/>
      <c r="E16" s="389"/>
      <c r="F16" s="389"/>
      <c r="G16" s="389"/>
      <c r="H16" s="390"/>
    </row>
    <row r="17" spans="1:14" ht="20.25" customHeight="1" x14ac:dyDescent="0.25">
      <c r="A17" s="387" t="s">
        <v>33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180" t="s">
        <v>34</v>
      </c>
      <c r="B18" s="372" t="s">
        <v>5</v>
      </c>
      <c r="C18" s="372"/>
    </row>
    <row r="19" spans="1:14" ht="26.25" customHeight="1" x14ac:dyDescent="0.4">
      <c r="A19" s="180" t="s">
        <v>35</v>
      </c>
      <c r="B19" s="281" t="s">
        <v>7</v>
      </c>
      <c r="C19" s="304">
        <v>17</v>
      </c>
    </row>
    <row r="20" spans="1:14" ht="26.25" customHeight="1" x14ac:dyDescent="0.4">
      <c r="A20" s="180" t="s">
        <v>36</v>
      </c>
      <c r="B20" s="281" t="s">
        <v>9</v>
      </c>
      <c r="C20" s="282"/>
    </row>
    <row r="21" spans="1:14" ht="26.25" customHeight="1" x14ac:dyDescent="0.4">
      <c r="A21" s="180" t="s">
        <v>37</v>
      </c>
      <c r="B21" s="364" t="s">
        <v>11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180" t="s">
        <v>38</v>
      </c>
      <c r="B22" s="283" t="s">
        <v>12</v>
      </c>
      <c r="C22" s="282"/>
      <c r="D22" s="282"/>
      <c r="E22" s="282"/>
      <c r="F22" s="282"/>
      <c r="G22" s="282"/>
      <c r="H22" s="282"/>
      <c r="I22" s="282"/>
    </row>
    <row r="23" spans="1:14" ht="26.25" customHeight="1" x14ac:dyDescent="0.4">
      <c r="A23" s="180" t="s">
        <v>39</v>
      </c>
      <c r="B23" s="283"/>
      <c r="C23" s="282"/>
      <c r="D23" s="282"/>
      <c r="E23" s="282"/>
      <c r="F23" s="282"/>
      <c r="G23" s="282"/>
      <c r="H23" s="282"/>
      <c r="I23" s="282"/>
    </row>
    <row r="24" spans="1:14" ht="18.75" x14ac:dyDescent="0.3">
      <c r="A24" s="180"/>
      <c r="B24" s="182"/>
    </row>
    <row r="25" spans="1:14" ht="18.75" x14ac:dyDescent="0.3">
      <c r="A25" s="178" t="s">
        <v>1</v>
      </c>
      <c r="B25" s="182"/>
    </row>
    <row r="26" spans="1:14" ht="26.25" customHeight="1" x14ac:dyDescent="0.4">
      <c r="A26" s="183" t="s">
        <v>4</v>
      </c>
      <c r="B26" s="372" t="s">
        <v>111</v>
      </c>
      <c r="C26" s="372"/>
    </row>
    <row r="27" spans="1:14" ht="26.25" customHeight="1" x14ac:dyDescent="0.4">
      <c r="A27" s="185" t="s">
        <v>40</v>
      </c>
      <c r="B27" s="364" t="s">
        <v>116</v>
      </c>
      <c r="C27" s="364"/>
    </row>
    <row r="28" spans="1:14" ht="27" customHeight="1" x14ac:dyDescent="0.4">
      <c r="A28" s="185" t="s">
        <v>6</v>
      </c>
      <c r="B28" s="280">
        <v>99.4</v>
      </c>
      <c r="C28" s="335"/>
    </row>
    <row r="29" spans="1:14" s="9" customFormat="1" ht="27" customHeight="1" x14ac:dyDescent="0.4">
      <c r="A29" s="185" t="s">
        <v>41</v>
      </c>
      <c r="B29" s="279">
        <v>0</v>
      </c>
      <c r="C29" s="375" t="s">
        <v>42</v>
      </c>
      <c r="D29" s="376"/>
      <c r="E29" s="376"/>
      <c r="F29" s="376"/>
      <c r="G29" s="376"/>
      <c r="H29" s="377"/>
      <c r="I29" s="187"/>
      <c r="J29" s="187"/>
      <c r="K29" s="187"/>
      <c r="L29" s="187"/>
    </row>
    <row r="30" spans="1:14" s="9" customFormat="1" ht="19.5" customHeight="1" x14ac:dyDescent="0.3">
      <c r="A30" s="185" t="s">
        <v>43</v>
      </c>
      <c r="B30" s="184">
        <f>B28-B29</f>
        <v>99.4</v>
      </c>
      <c r="C30" s="188"/>
      <c r="D30" s="188"/>
      <c r="E30" s="188"/>
      <c r="F30" s="188"/>
      <c r="G30" s="188"/>
      <c r="H30" s="189"/>
      <c r="I30" s="187"/>
      <c r="J30" s="187"/>
      <c r="K30" s="187"/>
      <c r="L30" s="187"/>
    </row>
    <row r="31" spans="1:14" s="9" customFormat="1" ht="27" customHeight="1" x14ac:dyDescent="0.4">
      <c r="A31" s="185" t="s">
        <v>44</v>
      </c>
      <c r="B31" s="300">
        <v>1</v>
      </c>
      <c r="C31" s="378" t="s">
        <v>45</v>
      </c>
      <c r="D31" s="379"/>
      <c r="E31" s="379"/>
      <c r="F31" s="379"/>
      <c r="G31" s="379"/>
      <c r="H31" s="380"/>
      <c r="I31" s="187"/>
      <c r="J31" s="187"/>
      <c r="K31" s="187"/>
      <c r="L31" s="187"/>
    </row>
    <row r="32" spans="1:14" s="9" customFormat="1" ht="27" customHeight="1" x14ac:dyDescent="0.4">
      <c r="A32" s="185" t="s">
        <v>46</v>
      </c>
      <c r="B32" s="300">
        <v>1</v>
      </c>
      <c r="C32" s="378" t="s">
        <v>47</v>
      </c>
      <c r="D32" s="379"/>
      <c r="E32" s="379"/>
      <c r="F32" s="379"/>
      <c r="G32" s="379"/>
      <c r="H32" s="380"/>
      <c r="I32" s="187"/>
      <c r="J32" s="187"/>
      <c r="K32" s="187"/>
      <c r="L32" s="191"/>
      <c r="M32" s="191"/>
      <c r="N32" s="192"/>
    </row>
    <row r="33" spans="1:14" s="9" customFormat="1" ht="17.25" customHeight="1" x14ac:dyDescent="0.3">
      <c r="A33" s="185"/>
      <c r="B33" s="190"/>
      <c r="C33" s="193"/>
      <c r="D33" s="193"/>
      <c r="E33" s="193"/>
      <c r="F33" s="193"/>
      <c r="G33" s="193"/>
      <c r="H33" s="193"/>
      <c r="I33" s="187"/>
      <c r="J33" s="187"/>
      <c r="K33" s="187"/>
      <c r="L33" s="191"/>
      <c r="M33" s="191"/>
      <c r="N33" s="192"/>
    </row>
    <row r="34" spans="1:14" s="9" customFormat="1" ht="18.75" x14ac:dyDescent="0.3">
      <c r="A34" s="185" t="s">
        <v>48</v>
      </c>
      <c r="B34" s="194">
        <f>B31/B32</f>
        <v>1</v>
      </c>
      <c r="C34" s="179" t="s">
        <v>49</v>
      </c>
      <c r="D34" s="179"/>
      <c r="E34" s="179"/>
      <c r="F34" s="179"/>
      <c r="G34" s="179"/>
      <c r="H34" s="179"/>
      <c r="I34" s="187"/>
      <c r="J34" s="187"/>
      <c r="K34" s="187"/>
      <c r="L34" s="191"/>
      <c r="M34" s="191"/>
      <c r="N34" s="192"/>
    </row>
    <row r="35" spans="1:14" s="9" customFormat="1" ht="19.5" customHeight="1" x14ac:dyDescent="0.3">
      <c r="A35" s="185"/>
      <c r="B35" s="184"/>
      <c r="H35" s="179"/>
      <c r="I35" s="187"/>
      <c r="J35" s="187"/>
      <c r="K35" s="187"/>
      <c r="L35" s="191"/>
      <c r="M35" s="191"/>
      <c r="N35" s="192"/>
    </row>
    <row r="36" spans="1:14" s="9" customFormat="1" ht="27" customHeight="1" x14ac:dyDescent="0.4">
      <c r="A36" s="195" t="s">
        <v>50</v>
      </c>
      <c r="B36" s="284">
        <v>25</v>
      </c>
      <c r="C36" s="179"/>
      <c r="D36" s="366" t="s">
        <v>51</v>
      </c>
      <c r="E36" s="367"/>
      <c r="F36" s="241" t="s">
        <v>52</v>
      </c>
      <c r="G36" s="242"/>
      <c r="J36" s="187"/>
      <c r="K36" s="187"/>
      <c r="L36" s="191"/>
      <c r="M36" s="191"/>
      <c r="N36" s="192"/>
    </row>
    <row r="37" spans="1:14" s="9" customFormat="1" ht="26.25" customHeight="1" x14ac:dyDescent="0.4">
      <c r="A37" s="196" t="s">
        <v>53</v>
      </c>
      <c r="B37" s="285">
        <v>10</v>
      </c>
      <c r="C37" s="198" t="s">
        <v>54</v>
      </c>
      <c r="D37" s="199" t="s">
        <v>55</v>
      </c>
      <c r="E37" s="231" t="s">
        <v>56</v>
      </c>
      <c r="F37" s="199" t="s">
        <v>55</v>
      </c>
      <c r="G37" s="200" t="s">
        <v>56</v>
      </c>
      <c r="J37" s="187"/>
      <c r="K37" s="187"/>
      <c r="L37" s="191"/>
      <c r="M37" s="191"/>
      <c r="N37" s="192"/>
    </row>
    <row r="38" spans="1:14" s="9" customFormat="1" ht="26.25" customHeight="1" x14ac:dyDescent="0.4">
      <c r="A38" s="196" t="s">
        <v>57</v>
      </c>
      <c r="B38" s="285">
        <v>25</v>
      </c>
      <c r="C38" s="201">
        <v>1</v>
      </c>
      <c r="D38" s="286">
        <v>13958511</v>
      </c>
      <c r="E38" s="245">
        <f>IF(ISBLANK(D38),"-",$D$48/$D$45*D38)</f>
        <v>28440472.30564202</v>
      </c>
      <c r="F38" s="286">
        <v>13105523</v>
      </c>
      <c r="G38" s="237">
        <f>IF(ISBLANK(F38),"-",$D$48/$F$45*F38)</f>
        <v>27486305.004812058</v>
      </c>
      <c r="J38" s="187"/>
      <c r="K38" s="187"/>
      <c r="L38" s="191"/>
      <c r="M38" s="191"/>
      <c r="N38" s="192"/>
    </row>
    <row r="39" spans="1:14" s="9" customFormat="1" ht="26.25" customHeight="1" x14ac:dyDescent="0.4">
      <c r="A39" s="196" t="s">
        <v>58</v>
      </c>
      <c r="B39" s="285">
        <v>1</v>
      </c>
      <c r="C39" s="197">
        <v>2</v>
      </c>
      <c r="D39" s="287">
        <v>14041645</v>
      </c>
      <c r="E39" s="246">
        <f>IF(ISBLANK(D39),"-",$D$48/$D$45*D39)</f>
        <v>28609857.867229301</v>
      </c>
      <c r="F39" s="287">
        <v>13160034</v>
      </c>
      <c r="G39" s="238">
        <f>IF(ISBLANK(F39),"-",$D$48/$F$45*F39)</f>
        <v>27600631.306182656</v>
      </c>
      <c r="J39" s="187"/>
      <c r="K39" s="187"/>
      <c r="L39" s="191"/>
      <c r="M39" s="191"/>
      <c r="N39" s="192"/>
    </row>
    <row r="40" spans="1:14" ht="26.25" customHeight="1" x14ac:dyDescent="0.4">
      <c r="A40" s="196" t="s">
        <v>59</v>
      </c>
      <c r="B40" s="285">
        <v>1</v>
      </c>
      <c r="C40" s="197">
        <v>3</v>
      </c>
      <c r="D40" s="287">
        <v>14035501</v>
      </c>
      <c r="E40" s="246">
        <f>IF(ISBLANK(D40),"-",$D$48/$D$45*D40)</f>
        <v>28597339.464525323</v>
      </c>
      <c r="F40" s="287">
        <v>13136315</v>
      </c>
      <c r="G40" s="238">
        <f>IF(ISBLANK(F40),"-",$D$48/$F$45*F40)</f>
        <v>27550885.281670004</v>
      </c>
      <c r="L40" s="191"/>
      <c r="M40" s="191"/>
      <c r="N40" s="202"/>
    </row>
    <row r="41" spans="1:14" ht="26.25" customHeight="1" x14ac:dyDescent="0.4">
      <c r="A41" s="196" t="s">
        <v>60</v>
      </c>
      <c r="B41" s="285">
        <v>1</v>
      </c>
      <c r="C41" s="203">
        <v>4</v>
      </c>
      <c r="D41" s="288"/>
      <c r="E41" s="247" t="str">
        <f>IF(ISBLANK(D41),"-",$D$48/$D$45*D41)</f>
        <v>-</v>
      </c>
      <c r="F41" s="288"/>
      <c r="G41" s="239" t="str">
        <f>IF(ISBLANK(F41),"-",$D$48/$F$45*F41)</f>
        <v>-</v>
      </c>
      <c r="L41" s="191"/>
      <c r="M41" s="191"/>
      <c r="N41" s="202"/>
    </row>
    <row r="42" spans="1:14" ht="27" customHeight="1" x14ac:dyDescent="0.4">
      <c r="A42" s="196" t="s">
        <v>61</v>
      </c>
      <c r="B42" s="285">
        <v>1</v>
      </c>
      <c r="C42" s="204" t="s">
        <v>62</v>
      </c>
      <c r="D42" s="265">
        <f>AVERAGE(D38:D41)</f>
        <v>14011885.666666666</v>
      </c>
      <c r="E42" s="227">
        <f>AVERAGE(E38:E41)</f>
        <v>28549223.212465551</v>
      </c>
      <c r="F42" s="205">
        <f>AVERAGE(F38:F41)</f>
        <v>13133957.333333334</v>
      </c>
      <c r="G42" s="206">
        <f>AVERAGE(G38:G41)</f>
        <v>27545940.530888241</v>
      </c>
    </row>
    <row r="43" spans="1:14" ht="26.25" customHeight="1" x14ac:dyDescent="0.4">
      <c r="A43" s="196" t="s">
        <v>63</v>
      </c>
      <c r="B43" s="280">
        <v>1</v>
      </c>
      <c r="C43" s="266" t="s">
        <v>64</v>
      </c>
      <c r="D43" s="290">
        <v>15.43</v>
      </c>
      <c r="E43" s="202"/>
      <c r="F43" s="289">
        <v>14.99</v>
      </c>
      <c r="G43" s="243"/>
    </row>
    <row r="44" spans="1:14" ht="26.25" customHeight="1" x14ac:dyDescent="0.4">
      <c r="A44" s="196" t="s">
        <v>65</v>
      </c>
      <c r="B44" s="280">
        <v>1</v>
      </c>
      <c r="C44" s="267" t="s">
        <v>66</v>
      </c>
      <c r="D44" s="268">
        <f>D43*$B$34</f>
        <v>15.43</v>
      </c>
      <c r="E44" s="208"/>
      <c r="F44" s="207">
        <f>F43*$B$34</f>
        <v>14.99</v>
      </c>
      <c r="G44" s="210"/>
    </row>
    <row r="45" spans="1:14" ht="19.5" customHeight="1" x14ac:dyDescent="0.3">
      <c r="A45" s="196" t="s">
        <v>67</v>
      </c>
      <c r="B45" s="264">
        <f>(B44/B43)*(B42/B41)*(B40/B39)*(B38/B37)*B36</f>
        <v>62.5</v>
      </c>
      <c r="C45" s="267" t="s">
        <v>68</v>
      </c>
      <c r="D45" s="269">
        <f>D44*$B$30/100</f>
        <v>15.33742</v>
      </c>
      <c r="E45" s="210"/>
      <c r="F45" s="209">
        <f>F44*$B$30/100</f>
        <v>14.900060000000002</v>
      </c>
      <c r="G45" s="210"/>
    </row>
    <row r="46" spans="1:14" ht="19.5" customHeight="1" x14ac:dyDescent="0.3">
      <c r="A46" s="368" t="s">
        <v>69</v>
      </c>
      <c r="B46" s="373"/>
      <c r="C46" s="267" t="s">
        <v>70</v>
      </c>
      <c r="D46" s="268">
        <f>D45/$B$45</f>
        <v>0.24539871999999999</v>
      </c>
      <c r="E46" s="210"/>
      <c r="F46" s="211">
        <f>F45/$B$45</f>
        <v>0.23840096000000002</v>
      </c>
      <c r="G46" s="210"/>
    </row>
    <row r="47" spans="1:14" ht="27" customHeight="1" x14ac:dyDescent="0.4">
      <c r="A47" s="370"/>
      <c r="B47" s="374"/>
      <c r="C47" s="267" t="s">
        <v>71</v>
      </c>
      <c r="D47" s="291">
        <v>0.5</v>
      </c>
      <c r="E47" s="243"/>
      <c r="F47" s="243"/>
      <c r="G47" s="243"/>
    </row>
    <row r="48" spans="1:14" ht="18.75" x14ac:dyDescent="0.3">
      <c r="C48" s="267" t="s">
        <v>72</v>
      </c>
      <c r="D48" s="269">
        <f>D47*$B$45</f>
        <v>31.25</v>
      </c>
      <c r="E48" s="210"/>
      <c r="F48" s="210"/>
      <c r="G48" s="210"/>
    </row>
    <row r="49" spans="1:12" ht="19.5" customHeight="1" x14ac:dyDescent="0.3">
      <c r="C49" s="270" t="s">
        <v>73</v>
      </c>
      <c r="D49" s="271">
        <f>D48/B34</f>
        <v>31.25</v>
      </c>
      <c r="E49" s="229"/>
      <c r="F49" s="229"/>
      <c r="G49" s="229"/>
    </row>
    <row r="50" spans="1:12" ht="18.75" x14ac:dyDescent="0.3">
      <c r="C50" s="272" t="s">
        <v>74</v>
      </c>
      <c r="D50" s="273">
        <f>AVERAGE(E38:E41,G38:G41)</f>
        <v>28047581.871676896</v>
      </c>
      <c r="E50" s="228"/>
      <c r="F50" s="228"/>
      <c r="G50" s="228"/>
    </row>
    <row r="51" spans="1:12" ht="18.75" x14ac:dyDescent="0.3">
      <c r="C51" s="212" t="s">
        <v>75</v>
      </c>
      <c r="D51" s="215">
        <f>STDEV(E38:E41,G38:G41)/D50</f>
        <v>1.9750054337972774E-2</v>
      </c>
      <c r="E51" s="208"/>
      <c r="F51" s="208"/>
      <c r="G51" s="208"/>
    </row>
    <row r="52" spans="1:12" ht="19.5" customHeight="1" x14ac:dyDescent="0.3">
      <c r="C52" s="213" t="s">
        <v>20</v>
      </c>
      <c r="D52" s="216">
        <f>COUNT(E38:E41,G38:G41)</f>
        <v>6</v>
      </c>
      <c r="E52" s="208"/>
      <c r="F52" s="208"/>
      <c r="G52" s="208"/>
    </row>
    <row r="54" spans="1:12" ht="18.75" x14ac:dyDescent="0.3">
      <c r="A54" s="178" t="s">
        <v>1</v>
      </c>
      <c r="B54" s="217" t="s">
        <v>76</v>
      </c>
    </row>
    <row r="55" spans="1:12" ht="18.75" x14ac:dyDescent="0.3">
      <c r="A55" s="179" t="s">
        <v>77</v>
      </c>
      <c r="B55" s="181" t="str">
        <f>B21</f>
        <v>Each 1 ml contains 80 mg lopinavir and 20 mg ritonavir</v>
      </c>
    </row>
    <row r="56" spans="1:12" ht="26.25" customHeight="1" x14ac:dyDescent="0.4">
      <c r="A56" s="275" t="s">
        <v>78</v>
      </c>
      <c r="B56" s="292">
        <v>1</v>
      </c>
      <c r="C56" s="256" t="s">
        <v>79</v>
      </c>
      <c r="D56" s="293">
        <v>20</v>
      </c>
      <c r="E56" s="256" t="str">
        <f>B20</f>
        <v xml:space="preserve">Lopinavir/ Ritonavir </v>
      </c>
    </row>
    <row r="57" spans="1:12" ht="18.75" x14ac:dyDescent="0.3">
      <c r="A57" s="181" t="s">
        <v>80</v>
      </c>
      <c r="B57" s="303">
        <f>RD!C39</f>
        <v>1.017580501044987</v>
      </c>
    </row>
    <row r="58" spans="1:12" s="79" customFormat="1" ht="18.75" x14ac:dyDescent="0.3">
      <c r="A58" s="254" t="s">
        <v>81</v>
      </c>
      <c r="B58" s="255">
        <f>B56</f>
        <v>1</v>
      </c>
      <c r="C58" s="256" t="s">
        <v>82</v>
      </c>
      <c r="D58" s="276">
        <f>B57*B56</f>
        <v>1.017580501044987</v>
      </c>
    </row>
    <row r="59" spans="1:12" ht="19.5" customHeight="1" x14ac:dyDescent="0.25"/>
    <row r="60" spans="1:12" s="9" customFormat="1" ht="27" customHeight="1" thickBot="1" x14ac:dyDescent="0.45">
      <c r="A60" s="195" t="s">
        <v>83</v>
      </c>
      <c r="B60" s="284">
        <v>100</v>
      </c>
      <c r="C60" s="179"/>
      <c r="D60" s="219" t="s">
        <v>84</v>
      </c>
      <c r="E60" s="218" t="s">
        <v>85</v>
      </c>
      <c r="F60" s="218" t="s">
        <v>55</v>
      </c>
      <c r="G60" s="218" t="s">
        <v>86</v>
      </c>
      <c r="H60" s="198" t="s">
        <v>87</v>
      </c>
      <c r="L60" s="187"/>
    </row>
    <row r="61" spans="1:12" s="9" customFormat="1" ht="24" customHeight="1" x14ac:dyDescent="0.4">
      <c r="A61" s="196" t="s">
        <v>88</v>
      </c>
      <c r="B61" s="285">
        <v>1</v>
      </c>
      <c r="C61" s="381" t="s">
        <v>89</v>
      </c>
      <c r="D61" s="395">
        <v>1.2021999999999999</v>
      </c>
      <c r="E61" s="249">
        <v>1</v>
      </c>
      <c r="F61" s="294">
        <v>13521629</v>
      </c>
      <c r="G61" s="260">
        <f>IF(ISBLANK(F61),"-",(F61/$D$50*$D$47*$B$69)*$D$58/$D$61)</f>
        <v>20.403076056566935</v>
      </c>
      <c r="H61" s="257">
        <f t="shared" ref="H61:H72" si="0">IF(ISBLANK(F61),"-",G61/$D$56)</f>
        <v>1.0201538028283468</v>
      </c>
      <c r="L61" s="187"/>
    </row>
    <row r="62" spans="1:12" s="9" customFormat="1" ht="26.25" customHeight="1" x14ac:dyDescent="0.4">
      <c r="A62" s="196" t="s">
        <v>90</v>
      </c>
      <c r="B62" s="285">
        <v>1</v>
      </c>
      <c r="C62" s="382"/>
      <c r="D62" s="396"/>
      <c r="E62" s="250">
        <v>2</v>
      </c>
      <c r="F62" s="287">
        <v>13545800</v>
      </c>
      <c r="G62" s="261">
        <f>IF(ISBLANK(F62),"-",(F62/$D$50*$D$47*$B$69)*$D$58/$D$61)</f>
        <v>20.439548196969788</v>
      </c>
      <c r="H62" s="258">
        <f t="shared" si="0"/>
        <v>1.0219774098484895</v>
      </c>
      <c r="L62" s="187"/>
    </row>
    <row r="63" spans="1:12" s="9" customFormat="1" ht="24.75" customHeight="1" x14ac:dyDescent="0.4">
      <c r="A63" s="196" t="s">
        <v>91</v>
      </c>
      <c r="B63" s="285">
        <v>1</v>
      </c>
      <c r="C63" s="382"/>
      <c r="D63" s="396"/>
      <c r="E63" s="250">
        <v>3</v>
      </c>
      <c r="F63" s="287">
        <v>13534884</v>
      </c>
      <c r="G63" s="261">
        <f>IF(ISBLANK(F63),"-",(F63/$D$50*$D$47*$B$69)*$D$58/$D$61)</f>
        <v>20.423076810405828</v>
      </c>
      <c r="H63" s="258">
        <f t="shared" si="0"/>
        <v>1.0211538405202913</v>
      </c>
      <c r="L63" s="187"/>
    </row>
    <row r="64" spans="1:12" ht="27" customHeight="1" thickBot="1" x14ac:dyDescent="0.45">
      <c r="A64" s="196" t="s">
        <v>92</v>
      </c>
      <c r="B64" s="285">
        <v>1</v>
      </c>
      <c r="C64" s="383"/>
      <c r="D64" s="397"/>
      <c r="E64" s="251">
        <v>4</v>
      </c>
      <c r="F64" s="295"/>
      <c r="G64" s="261" t="str">
        <f>IF(ISBLANK(F64),"-",(F64/$D$50*$D$47*$B$69)*$D$58/$D$61)</f>
        <v>-</v>
      </c>
      <c r="H64" s="258" t="str">
        <f t="shared" si="0"/>
        <v>-</v>
      </c>
    </row>
    <row r="65" spans="1:11" ht="24.75" customHeight="1" x14ac:dyDescent="0.4">
      <c r="A65" s="196" t="s">
        <v>93</v>
      </c>
      <c r="B65" s="285">
        <v>1</v>
      </c>
      <c r="C65" s="381" t="s">
        <v>94</v>
      </c>
      <c r="D65" s="395">
        <v>1.20275</v>
      </c>
      <c r="E65" s="220">
        <v>1</v>
      </c>
      <c r="F65" s="287">
        <v>13505499</v>
      </c>
      <c r="G65" s="260">
        <f>IF(ISBLANK(F65),"-",(F65/$D$50*$D$47*$B$69)*$D$58/$D$65)</f>
        <v>20.369418254835992</v>
      </c>
      <c r="H65" s="257">
        <f t="shared" si="0"/>
        <v>1.0184709127417997</v>
      </c>
    </row>
    <row r="66" spans="1:11" ht="23.25" customHeight="1" x14ac:dyDescent="0.4">
      <c r="A66" s="196" t="s">
        <v>95</v>
      </c>
      <c r="B66" s="285">
        <v>1</v>
      </c>
      <c r="C66" s="382"/>
      <c r="D66" s="396"/>
      <c r="E66" s="221">
        <v>2</v>
      </c>
      <c r="F66" s="287">
        <v>13521004</v>
      </c>
      <c r="G66" s="261">
        <f>IF(ISBLANK(F66),"-",(F66/$D$50*$D$47*$B$69)*$D$58/$D$65)</f>
        <v>20.392803383370765</v>
      </c>
      <c r="H66" s="258">
        <f t="shared" si="0"/>
        <v>1.0196401691685382</v>
      </c>
    </row>
    <row r="67" spans="1:11" ht="24.75" customHeight="1" x14ac:dyDescent="0.4">
      <c r="A67" s="196" t="s">
        <v>96</v>
      </c>
      <c r="B67" s="285">
        <v>1</v>
      </c>
      <c r="C67" s="382"/>
      <c r="D67" s="396"/>
      <c r="E67" s="221">
        <v>3</v>
      </c>
      <c r="F67" s="287">
        <v>13466781</v>
      </c>
      <c r="G67" s="261">
        <f>IF(ISBLANK(F67),"-",(F67/$D$50*$D$47*$B$69)*$D$58/$D$65)</f>
        <v>20.311022549798309</v>
      </c>
      <c r="H67" s="258">
        <f t="shared" si="0"/>
        <v>1.0155511274899154</v>
      </c>
    </row>
    <row r="68" spans="1:11" ht="27" customHeight="1" thickBot="1" x14ac:dyDescent="0.45">
      <c r="A68" s="196" t="s">
        <v>97</v>
      </c>
      <c r="B68" s="285">
        <v>1</v>
      </c>
      <c r="C68" s="383"/>
      <c r="D68" s="397"/>
      <c r="E68" s="222">
        <v>4</v>
      </c>
      <c r="F68" s="295"/>
      <c r="G68" s="262" t="str">
        <f>IF(ISBLANK(F68),"-",(F68/$D$50*$D$47*$B$69)*$D$58/$D$65)</f>
        <v>-</v>
      </c>
      <c r="H68" s="259" t="str">
        <f t="shared" si="0"/>
        <v>-</v>
      </c>
    </row>
    <row r="69" spans="1:11" ht="23.25" customHeight="1" x14ac:dyDescent="0.4">
      <c r="A69" s="196" t="s">
        <v>98</v>
      </c>
      <c r="B69" s="263">
        <f>(B68/B67)*(B66/B65)*(B64/B63)*(B62/B61)*B60</f>
        <v>100</v>
      </c>
      <c r="C69" s="381" t="s">
        <v>99</v>
      </c>
      <c r="D69" s="395">
        <v>1.2035</v>
      </c>
      <c r="E69" s="220">
        <v>1</v>
      </c>
      <c r="F69" s="294">
        <v>13517179</v>
      </c>
      <c r="G69" s="260">
        <f>IF(ISBLANK(F69),"-",(F69/$D$50*$D$47*$B$69)*$D$58/$D$69)</f>
        <v>20.374329557385163</v>
      </c>
      <c r="H69" s="258">
        <f t="shared" si="0"/>
        <v>1.0187164778692581</v>
      </c>
    </row>
    <row r="70" spans="1:11" ht="22.5" customHeight="1" thickBot="1" x14ac:dyDescent="0.45">
      <c r="A70" s="274" t="s">
        <v>100</v>
      </c>
      <c r="B70" s="296">
        <f>(D47*B69)/D56*D58</f>
        <v>2.5439512526124677</v>
      </c>
      <c r="C70" s="382"/>
      <c r="D70" s="396"/>
      <c r="E70" s="221">
        <v>2</v>
      </c>
      <c r="F70" s="287">
        <v>13501678</v>
      </c>
      <c r="G70" s="261">
        <f>IF(ISBLANK(F70),"-",(F70/$D$50*$D$47*$B$69)*$D$58/$D$69)</f>
        <v>20.350965031216724</v>
      </c>
      <c r="H70" s="258">
        <f t="shared" si="0"/>
        <v>1.0175482515608363</v>
      </c>
    </row>
    <row r="71" spans="1:11" ht="23.25" customHeight="1" x14ac:dyDescent="0.4">
      <c r="A71" s="368" t="s">
        <v>69</v>
      </c>
      <c r="B71" s="369"/>
      <c r="C71" s="382"/>
      <c r="D71" s="396"/>
      <c r="E71" s="221">
        <v>3</v>
      </c>
      <c r="F71" s="287">
        <v>13469133</v>
      </c>
      <c r="G71" s="261">
        <f>IF(ISBLANK(F71),"-",(F71/$D$50*$D$47*$B$69)*$D$58/$D$69)</f>
        <v>20.301910228032931</v>
      </c>
      <c r="H71" s="258">
        <f t="shared" si="0"/>
        <v>1.0150955114016464</v>
      </c>
    </row>
    <row r="72" spans="1:11" ht="23.25" customHeight="1" thickBot="1" x14ac:dyDescent="0.45">
      <c r="A72" s="370"/>
      <c r="B72" s="371"/>
      <c r="C72" s="384"/>
      <c r="D72" s="397"/>
      <c r="E72" s="222">
        <v>4</v>
      </c>
      <c r="F72" s="295"/>
      <c r="G72" s="262" t="str">
        <f>IF(ISBLANK(F72),"-",(F72/$D$50*$D$47*$B$69)*$D$58/$D$69)</f>
        <v>-</v>
      </c>
      <c r="H72" s="259" t="str">
        <f t="shared" si="0"/>
        <v>-</v>
      </c>
    </row>
    <row r="73" spans="1:11" ht="26.25" customHeight="1" x14ac:dyDescent="0.4">
      <c r="A73" s="223"/>
      <c r="B73" s="223"/>
      <c r="C73" s="223"/>
      <c r="D73" s="223"/>
      <c r="E73" s="223"/>
      <c r="F73" s="224"/>
      <c r="G73" s="214" t="s">
        <v>62</v>
      </c>
      <c r="H73" s="297">
        <f>AVERAGE(H61:H72)</f>
        <v>1.0187008337143471</v>
      </c>
    </row>
    <row r="74" spans="1:11" ht="26.25" customHeight="1" x14ac:dyDescent="0.4">
      <c r="C74" s="223"/>
      <c r="D74" s="223"/>
      <c r="E74" s="223"/>
      <c r="F74" s="224"/>
      <c r="G74" s="212" t="s">
        <v>75</v>
      </c>
      <c r="H74" s="298">
        <f>STDEV(H61:H72)/H73</f>
        <v>2.3033905347626645E-3</v>
      </c>
    </row>
    <row r="75" spans="1:11" ht="27" customHeight="1" x14ac:dyDescent="0.4">
      <c r="A75" s="223"/>
      <c r="B75" s="223"/>
      <c r="C75" s="224"/>
      <c r="D75" s="225"/>
      <c r="E75" s="225"/>
      <c r="F75" s="224"/>
      <c r="G75" s="213" t="s">
        <v>20</v>
      </c>
      <c r="H75" s="299">
        <f>COUNT(H61:H72)</f>
        <v>9</v>
      </c>
    </row>
    <row r="76" spans="1:11" ht="18.75" x14ac:dyDescent="0.3">
      <c r="A76" s="223"/>
      <c r="B76" s="223"/>
      <c r="C76" s="224"/>
      <c r="D76" s="225"/>
      <c r="E76" s="225"/>
      <c r="F76" s="225"/>
      <c r="G76" s="225"/>
      <c r="H76" s="224"/>
      <c r="I76" s="226"/>
      <c r="J76" s="230"/>
      <c r="K76" s="244"/>
    </row>
    <row r="77" spans="1:11" ht="26.25" customHeight="1" x14ac:dyDescent="0.4">
      <c r="A77" s="183" t="s">
        <v>101</v>
      </c>
      <c r="B77" s="301" t="s">
        <v>102</v>
      </c>
      <c r="C77" s="365" t="str">
        <f>B20</f>
        <v xml:space="preserve">Lopinavir/ Ritonavir </v>
      </c>
      <c r="D77" s="365"/>
      <c r="E77" s="248" t="s">
        <v>103</v>
      </c>
      <c r="F77" s="248"/>
      <c r="G77" s="302">
        <f>H73</f>
        <v>1.0187008337143471</v>
      </c>
      <c r="H77" s="224"/>
      <c r="I77" s="226"/>
      <c r="J77" s="230"/>
      <c r="K77" s="244"/>
    </row>
    <row r="78" spans="1:11" ht="19.5" customHeight="1" x14ac:dyDescent="0.3">
      <c r="A78" s="234"/>
      <c r="B78" s="235"/>
      <c r="C78" s="236"/>
      <c r="D78" s="236"/>
      <c r="E78" s="235"/>
      <c r="F78" s="235"/>
      <c r="G78" s="235"/>
      <c r="H78" s="235"/>
    </row>
    <row r="79" spans="1:11" ht="18.75" x14ac:dyDescent="0.3">
      <c r="B79" s="186" t="s">
        <v>25</v>
      </c>
      <c r="E79" s="224" t="s">
        <v>26</v>
      </c>
      <c r="F79" s="224"/>
      <c r="G79" s="224" t="s">
        <v>27</v>
      </c>
    </row>
    <row r="80" spans="1:11" ht="83.1" customHeight="1" x14ac:dyDescent="0.3">
      <c r="A80" s="230" t="s">
        <v>28</v>
      </c>
      <c r="B80" s="277"/>
      <c r="C80" s="277"/>
      <c r="D80" s="223"/>
      <c r="E80" s="232"/>
      <c r="F80" s="226"/>
      <c r="G80" s="252"/>
      <c r="H80" s="252"/>
      <c r="I80" s="226"/>
    </row>
    <row r="81" spans="1:9" ht="83.1" customHeight="1" x14ac:dyDescent="0.3">
      <c r="A81" s="230" t="s">
        <v>29</v>
      </c>
      <c r="B81" s="278"/>
      <c r="C81" s="278"/>
      <c r="D81" s="240"/>
      <c r="E81" s="233"/>
      <c r="F81" s="226"/>
      <c r="G81" s="253"/>
      <c r="H81" s="253"/>
      <c r="I81" s="248"/>
    </row>
    <row r="82" spans="1:9" ht="18.75" x14ac:dyDescent="0.3">
      <c r="A82" s="223"/>
      <c r="B82" s="224"/>
      <c r="C82" s="225"/>
      <c r="D82" s="225"/>
      <c r="E82" s="225"/>
      <c r="F82" s="225"/>
      <c r="G82" s="224"/>
      <c r="H82" s="224"/>
      <c r="I82" s="226"/>
    </row>
    <row r="83" spans="1:9" ht="18.75" x14ac:dyDescent="0.3">
      <c r="A83" s="223"/>
      <c r="B83" s="223"/>
      <c r="C83" s="224"/>
      <c r="D83" s="225"/>
      <c r="E83" s="225"/>
      <c r="F83" s="225"/>
      <c r="G83" s="225"/>
      <c r="H83" s="224"/>
      <c r="I83" s="226"/>
    </row>
    <row r="84" spans="1:9" ht="18.75" x14ac:dyDescent="0.3">
      <c r="A84" s="223"/>
      <c r="B84" s="223"/>
      <c r="C84" s="224"/>
      <c r="D84" s="225"/>
      <c r="E84" s="225"/>
      <c r="F84" s="225"/>
      <c r="G84" s="225"/>
      <c r="H84" s="224"/>
      <c r="I84" s="226"/>
    </row>
    <row r="85" spans="1:9" ht="18.75" x14ac:dyDescent="0.3">
      <c r="A85" s="223"/>
      <c r="B85" s="223"/>
      <c r="C85" s="224"/>
      <c r="D85" s="225"/>
      <c r="E85" s="225"/>
      <c r="F85" s="225"/>
      <c r="G85" s="225"/>
      <c r="H85" s="224"/>
      <c r="I85" s="226"/>
    </row>
    <row r="86" spans="1:9" ht="18.75" x14ac:dyDescent="0.3">
      <c r="A86" s="223"/>
      <c r="B86" s="223"/>
      <c r="C86" s="224"/>
      <c r="D86" s="225"/>
      <c r="E86" s="225"/>
      <c r="F86" s="225"/>
      <c r="G86" s="225"/>
      <c r="H86" s="224"/>
      <c r="I86" s="226"/>
    </row>
    <row r="87" spans="1:9" ht="18.75" x14ac:dyDescent="0.3">
      <c r="A87" s="223"/>
      <c r="B87" s="223"/>
      <c r="C87" s="224"/>
      <c r="D87" s="225"/>
      <c r="E87" s="225"/>
      <c r="F87" s="225"/>
      <c r="G87" s="225"/>
      <c r="H87" s="224"/>
      <c r="I87" s="226"/>
    </row>
    <row r="88" spans="1:9" ht="18.75" x14ac:dyDescent="0.3">
      <c r="A88" s="223"/>
      <c r="B88" s="223"/>
      <c r="C88" s="224"/>
      <c r="D88" s="225"/>
      <c r="E88" s="225"/>
      <c r="F88" s="225"/>
      <c r="G88" s="225"/>
      <c r="H88" s="224"/>
      <c r="I88" s="226"/>
    </row>
    <row r="89" spans="1:9" ht="18.75" x14ac:dyDescent="0.3">
      <c r="A89" s="223"/>
      <c r="B89" s="223"/>
      <c r="C89" s="224"/>
      <c r="D89" s="225"/>
      <c r="E89" s="225"/>
      <c r="F89" s="225"/>
      <c r="G89" s="225"/>
      <c r="H89" s="224"/>
      <c r="I89" s="226"/>
    </row>
    <row r="90" spans="1:9" ht="18.75" x14ac:dyDescent="0.3">
      <c r="A90" s="223"/>
      <c r="B90" s="223"/>
      <c r="C90" s="224"/>
      <c r="D90" s="225"/>
      <c r="E90" s="225"/>
      <c r="F90" s="225"/>
      <c r="G90" s="225"/>
      <c r="H90" s="224"/>
      <c r="I90" s="226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zoomScale="60" workbookViewId="0">
      <selection activeCell="B20" sqref="B20:I2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93" t="s">
        <v>30</v>
      </c>
      <c r="B1" s="393"/>
      <c r="C1" s="393"/>
      <c r="D1" s="393"/>
      <c r="E1" s="393"/>
      <c r="F1" s="393"/>
      <c r="G1" s="358"/>
    </row>
    <row r="2" spans="1:7" ht="12.75" customHeight="1" x14ac:dyDescent="0.3">
      <c r="A2" s="393"/>
      <c r="B2" s="393"/>
      <c r="C2" s="393"/>
      <c r="D2" s="393"/>
      <c r="E2" s="393"/>
      <c r="F2" s="393"/>
      <c r="G2" s="358"/>
    </row>
    <row r="3" spans="1:7" ht="12.75" customHeight="1" x14ac:dyDescent="0.3">
      <c r="A3" s="393"/>
      <c r="B3" s="393"/>
      <c r="C3" s="393"/>
      <c r="D3" s="393"/>
      <c r="E3" s="393"/>
      <c r="F3" s="393"/>
      <c r="G3" s="358"/>
    </row>
    <row r="4" spans="1:7" ht="12.75" customHeight="1" x14ac:dyDescent="0.3">
      <c r="A4" s="393"/>
      <c r="B4" s="393"/>
      <c r="C4" s="393"/>
      <c r="D4" s="393"/>
      <c r="E4" s="393"/>
      <c r="F4" s="393"/>
      <c r="G4" s="358"/>
    </row>
    <row r="5" spans="1:7" ht="12.75" customHeight="1" x14ac:dyDescent="0.3">
      <c r="A5" s="393"/>
      <c r="B5" s="393"/>
      <c r="C5" s="393"/>
      <c r="D5" s="393"/>
      <c r="E5" s="393"/>
      <c r="F5" s="393"/>
      <c r="G5" s="358"/>
    </row>
    <row r="6" spans="1:7" ht="12.75" customHeight="1" x14ac:dyDescent="0.3">
      <c r="A6" s="393"/>
      <c r="B6" s="393"/>
      <c r="C6" s="393"/>
      <c r="D6" s="393"/>
      <c r="E6" s="393"/>
      <c r="F6" s="393"/>
      <c r="G6" s="358"/>
    </row>
    <row r="7" spans="1:7" ht="12.75" customHeight="1" x14ac:dyDescent="0.3">
      <c r="A7" s="393"/>
      <c r="B7" s="393"/>
      <c r="C7" s="393"/>
      <c r="D7" s="393"/>
      <c r="E7" s="393"/>
      <c r="F7" s="393"/>
      <c r="G7" s="358"/>
    </row>
    <row r="8" spans="1:7" ht="15" customHeight="1" x14ac:dyDescent="0.3">
      <c r="A8" s="392" t="s">
        <v>31</v>
      </c>
      <c r="B8" s="392"/>
      <c r="C8" s="392"/>
      <c r="D8" s="392"/>
      <c r="E8" s="392"/>
      <c r="F8" s="392"/>
      <c r="G8" s="359"/>
    </row>
    <row r="9" spans="1:7" ht="12.75" customHeight="1" x14ac:dyDescent="0.3">
      <c r="A9" s="392"/>
      <c r="B9" s="392"/>
      <c r="C9" s="392"/>
      <c r="D9" s="392"/>
      <c r="E9" s="392"/>
      <c r="F9" s="392"/>
      <c r="G9" s="359"/>
    </row>
    <row r="10" spans="1:7" ht="12.75" customHeight="1" x14ac:dyDescent="0.3">
      <c r="A10" s="392"/>
      <c r="B10" s="392"/>
      <c r="C10" s="392"/>
      <c r="D10" s="392"/>
      <c r="E10" s="392"/>
      <c r="F10" s="392"/>
      <c r="G10" s="359"/>
    </row>
    <row r="11" spans="1:7" ht="12.75" customHeight="1" x14ac:dyDescent="0.3">
      <c r="A11" s="392"/>
      <c r="B11" s="392"/>
      <c r="C11" s="392"/>
      <c r="D11" s="392"/>
      <c r="E11" s="392"/>
      <c r="F11" s="392"/>
      <c r="G11" s="359"/>
    </row>
    <row r="12" spans="1:7" ht="12.75" customHeight="1" x14ac:dyDescent="0.3">
      <c r="A12" s="392"/>
      <c r="B12" s="392"/>
      <c r="C12" s="392"/>
      <c r="D12" s="392"/>
      <c r="E12" s="392"/>
      <c r="F12" s="392"/>
      <c r="G12" s="359"/>
    </row>
    <row r="13" spans="1:7" ht="12.75" customHeight="1" x14ac:dyDescent="0.3">
      <c r="A13" s="392"/>
      <c r="B13" s="392"/>
      <c r="C13" s="392"/>
      <c r="D13" s="392"/>
      <c r="E13" s="392"/>
      <c r="F13" s="392"/>
      <c r="G13" s="359"/>
    </row>
    <row r="14" spans="1:7" ht="12.75" customHeight="1" x14ac:dyDescent="0.3">
      <c r="A14" s="392"/>
      <c r="B14" s="392"/>
      <c r="C14" s="392"/>
      <c r="D14" s="392"/>
      <c r="E14" s="392"/>
      <c r="F14" s="392"/>
      <c r="G14" s="359"/>
    </row>
    <row r="15" spans="1:7" ht="13.5" customHeight="1" x14ac:dyDescent="0.3"/>
    <row r="16" spans="1:7" ht="19.5" customHeight="1" x14ac:dyDescent="0.3">
      <c r="A16" s="388" t="s">
        <v>32</v>
      </c>
      <c r="B16" s="389"/>
      <c r="C16" s="389"/>
      <c r="D16" s="389"/>
      <c r="E16" s="389"/>
      <c r="F16" s="390"/>
    </row>
    <row r="17" spans="1:13" ht="18.75" customHeight="1" x14ac:dyDescent="0.3">
      <c r="A17" s="391" t="s">
        <v>104</v>
      </c>
      <c r="B17" s="391"/>
      <c r="C17" s="391"/>
      <c r="D17" s="391"/>
      <c r="E17" s="391"/>
      <c r="F17" s="391"/>
    </row>
    <row r="18" spans="1:13" x14ac:dyDescent="0.3">
      <c r="B18" s="1" t="e">
        <f>[1]Relative!B13</f>
        <v>#REF!</v>
      </c>
    </row>
    <row r="20" spans="1:13" ht="16.5" customHeight="1" x14ac:dyDescent="0.3">
      <c r="A20" s="305" t="s">
        <v>34</v>
      </c>
      <c r="B20" s="360" t="s">
        <v>112</v>
      </c>
    </row>
    <row r="21" spans="1:13" ht="16.5" customHeight="1" x14ac:dyDescent="0.3">
      <c r="A21" s="305" t="s">
        <v>35</v>
      </c>
      <c r="B21" s="360" t="s">
        <v>7</v>
      </c>
    </row>
    <row r="22" spans="1:13" ht="16.5" customHeight="1" x14ac:dyDescent="0.3">
      <c r="A22" s="305" t="s">
        <v>36</v>
      </c>
      <c r="B22" s="360" t="s">
        <v>113</v>
      </c>
    </row>
    <row r="23" spans="1:13" ht="16.5" customHeight="1" x14ac:dyDescent="0.3">
      <c r="A23" s="305" t="s">
        <v>37</v>
      </c>
      <c r="B23" s="394" t="s">
        <v>11</v>
      </c>
      <c r="C23" s="394"/>
      <c r="D23" s="394"/>
      <c r="E23" s="394"/>
      <c r="F23" s="394"/>
      <c r="G23" s="394"/>
      <c r="H23" s="394"/>
      <c r="I23" s="394"/>
    </row>
    <row r="24" spans="1:13" ht="16.5" customHeight="1" x14ac:dyDescent="0.3">
      <c r="A24" s="305" t="s">
        <v>38</v>
      </c>
      <c r="B24" s="361">
        <v>42263</v>
      </c>
    </row>
    <row r="25" spans="1:13" ht="16.5" customHeight="1" x14ac:dyDescent="0.3">
      <c r="A25" s="305" t="s">
        <v>39</v>
      </c>
      <c r="B25" s="361">
        <v>42268</v>
      </c>
    </row>
    <row r="27" spans="1:13" ht="13.5" customHeight="1" x14ac:dyDescent="0.3"/>
    <row r="28" spans="1:13" ht="17.25" customHeight="1" x14ac:dyDescent="0.3">
      <c r="B28" s="307" t="s">
        <v>105</v>
      </c>
      <c r="C28" s="308" t="s">
        <v>106</v>
      </c>
      <c r="D28" s="308" t="s">
        <v>107</v>
      </c>
      <c r="E28" s="309"/>
      <c r="F28" s="309"/>
      <c r="G28" s="309"/>
      <c r="H28" s="310"/>
      <c r="I28" s="309"/>
      <c r="J28" s="309"/>
      <c r="K28" s="309"/>
      <c r="L28" s="311"/>
      <c r="M28" s="311"/>
    </row>
    <row r="29" spans="1:13" ht="16.5" customHeight="1" x14ac:dyDescent="0.3">
      <c r="B29" s="312">
        <v>16.85819</v>
      </c>
      <c r="C29" s="313">
        <v>28.642980000000001</v>
      </c>
      <c r="D29" s="313">
        <v>28.851579999999998</v>
      </c>
      <c r="E29" s="314"/>
      <c r="F29" s="314"/>
      <c r="G29" s="314"/>
      <c r="H29" s="310"/>
      <c r="I29" s="314"/>
      <c r="J29" s="314"/>
      <c r="K29" s="314"/>
      <c r="L29" s="311"/>
      <c r="M29" s="311"/>
    </row>
    <row r="30" spans="1:13" ht="15.75" customHeight="1" x14ac:dyDescent="0.3">
      <c r="B30" s="315"/>
      <c r="C30" s="313">
        <v>28.643129999999999</v>
      </c>
      <c r="D30" s="313">
        <v>28.851179999999999</v>
      </c>
      <c r="E30" s="314"/>
      <c r="F30" s="314"/>
      <c r="G30" s="314"/>
      <c r="H30" s="310"/>
      <c r="I30" s="314"/>
      <c r="J30" s="314"/>
      <c r="K30" s="314"/>
      <c r="L30" s="311"/>
      <c r="M30" s="311"/>
    </row>
    <row r="31" spans="1:13" ht="16.5" customHeight="1" x14ac:dyDescent="0.3">
      <c r="B31" s="315"/>
      <c r="C31" s="316">
        <v>28.642969999999998</v>
      </c>
      <c r="D31" s="316">
        <v>28.84787</v>
      </c>
      <c r="E31" s="314"/>
      <c r="F31" s="314"/>
      <c r="G31" s="314"/>
      <c r="H31" s="310"/>
      <c r="I31" s="314"/>
      <c r="J31" s="314"/>
      <c r="K31" s="314"/>
      <c r="L31" s="311"/>
      <c r="M31" s="311"/>
    </row>
    <row r="32" spans="1:13" ht="16.5" customHeight="1" x14ac:dyDescent="0.3">
      <c r="B32" s="315"/>
      <c r="C32" s="317"/>
      <c r="D32" s="318"/>
      <c r="E32" s="314"/>
      <c r="F32" s="314"/>
      <c r="G32" s="314"/>
      <c r="H32" s="310"/>
      <c r="I32" s="314"/>
      <c r="J32" s="314"/>
      <c r="K32" s="314"/>
      <c r="L32" s="311"/>
      <c r="M32" s="311"/>
    </row>
    <row r="33" spans="1:13" ht="17.25" customHeight="1" x14ac:dyDescent="0.3">
      <c r="B33" s="319">
        <f>AVERAGE(B29:B32)</f>
        <v>16.85819</v>
      </c>
      <c r="C33" s="319">
        <f>AVERAGE(C29:C32)</f>
        <v>28.643026666666668</v>
      </c>
      <c r="D33" s="319">
        <f>AVERAGE(D29:D32)</f>
        <v>28.850210000000001</v>
      </c>
      <c r="E33" s="320"/>
      <c r="F33" s="320"/>
      <c r="G33" s="320"/>
      <c r="H33" s="310"/>
      <c r="I33" s="320"/>
      <c r="J33" s="320"/>
      <c r="K33" s="320"/>
      <c r="L33" s="311"/>
      <c r="M33" s="311"/>
    </row>
    <row r="34" spans="1:13" ht="16.5" customHeight="1" x14ac:dyDescent="0.3">
      <c r="B34" s="321"/>
      <c r="C34" s="321"/>
      <c r="D34" s="321"/>
      <c r="E34" s="310"/>
      <c r="F34" s="310"/>
      <c r="G34" s="310"/>
      <c r="H34" s="310"/>
      <c r="I34" s="310"/>
      <c r="J34" s="310"/>
      <c r="K34" s="310"/>
      <c r="L34" s="311"/>
      <c r="M34" s="311"/>
    </row>
    <row r="35" spans="1:13" ht="16.5" customHeight="1" x14ac:dyDescent="0.3">
      <c r="B35" s="322" t="s">
        <v>108</v>
      </c>
      <c r="C35" s="323">
        <f>C33-B33</f>
        <v>11.784836666666667</v>
      </c>
      <c r="D35" s="321"/>
      <c r="E35" s="310"/>
      <c r="F35" s="324"/>
      <c r="G35" s="310"/>
      <c r="H35" s="310"/>
      <c r="I35" s="310"/>
      <c r="J35" s="324"/>
      <c r="K35" s="310"/>
      <c r="L35" s="311"/>
      <c r="M35" s="311"/>
    </row>
    <row r="36" spans="1:13" ht="16.5" customHeight="1" x14ac:dyDescent="0.3">
      <c r="B36" s="321"/>
      <c r="C36" s="325"/>
      <c r="D36" s="321"/>
      <c r="E36" s="310"/>
      <c r="F36" s="324"/>
      <c r="G36" s="310"/>
      <c r="H36" s="310"/>
      <c r="I36" s="310"/>
      <c r="J36" s="324"/>
      <c r="K36" s="310"/>
      <c r="L36" s="311"/>
      <c r="M36" s="311"/>
    </row>
    <row r="37" spans="1:13" ht="16.5" customHeight="1" x14ac:dyDescent="0.3">
      <c r="B37" s="322" t="s">
        <v>109</v>
      </c>
      <c r="C37" s="323">
        <f>D33-B33</f>
        <v>11.99202</v>
      </c>
      <c r="D37" s="321"/>
      <c r="E37" s="310"/>
      <c r="F37" s="324"/>
      <c r="G37" s="310"/>
      <c r="H37" s="310"/>
      <c r="I37" s="310"/>
      <c r="J37" s="324"/>
      <c r="K37" s="310"/>
      <c r="L37" s="311"/>
      <c r="M37" s="311"/>
    </row>
    <row r="38" spans="1:13" ht="16.5" customHeight="1" x14ac:dyDescent="0.3">
      <c r="B38" s="321"/>
      <c r="C38" s="325"/>
      <c r="D38" s="321"/>
      <c r="E38" s="310"/>
      <c r="F38" s="326"/>
      <c r="G38" s="327"/>
      <c r="H38" s="327"/>
      <c r="I38" s="327"/>
      <c r="J38" s="326"/>
      <c r="K38" s="310"/>
      <c r="L38" s="311"/>
      <c r="M38" s="311"/>
    </row>
    <row r="39" spans="1:13" ht="32.25" customHeight="1" x14ac:dyDescent="0.3">
      <c r="B39" s="328" t="s">
        <v>110</v>
      </c>
      <c r="C39" s="329">
        <f>C37/C35</f>
        <v>1.017580501044987</v>
      </c>
      <c r="D39" s="321"/>
      <c r="E39" s="330"/>
      <c r="F39" s="331"/>
      <c r="G39" s="327"/>
      <c r="H39" s="327"/>
      <c r="I39" s="332"/>
      <c r="J39" s="331"/>
      <c r="K39" s="310"/>
      <c r="L39" s="311"/>
      <c r="M39" s="311"/>
    </row>
    <row r="40" spans="1:13" ht="14.25" customHeight="1" x14ac:dyDescent="0.3">
      <c r="A40" s="333"/>
      <c r="B40" s="334"/>
      <c r="C40" s="335"/>
      <c r="D40" s="336"/>
      <c r="E40" s="335"/>
      <c r="G40" s="337"/>
      <c r="H40" s="337"/>
      <c r="I40" s="338"/>
      <c r="J40" s="339"/>
    </row>
    <row r="41" spans="1:13" ht="16.5" customHeight="1" x14ac:dyDescent="0.3">
      <c r="A41" s="306"/>
      <c r="B41" s="340" t="s">
        <v>25</v>
      </c>
      <c r="C41" s="340"/>
      <c r="D41" s="341" t="s">
        <v>26</v>
      </c>
      <c r="E41" s="342"/>
      <c r="F41" s="341" t="s">
        <v>27</v>
      </c>
      <c r="G41" s="337"/>
      <c r="H41" s="337"/>
      <c r="I41" s="338"/>
      <c r="J41" s="339"/>
    </row>
    <row r="42" spans="1:13" ht="59.25" customHeight="1" x14ac:dyDescent="0.3">
      <c r="A42" s="343" t="s">
        <v>28</v>
      </c>
      <c r="B42" s="344"/>
      <c r="C42" s="345"/>
      <c r="D42" s="344"/>
      <c r="E42" s="346"/>
      <c r="F42" s="347"/>
      <c r="G42" s="337"/>
      <c r="H42" s="337"/>
      <c r="I42" s="338"/>
      <c r="J42" s="339"/>
    </row>
    <row r="43" spans="1:13" ht="59.25" customHeight="1" x14ac:dyDescent="0.3">
      <c r="A43" s="343" t="s">
        <v>29</v>
      </c>
      <c r="B43" s="348"/>
      <c r="C43" s="349"/>
      <c r="D43" s="348"/>
      <c r="E43" s="346"/>
      <c r="F43" s="350"/>
      <c r="G43" s="351"/>
      <c r="H43" s="351"/>
      <c r="I43" s="352"/>
    </row>
    <row r="44" spans="1:13" ht="13.5" customHeight="1" x14ac:dyDescent="0.3">
      <c r="A44" s="351"/>
      <c r="B44" s="351"/>
      <c r="C44" s="351"/>
      <c r="D44" s="352"/>
      <c r="F44" s="351"/>
      <c r="G44" s="351"/>
      <c r="H44" s="351"/>
      <c r="I44" s="352"/>
    </row>
    <row r="45" spans="1:13" ht="13.5" customHeight="1" x14ac:dyDescent="0.3">
      <c r="A45" s="351"/>
      <c r="B45" s="351"/>
      <c r="C45" s="351"/>
      <c r="D45" s="352"/>
      <c r="F45" s="351"/>
      <c r="G45" s="351"/>
      <c r="H45" s="351"/>
      <c r="I45" s="352"/>
    </row>
    <row r="47" spans="1:13" ht="13.5" customHeight="1" x14ac:dyDescent="0.3">
      <c r="A47" s="353"/>
      <c r="B47" s="353"/>
      <c r="C47" s="353"/>
      <c r="F47" s="353"/>
      <c r="G47" s="353"/>
      <c r="H47" s="353"/>
    </row>
    <row r="48" spans="1:13" ht="13.5" customHeight="1" x14ac:dyDescent="0.3">
      <c r="A48" s="354"/>
      <c r="B48" s="354"/>
      <c r="C48" s="354"/>
      <c r="F48" s="354"/>
      <c r="G48" s="354"/>
      <c r="H48" s="354"/>
    </row>
    <row r="49" spans="1:8" x14ac:dyDescent="0.3">
      <c r="B49" s="355"/>
      <c r="C49" s="355"/>
      <c r="G49" s="355"/>
      <c r="H49" s="355"/>
    </row>
    <row r="50" spans="1:8" x14ac:dyDescent="0.3">
      <c r="A50" s="356"/>
      <c r="F50" s="356"/>
    </row>
    <row r="51" spans="1:8" x14ac:dyDescent="0.3">
      <c r="C51" s="357"/>
    </row>
    <row r="52" spans="1:8" x14ac:dyDescent="0.3">
      <c r="C52" s="357"/>
    </row>
    <row r="57" spans="1:8" ht="13.5" customHeight="1" x14ac:dyDescent="0.3">
      <c r="C57" s="351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5">
    <mergeCell ref="A16:F16"/>
    <mergeCell ref="A17:F17"/>
    <mergeCell ref="A8:F14"/>
    <mergeCell ref="A1:F7"/>
    <mergeCell ref="B23:I23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lopinavir</vt:lpstr>
      <vt:lpstr>ritonavir</vt:lpstr>
      <vt:lpstr>RD</vt:lpstr>
      <vt:lpstr>lopinavir!Print_Area</vt:lpstr>
      <vt:lpstr>ritonavir!Print_Area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2015-09-23T09:41:23Z</cp:lastPrinted>
  <dcterms:created xsi:type="dcterms:W3CDTF">2005-07-05T10:19:27Z</dcterms:created>
  <dcterms:modified xsi:type="dcterms:W3CDTF">2015-09-24T09:27:33Z</dcterms:modified>
</cp:coreProperties>
</file>