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Chlorpheniramine Maleate BP" sheetId="2" r:id="rId2"/>
    <sheet name="ammonium chloride" sheetId="4" r:id="rId3"/>
  </sheets>
  <definedNames>
    <definedName name="_xlnm.Print_Area" localSheetId="2">'ammonium chloride'!$A$1:$I$64</definedName>
  </definedNames>
  <calcPr calcId="145621"/>
</workbook>
</file>

<file path=xl/calcChain.xml><?xml version="1.0" encoding="utf-8"?>
<calcChain xmlns="http://schemas.openxmlformats.org/spreadsheetml/2006/main">
  <c r="D58" i="4" l="1"/>
  <c r="D56" i="4"/>
  <c r="D57" i="4" s="1"/>
  <c r="I55" i="4"/>
  <c r="H55" i="4"/>
  <c r="G55" i="4"/>
  <c r="F55" i="4"/>
  <c r="E55" i="4"/>
  <c r="E52" i="4"/>
  <c r="C48" i="4"/>
  <c r="E46" i="4"/>
  <c r="B44" i="4"/>
  <c r="G37" i="4"/>
  <c r="F37" i="4"/>
  <c r="E37" i="4"/>
  <c r="C37" i="4"/>
  <c r="C36" i="4"/>
  <c r="E36" i="4" s="1"/>
  <c r="C35" i="4"/>
  <c r="E35" i="4" s="1"/>
  <c r="C34" i="4"/>
  <c r="E34" i="4" s="1"/>
  <c r="E38" i="4" l="1"/>
  <c r="E39" i="4" s="1"/>
  <c r="E40" i="4"/>
  <c r="G34" i="4"/>
  <c r="F34" i="4"/>
  <c r="G35" i="4"/>
  <c r="F35" i="4"/>
  <c r="G36" i="4"/>
  <c r="F36" i="4"/>
  <c r="E53" i="4"/>
  <c r="E54" i="4"/>
  <c r="G38" i="4" l="1"/>
  <c r="F52" i="4" s="1"/>
  <c r="G52" i="4" s="1"/>
  <c r="F53" i="4"/>
  <c r="G53" i="4" s="1"/>
  <c r="H53" i="4" s="1"/>
  <c r="I53" i="4" s="1"/>
  <c r="F38" i="4"/>
  <c r="G58" i="4" l="1"/>
  <c r="H52" i="4"/>
  <c r="F54" i="4"/>
  <c r="G54" i="4" s="1"/>
  <c r="H54" i="4" s="1"/>
  <c r="I54" i="4" s="1"/>
  <c r="G56" i="4" l="1"/>
  <c r="H58" i="4"/>
  <c r="I52" i="4"/>
  <c r="H56" i="4"/>
  <c r="H57" i="4" s="1"/>
  <c r="I56" i="4" l="1"/>
  <c r="I57" i="4" s="1"/>
  <c r="I58" i="4"/>
  <c r="C75" i="2" l="1"/>
  <c r="H70" i="2"/>
  <c r="G70" i="2"/>
  <c r="G69" i="2"/>
  <c r="H69" i="2" s="1"/>
  <c r="G68" i="2"/>
  <c r="H68" i="2" s="1"/>
  <c r="B68" i="2"/>
  <c r="G67" i="2"/>
  <c r="H67" i="2" s="1"/>
  <c r="B67" i="2"/>
  <c r="H66" i="2"/>
  <c r="G66" i="2"/>
  <c r="G65" i="2"/>
  <c r="H65" i="2" s="1"/>
  <c r="G64" i="2"/>
  <c r="H64" i="2" s="1"/>
  <c r="G63" i="2"/>
  <c r="H63" i="2" s="1"/>
  <c r="H62" i="2"/>
  <c r="G62" i="2"/>
  <c r="G61" i="2"/>
  <c r="H61" i="2" s="1"/>
  <c r="G60" i="2"/>
  <c r="H60" i="2" s="1"/>
  <c r="G59" i="2"/>
  <c r="H59" i="2" s="1"/>
  <c r="E56" i="2"/>
  <c r="B55" i="2"/>
  <c r="B45" i="2"/>
  <c r="D48" i="2" s="1"/>
  <c r="F42" i="2"/>
  <c r="D42" i="2"/>
  <c r="G41" i="2"/>
  <c r="E41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9" i="2" l="1"/>
  <c r="G40" i="2"/>
  <c r="E40" i="2"/>
  <c r="E38" i="2"/>
  <c r="G39" i="2"/>
  <c r="E39" i="2"/>
  <c r="G38" i="2"/>
  <c r="G42" i="2" s="1"/>
  <c r="F45" i="2"/>
  <c r="F46" i="2" s="1"/>
  <c r="H73" i="2"/>
  <c r="D44" i="2"/>
  <c r="D45" i="2" s="1"/>
  <c r="D46" i="2" s="1"/>
  <c r="H71" i="2"/>
  <c r="D52" i="2" l="1"/>
  <c r="D50" i="2"/>
  <c r="D51" i="2" s="1"/>
  <c r="E42" i="2"/>
  <c r="H72" i="2"/>
  <c r="G75" i="2"/>
</calcChain>
</file>

<file path=xl/sharedStrings.xml><?xml version="1.0" encoding="utf-8"?>
<sst xmlns="http://schemas.openxmlformats.org/spreadsheetml/2006/main" count="211" uniqueCount="137">
  <si>
    <t>HPLC System Suitability Report</t>
  </si>
  <si>
    <t>Analysis Data</t>
  </si>
  <si>
    <t>Assay</t>
  </si>
  <si>
    <t>Sample(s)</t>
  </si>
  <si>
    <t>Reference Substance:</t>
  </si>
  <si>
    <t>Betasil Pineapple Expectorant</t>
  </si>
  <si>
    <t>% age Purity:</t>
  </si>
  <si>
    <t>NDQD201509275</t>
  </si>
  <si>
    <t>Weight (mg):</t>
  </si>
  <si>
    <t>Chlorpheniramine Maleate, Ammonium Chloride &amp; Sodium Citrate</t>
  </si>
  <si>
    <t>Standard Conc (mg/mL):</t>
  </si>
  <si>
    <t>Chlorpheniramine Maleate 2.2mg, Ammonium Chloride 110mg &amp; Sodium Citrate 40mg.</t>
  </si>
  <si>
    <t>2015-09-10 11:38:05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</si>
  <si>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</si>
  <si>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</si>
  <si>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</si>
  <si>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</si>
  <si>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</si>
  <si>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</si>
  <si>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</si>
  <si>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</si>
  <si>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</si>
  <si>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</si>
  <si>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</si>
  <si>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</si>
  <si>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</si>
  <si>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</si>
  <si>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</si>
  <si>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</si>
  <si>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</si>
  <si>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</si>
  <si>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</si>
  <si>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</si>
  <si>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</si>
  <si>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</si>
  <si>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</si>
  <si>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</si>
  <si>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</si>
  <si>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</si>
  <si>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</si>
  <si>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</si>
  <si>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</si>
  <si>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</si>
  <si>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</si>
  <si>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</si>
  <si>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</si>
  <si>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</si>
  <si>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</si>
  <si>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</si>
  <si>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</si>
  <si>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</si>
  <si>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</si>
  <si>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</si>
  <si>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</si>
  <si>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</si>
  <si>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</si>
  <si>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</si>
  <si>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</si>
  <si>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</si>
  <si>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</si>
  <si>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</si>
  <si>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</si>
  <si>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</si>
  <si>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</si>
  <si>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</si>
  <si>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</si>
  <si>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</si>
  <si>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</si>
  <si>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</si>
  <si>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</si>
  <si>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</si>
  <si>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</si>
  <si>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</si>
  <si>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</si>
  <si>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</si>
  <si>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</si>
  <si>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</si>
  <si>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</si>
  <si>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</si>
  <si>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</si>
  <si>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</si>
  <si>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</si>
  <si>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</si>
  <si>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</si>
  <si>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</si>
  <si>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</si>
  <si>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</si>
  <si>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</si>
  <si>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</si>
  <si>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</si>
  <si>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</si>
  <si>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</si>
  <si>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</si>
  <si>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</si>
  <si>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</si>
  <si>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</si>
  <si>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</si>
  <si>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</si>
  <si>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</si>
  <si>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</si>
  <si>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</si>
  <si>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National Quality Control Laoboratory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</si>
  <si>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</si>
  <si>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</si>
  <si>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</si>
  <si>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</si>
  <si>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</si>
  <si>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</si>
  <si>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</si>
  <si>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Correction Factor</t>
  </si>
  <si>
    <t>A</t>
  </si>
  <si>
    <t>B</t>
  </si>
  <si>
    <t>C</t>
  </si>
  <si>
    <t>D</t>
  </si>
  <si>
    <t>Average :</t>
  </si>
  <si>
    <t>Determination of Content of Active Ingredient in the Sample</t>
  </si>
  <si>
    <t>Actual Amount (mg)</t>
  </si>
  <si>
    <t>Sample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</si>
  <si>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</si>
  <si>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</si>
  <si>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</si>
  <si>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</si>
  <si>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</si>
  <si>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</si>
  <si>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</si>
  <si>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Chlorpheniramine Maleate</t>
  </si>
  <si>
    <t>Chlorpheniramine maleate</t>
  </si>
  <si>
    <t>C28 1</t>
  </si>
  <si>
    <t>Sodium Chloride</t>
  </si>
  <si>
    <t>Standardisation of Silver Nitrate</t>
  </si>
  <si>
    <t xml:space="preserve"> Molecular Weight:</t>
  </si>
  <si>
    <t>Target Concentration</t>
  </si>
  <si>
    <t>Deviation from true Value</t>
  </si>
  <si>
    <t>Each mL of 0.1 M Silver Nitrate VS is Equivalent to</t>
  </si>
  <si>
    <t>Volume (mL)</t>
  </si>
  <si>
    <t>Each 5 mL contains 110 mg Ammonium Chloride</t>
  </si>
  <si>
    <t>LORNA WANGARI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</si>
</sst>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  <numFmt numFmtId="172" formatCode="0.00\ &quot;M&quot;"/>
    <numFmt numFmtId="173" formatCode="0.0000"/>
    <numFmt numFmtId="174" formatCode="0\ &quot;mL&quot;"/>
    <numFmt numFmtId="175" formatCode="0.000\ &quot;mg&quot;"/>
  </numFmts>
  <fonts count="1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8" fillId="2" borderId="0"/>
  </cellStyleXfs>
  <cellXfs count="33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0" fontId="1" fillId="2" borderId="0" xfId="1" applyFont="1" applyFill="1"/>
    <xf numFmtId="0" fontId="4" fillId="2" borderId="0" xfId="1" applyFont="1" applyFill="1" applyAlignment="1">
      <alignment horizontal="left"/>
    </xf>
    <xf numFmtId="0" fontId="18" fillId="2" borderId="0" xfId="1" applyFill="1"/>
    <xf numFmtId="0" fontId="9" fillId="2" borderId="0" xfId="1" applyFont="1" applyFill="1" applyAlignment="1">
      <alignment vertical="center"/>
    </xf>
    <xf numFmtId="0" fontId="8" fillId="3" borderId="0" xfId="1" applyFont="1" applyFill="1" applyAlignment="1" applyProtection="1">
      <alignment horizontal="left" vertical="center"/>
      <protection locked="0"/>
    </xf>
    <xf numFmtId="0" fontId="8" fillId="2" borderId="0" xfId="1" applyFont="1" applyFill="1" applyAlignment="1" applyProtection="1">
      <alignment vertical="center"/>
      <protection locked="0"/>
    </xf>
    <xf numFmtId="0" fontId="8" fillId="3" borderId="0" xfId="1" applyFont="1" applyFill="1" applyAlignment="1" applyProtection="1">
      <alignment vertical="center"/>
      <protection locked="0"/>
    </xf>
    <xf numFmtId="0" fontId="8" fillId="3" borderId="0" xfId="1" applyFont="1" applyFill="1" applyProtection="1">
      <protection locked="0"/>
    </xf>
    <xf numFmtId="167" fontId="8" fillId="3" borderId="0" xfId="1" applyNumberFormat="1" applyFont="1" applyFill="1" applyAlignment="1" applyProtection="1">
      <alignment horizontal="left" vertical="center"/>
      <protection locked="0"/>
    </xf>
    <xf numFmtId="167" fontId="8" fillId="2" borderId="0" xfId="1" applyNumberFormat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9" fillId="2" borderId="0" xfId="1" applyFont="1" applyFill="1" applyAlignment="1">
      <alignment horizontal="left" vertical="center"/>
    </xf>
    <xf numFmtId="0" fontId="8" fillId="2" borderId="0" xfId="1" applyFont="1" applyFill="1" applyAlignment="1">
      <alignment horizontal="right" vertical="center"/>
    </xf>
    <xf numFmtId="0" fontId="9" fillId="2" borderId="0" xfId="1" applyFont="1" applyFill="1" applyAlignment="1">
      <alignment horizontal="center" vertical="center"/>
    </xf>
    <xf numFmtId="0" fontId="8" fillId="2" borderId="0" xfId="1" applyFont="1" applyFill="1" applyAlignment="1">
      <alignment vertical="center"/>
    </xf>
    <xf numFmtId="0" fontId="9" fillId="2" borderId="0" xfId="1" applyFont="1" applyFill="1" applyAlignment="1">
      <alignment vertical="center" wrapText="1"/>
    </xf>
    <xf numFmtId="0" fontId="8" fillId="2" borderId="0" xfId="1" applyFont="1" applyFill="1"/>
    <xf numFmtId="0" fontId="6" fillId="2" borderId="0" xfId="1" applyFont="1" applyFill="1" applyAlignment="1" applyProtection="1">
      <alignment horizontal="left"/>
      <protection locked="0"/>
    </xf>
    <xf numFmtId="0" fontId="9" fillId="2" borderId="0" xfId="1" applyFont="1" applyFill="1" applyAlignment="1">
      <alignment horizontal="right"/>
    </xf>
    <xf numFmtId="2" fontId="11" fillId="3" borderId="0" xfId="1" applyNumberFormat="1" applyFont="1" applyFill="1" applyAlignment="1" applyProtection="1">
      <alignment horizontal="left"/>
      <protection locked="0"/>
    </xf>
    <xf numFmtId="2" fontId="11" fillId="3" borderId="0" xfId="1" applyNumberFormat="1" applyFont="1" applyFill="1" applyAlignment="1" applyProtection="1">
      <alignment horizontal="center"/>
      <protection locked="0"/>
    </xf>
    <xf numFmtId="0" fontId="8" fillId="2" borderId="14" xfId="1" applyFont="1" applyFill="1" applyBorder="1" applyAlignment="1">
      <alignment horizontal="right" vertical="center"/>
    </xf>
    <xf numFmtId="2" fontId="11" fillId="2" borderId="0" xfId="1" applyNumberFormat="1" applyFont="1" applyFill="1" applyAlignment="1" applyProtection="1">
      <alignment horizontal="center"/>
      <protection locked="0"/>
    </xf>
    <xf numFmtId="0" fontId="14" fillId="2" borderId="0" xfId="1" applyFont="1" applyFill="1" applyAlignment="1">
      <alignment vertical="center" wrapText="1"/>
    </xf>
    <xf numFmtId="172" fontId="11" fillId="3" borderId="0" xfId="1" applyNumberFormat="1" applyFont="1" applyFill="1" applyAlignment="1" applyProtection="1">
      <alignment horizontal="center"/>
      <protection locked="0"/>
    </xf>
    <xf numFmtId="2" fontId="8" fillId="2" borderId="0" xfId="1" applyNumberFormat="1" applyFont="1" applyFill="1" applyAlignment="1">
      <alignment horizontal="right"/>
    </xf>
    <xf numFmtId="2" fontId="9" fillId="2" borderId="0" xfId="1" applyNumberFormat="1" applyFont="1" applyFill="1" applyAlignment="1" applyProtection="1">
      <alignment horizontal="center"/>
      <protection locked="0"/>
    </xf>
    <xf numFmtId="2" fontId="9" fillId="2" borderId="0" xfId="1" applyNumberFormat="1" applyFont="1" applyFill="1" applyAlignment="1">
      <alignment horizontal="centerContinuous"/>
    </xf>
    <xf numFmtId="2" fontId="9" fillId="2" borderId="36" xfId="1" applyNumberFormat="1" applyFont="1" applyFill="1" applyBorder="1" applyAlignment="1">
      <alignment horizontal="center" vertical="center"/>
    </xf>
    <xf numFmtId="2" fontId="9" fillId="2" borderId="10" xfId="1" applyNumberFormat="1" applyFont="1" applyFill="1" applyBorder="1" applyAlignment="1">
      <alignment horizontal="center" vertical="center"/>
    </xf>
    <xf numFmtId="2" fontId="9" fillId="2" borderId="13" xfId="1" applyNumberFormat="1" applyFont="1" applyFill="1" applyBorder="1" applyAlignment="1">
      <alignment horizontal="center" vertical="center"/>
    </xf>
    <xf numFmtId="0" fontId="8" fillId="2" borderId="30" xfId="1" applyFont="1" applyFill="1" applyBorder="1" applyAlignment="1">
      <alignment horizontal="center"/>
    </xf>
    <xf numFmtId="2" fontId="11" fillId="3" borderId="30" xfId="1" applyNumberFormat="1" applyFont="1" applyFill="1" applyBorder="1" applyAlignment="1" applyProtection="1">
      <alignment horizontal="center"/>
      <protection locked="0"/>
    </xf>
    <xf numFmtId="173" fontId="8" fillId="2" borderId="48" xfId="1" applyNumberFormat="1" applyFont="1" applyFill="1" applyBorder="1" applyAlignment="1">
      <alignment horizontal="center"/>
    </xf>
    <xf numFmtId="169" fontId="11" fillId="3" borderId="30" xfId="1" applyNumberFormat="1" applyFont="1" applyFill="1" applyBorder="1" applyAlignment="1" applyProtection="1">
      <alignment horizontal="center"/>
      <protection locked="0"/>
    </xf>
    <xf numFmtId="164" fontId="8" fillId="2" borderId="48" xfId="1" applyNumberFormat="1" applyFont="1" applyFill="1" applyBorder="1" applyAlignment="1">
      <alignment horizontal="center"/>
    </xf>
    <xf numFmtId="10" fontId="8" fillId="2" borderId="30" xfId="1" applyNumberFormat="1" applyFont="1" applyFill="1" applyBorder="1" applyAlignment="1">
      <alignment horizontal="center"/>
    </xf>
    <xf numFmtId="164" fontId="8" fillId="2" borderId="30" xfId="1" applyNumberFormat="1" applyFont="1" applyFill="1" applyBorder="1" applyAlignment="1">
      <alignment horizontal="center"/>
    </xf>
    <xf numFmtId="0" fontId="8" fillId="2" borderId="32" xfId="1" applyFont="1" applyFill="1" applyBorder="1" applyAlignment="1">
      <alignment horizontal="center"/>
    </xf>
    <xf numFmtId="2" fontId="11" fillId="3" borderId="32" xfId="1" applyNumberFormat="1" applyFont="1" applyFill="1" applyBorder="1" applyAlignment="1" applyProtection="1">
      <alignment horizontal="center"/>
      <protection locked="0"/>
    </xf>
    <xf numFmtId="173" fontId="8" fillId="2" borderId="11" xfId="1" applyNumberFormat="1" applyFont="1" applyFill="1" applyBorder="1" applyAlignment="1">
      <alignment horizontal="center"/>
    </xf>
    <xf numFmtId="169" fontId="11" fillId="3" borderId="32" xfId="1" applyNumberFormat="1" applyFont="1" applyFill="1" applyBorder="1" applyAlignment="1" applyProtection="1">
      <alignment horizontal="center"/>
      <protection locked="0"/>
    </xf>
    <xf numFmtId="164" fontId="8" fillId="2" borderId="11" xfId="1" applyNumberFormat="1" applyFont="1" applyFill="1" applyBorder="1" applyAlignment="1">
      <alignment horizontal="center"/>
    </xf>
    <xf numFmtId="10" fontId="8" fillId="2" borderId="32" xfId="1" applyNumberFormat="1" applyFont="1" applyFill="1" applyBorder="1" applyAlignment="1">
      <alignment horizontal="center"/>
    </xf>
    <xf numFmtId="164" fontId="8" fillId="2" borderId="32" xfId="1" applyNumberFormat="1" applyFont="1" applyFill="1" applyBorder="1" applyAlignment="1">
      <alignment horizontal="center"/>
    </xf>
    <xf numFmtId="0" fontId="8" fillId="2" borderId="33" xfId="1" applyFont="1" applyFill="1" applyBorder="1" applyAlignment="1">
      <alignment horizontal="center"/>
    </xf>
    <xf numFmtId="2" fontId="11" fillId="3" borderId="33" xfId="1" applyNumberFormat="1" applyFont="1" applyFill="1" applyBorder="1" applyAlignment="1" applyProtection="1">
      <alignment horizontal="center"/>
      <protection locked="0"/>
    </xf>
    <xf numFmtId="173" fontId="8" fillId="2" borderId="49" xfId="1" applyNumberFormat="1" applyFont="1" applyFill="1" applyBorder="1" applyAlignment="1">
      <alignment horizontal="center"/>
    </xf>
    <xf numFmtId="169" fontId="11" fillId="3" borderId="33" xfId="1" applyNumberFormat="1" applyFont="1" applyFill="1" applyBorder="1" applyAlignment="1" applyProtection="1">
      <alignment horizontal="center"/>
      <protection locked="0"/>
    </xf>
    <xf numFmtId="164" fontId="8" fillId="2" borderId="49" xfId="1" applyNumberFormat="1" applyFont="1" applyFill="1" applyBorder="1" applyAlignment="1">
      <alignment horizontal="center"/>
    </xf>
    <xf numFmtId="10" fontId="8" fillId="2" borderId="33" xfId="1" applyNumberFormat="1" applyFont="1" applyFill="1" applyBorder="1" applyAlignment="1">
      <alignment horizontal="center"/>
    </xf>
    <xf numFmtId="164" fontId="8" fillId="2" borderId="33" xfId="1" applyNumberFormat="1" applyFont="1" applyFill="1" applyBorder="1" applyAlignment="1">
      <alignment horizontal="center"/>
    </xf>
    <xf numFmtId="0" fontId="8" fillId="2" borderId="29" xfId="1" applyFont="1" applyFill="1" applyBorder="1" applyAlignment="1">
      <alignment horizontal="right"/>
    </xf>
    <xf numFmtId="164" fontId="9" fillId="7" borderId="30" xfId="1" applyNumberFormat="1" applyFont="1" applyFill="1" applyBorder="1" applyAlignment="1">
      <alignment horizontal="center"/>
    </xf>
    <xf numFmtId="10" fontId="9" fillId="7" borderId="40" xfId="1" applyNumberFormat="1" applyFont="1" applyFill="1" applyBorder="1" applyAlignment="1">
      <alignment horizontal="center"/>
    </xf>
    <xf numFmtId="173" fontId="9" fillId="7" borderId="50" xfId="1" applyNumberFormat="1" applyFont="1" applyFill="1" applyBorder="1" applyAlignment="1">
      <alignment horizontal="center"/>
    </xf>
    <xf numFmtId="2" fontId="8" fillId="2" borderId="51" xfId="1" applyNumberFormat="1" applyFont="1" applyFill="1" applyBorder="1"/>
    <xf numFmtId="164" fontId="8" fillId="8" borderId="51" xfId="1" applyNumberFormat="1" applyFont="1" applyFill="1" applyBorder="1"/>
    <xf numFmtId="0" fontId="8" fillId="2" borderId="31" xfId="1" applyFont="1" applyFill="1" applyBorder="1" applyAlignment="1">
      <alignment horizontal="right"/>
    </xf>
    <xf numFmtId="10" fontId="8" fillId="6" borderId="32" xfId="1" applyNumberFormat="1" applyFont="1" applyFill="1" applyBorder="1" applyAlignment="1">
      <alignment horizontal="center"/>
    </xf>
    <xf numFmtId="10" fontId="8" fillId="2" borderId="0" xfId="1" applyNumberFormat="1" applyFont="1" applyFill="1" applyAlignment="1">
      <alignment horizontal="center"/>
    </xf>
    <xf numFmtId="0" fontId="8" fillId="2" borderId="34" xfId="1" applyFont="1" applyFill="1" applyBorder="1" applyAlignment="1">
      <alignment horizontal="right"/>
    </xf>
    <xf numFmtId="0" fontId="8" fillId="7" borderId="33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2" borderId="52" xfId="1" applyNumberFormat="1" applyFont="1" applyFill="1" applyBorder="1"/>
    <xf numFmtId="2" fontId="8" fillId="8" borderId="51" xfId="1" applyNumberFormat="1" applyFont="1" applyFill="1" applyBorder="1"/>
    <xf numFmtId="2" fontId="8" fillId="2" borderId="53" xfId="1" applyNumberFormat="1" applyFont="1" applyFill="1" applyBorder="1"/>
    <xf numFmtId="0" fontId="3" fillId="2" borderId="0" xfId="1" applyFont="1" applyFill="1" applyAlignment="1">
      <alignment vertical="center"/>
    </xf>
    <xf numFmtId="0" fontId="8" fillId="2" borderId="0" xfId="1" applyFont="1" applyFill="1" applyAlignment="1">
      <alignment horizontal="left" vertical="center"/>
    </xf>
    <xf numFmtId="0" fontId="9" fillId="2" borderId="0" xfId="1" applyFont="1" applyFill="1" applyAlignment="1" applyProtection="1">
      <alignment horizontal="center" vertical="center"/>
      <protection locked="0"/>
    </xf>
    <xf numFmtId="0" fontId="8" fillId="2" borderId="0" xfId="1" applyFont="1" applyFill="1" applyAlignment="1">
      <alignment horizontal="center" vertical="center"/>
    </xf>
    <xf numFmtId="174" fontId="11" fillId="3" borderId="0" xfId="1" applyNumberFormat="1" applyFont="1" applyFill="1" applyAlignment="1" applyProtection="1">
      <alignment horizontal="center"/>
      <protection locked="0"/>
    </xf>
    <xf numFmtId="171" fontId="11" fillId="3" borderId="0" xfId="1" applyNumberFormat="1" applyFont="1" applyFill="1" applyAlignment="1" applyProtection="1">
      <alignment horizontal="center"/>
      <protection locked="0"/>
    </xf>
    <xf numFmtId="173" fontId="9" fillId="2" borderId="0" xfId="1" applyNumberFormat="1" applyFont="1" applyFill="1" applyAlignment="1" applyProtection="1">
      <alignment horizontal="center" vertical="center"/>
      <protection locked="0"/>
    </xf>
    <xf numFmtId="175" fontId="11" fillId="3" borderId="0" xfId="1" applyNumberFormat="1" applyFont="1" applyFill="1" applyAlignment="1" applyProtection="1">
      <alignment horizontal="center"/>
      <protection locked="0"/>
    </xf>
    <xf numFmtId="2" fontId="9" fillId="2" borderId="0" xfId="1" applyNumberFormat="1" applyFont="1" applyFill="1" applyAlignment="1">
      <alignment vertical="center"/>
    </xf>
    <xf numFmtId="2" fontId="9" fillId="2" borderId="50" xfId="1" applyNumberFormat="1" applyFont="1" applyFill="1" applyBorder="1" applyAlignment="1">
      <alignment horizontal="center" vertical="center"/>
    </xf>
    <xf numFmtId="2" fontId="9" fillId="2" borderId="12" xfId="1" applyNumberFormat="1" applyFont="1" applyFill="1" applyBorder="1" applyAlignment="1">
      <alignment horizontal="center" vertical="center"/>
    </xf>
    <xf numFmtId="2" fontId="9" fillId="2" borderId="50" xfId="1" applyNumberFormat="1" applyFont="1" applyFill="1" applyBorder="1" applyAlignment="1">
      <alignment vertical="center"/>
    </xf>
    <xf numFmtId="2" fontId="9" fillId="2" borderId="0" xfId="1" applyNumberFormat="1" applyFont="1" applyFill="1" applyAlignment="1">
      <alignment horizontal="center" vertical="center"/>
    </xf>
    <xf numFmtId="0" fontId="8" fillId="2" borderId="29" xfId="1" applyFont="1" applyFill="1" applyBorder="1" applyAlignment="1">
      <alignment horizontal="center"/>
    </xf>
    <xf numFmtId="2" fontId="11" fillId="3" borderId="29" xfId="1" applyNumberFormat="1" applyFont="1" applyFill="1" applyBorder="1" applyAlignment="1" applyProtection="1">
      <alignment horizontal="center"/>
      <protection locked="0"/>
    </xf>
    <xf numFmtId="169" fontId="11" fillId="3" borderId="54" xfId="1" applyNumberFormat="1" applyFont="1" applyFill="1" applyBorder="1" applyAlignment="1" applyProtection="1">
      <alignment horizontal="center"/>
      <protection locked="0"/>
    </xf>
    <xf numFmtId="2" fontId="11" fillId="3" borderId="55" xfId="1" applyNumberFormat="1" applyFont="1" applyFill="1" applyBorder="1" applyAlignment="1" applyProtection="1">
      <alignment horizontal="center"/>
      <protection locked="0"/>
    </xf>
    <xf numFmtId="169" fontId="8" fillId="2" borderId="48" xfId="1" applyNumberFormat="1" applyFont="1" applyFill="1" applyBorder="1" applyAlignment="1">
      <alignment horizontal="center" vertical="center"/>
    </xf>
    <xf numFmtId="173" fontId="8" fillId="2" borderId="30" xfId="1" applyNumberFormat="1" applyFont="1" applyFill="1" applyBorder="1" applyAlignment="1">
      <alignment horizontal="center" vertical="center"/>
    </xf>
    <xf numFmtId="2" fontId="8" fillId="2" borderId="47" xfId="1" applyNumberFormat="1" applyFont="1" applyFill="1" applyBorder="1" applyAlignment="1">
      <alignment horizontal="center"/>
    </xf>
    <xf numFmtId="2" fontId="8" fillId="2" borderId="48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0" fontId="8" fillId="2" borderId="31" xfId="1" applyFont="1" applyFill="1" applyBorder="1" applyAlignment="1">
      <alignment horizontal="center"/>
    </xf>
    <xf numFmtId="2" fontId="11" fillId="3" borderId="31" xfId="1" applyNumberFormat="1" applyFont="1" applyFill="1" applyBorder="1" applyAlignment="1" applyProtection="1">
      <alignment horizontal="center"/>
      <protection locked="0"/>
    </xf>
    <xf numFmtId="169" fontId="11" fillId="3" borderId="16" xfId="1" applyNumberFormat="1" applyFont="1" applyFill="1" applyBorder="1" applyAlignment="1" applyProtection="1">
      <alignment horizontal="center"/>
      <protection locked="0"/>
    </xf>
    <xf numFmtId="2" fontId="11" fillId="3" borderId="56" xfId="1" applyNumberFormat="1" applyFont="1" applyFill="1" applyBorder="1" applyAlignment="1" applyProtection="1">
      <alignment horizontal="center"/>
      <protection locked="0"/>
    </xf>
    <xf numFmtId="169" fontId="8" fillId="2" borderId="11" xfId="1" applyNumberFormat="1" applyFont="1" applyFill="1" applyBorder="1" applyAlignment="1">
      <alignment horizontal="center" vertical="center"/>
    </xf>
    <xf numFmtId="173" fontId="8" fillId="2" borderId="32" xfId="1" applyNumberFormat="1" applyFont="1" applyFill="1" applyBorder="1" applyAlignment="1">
      <alignment horizontal="center" vertical="center"/>
    </xf>
    <xf numFmtId="2" fontId="8" fillId="2" borderId="42" xfId="1" applyNumberFormat="1" applyFont="1" applyFill="1" applyBorder="1" applyAlignment="1">
      <alignment horizontal="center"/>
    </xf>
    <xf numFmtId="2" fontId="8" fillId="2" borderId="11" xfId="1" applyNumberFormat="1" applyFont="1" applyFill="1" applyBorder="1" applyAlignment="1">
      <alignment horizontal="center"/>
    </xf>
    <xf numFmtId="0" fontId="8" fillId="2" borderId="34" xfId="1" applyFont="1" applyFill="1" applyBorder="1" applyAlignment="1">
      <alignment horizontal="center"/>
    </xf>
    <xf numFmtId="2" fontId="11" fillId="3" borderId="34" xfId="1" applyNumberFormat="1" applyFont="1" applyFill="1" applyBorder="1" applyAlignment="1" applyProtection="1">
      <alignment horizontal="center"/>
      <protection locked="0"/>
    </xf>
    <xf numFmtId="169" fontId="11" fillId="3" borderId="57" xfId="1" applyNumberFormat="1" applyFont="1" applyFill="1" applyBorder="1" applyAlignment="1" applyProtection="1">
      <alignment horizontal="center"/>
      <protection locked="0"/>
    </xf>
    <xf numFmtId="2" fontId="11" fillId="3" borderId="58" xfId="1" applyNumberFormat="1" applyFont="1" applyFill="1" applyBorder="1" applyAlignment="1" applyProtection="1">
      <alignment horizontal="center"/>
      <protection locked="0"/>
    </xf>
    <xf numFmtId="0" fontId="8" fillId="2" borderId="49" xfId="1" applyFont="1" applyFill="1" applyBorder="1" applyAlignment="1">
      <alignment horizontal="center" vertical="center"/>
    </xf>
    <xf numFmtId="173" fontId="8" fillId="2" borderId="33" xfId="1" applyNumberFormat="1" applyFont="1" applyFill="1" applyBorder="1" applyAlignment="1">
      <alignment horizontal="center" vertical="center"/>
    </xf>
    <xf numFmtId="2" fontId="8" fillId="2" borderId="43" xfId="1" applyNumberFormat="1" applyFont="1" applyFill="1" applyBorder="1" applyAlignment="1">
      <alignment horizontal="center"/>
    </xf>
    <xf numFmtId="2" fontId="8" fillId="2" borderId="49" xfId="1" applyNumberFormat="1" applyFont="1" applyFill="1" applyBorder="1" applyAlignment="1">
      <alignment horizontal="center"/>
    </xf>
    <xf numFmtId="0" fontId="8" fillId="2" borderId="24" xfId="1" applyFont="1" applyFill="1" applyBorder="1" applyAlignment="1">
      <alignment horizontal="right"/>
    </xf>
    <xf numFmtId="173" fontId="9" fillId="7" borderId="41" xfId="1" applyNumberFormat="1" applyFont="1" applyFill="1" applyBorder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7" borderId="24" xfId="1" applyNumberFormat="1" applyFont="1" applyFill="1" applyBorder="1" applyAlignment="1">
      <alignment horizontal="center"/>
    </xf>
    <xf numFmtId="10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0" fontId="10" fillId="2" borderId="32" xfId="1" applyNumberFormat="1" applyFont="1" applyFill="1" applyBorder="1" applyAlignment="1">
      <alignment horizontal="center"/>
    </xf>
    <xf numFmtId="10" fontId="10" fillId="6" borderId="31" xfId="1" applyNumberFormat="1" applyFont="1" applyFill="1" applyBorder="1" applyAlignment="1">
      <alignment horizontal="center"/>
    </xf>
    <xf numFmtId="10" fontId="10" fillId="6" borderId="32" xfId="1" applyNumberFormat="1" applyFont="1" applyFill="1" applyBorder="1" applyAlignment="1">
      <alignment horizontal="center"/>
    </xf>
    <xf numFmtId="10" fontId="10" fillId="2" borderId="0" xfId="1" applyNumberFormat="1" applyFont="1" applyFill="1" applyAlignment="1">
      <alignment horizontal="center"/>
    </xf>
    <xf numFmtId="0" fontId="10" fillId="7" borderId="33" xfId="1" applyFont="1" applyFill="1" applyBorder="1" applyAlignment="1">
      <alignment horizontal="center"/>
    </xf>
    <xf numFmtId="0" fontId="10" fillId="7" borderId="34" xfId="1" applyFont="1" applyFill="1" applyBorder="1" applyAlignment="1">
      <alignment horizontal="center"/>
    </xf>
    <xf numFmtId="0" fontId="10" fillId="2" borderId="0" xfId="1" applyFont="1" applyFill="1" applyAlignment="1">
      <alignment horizontal="center"/>
    </xf>
    <xf numFmtId="0" fontId="14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 applyAlignment="1">
      <alignment vertical="center"/>
    </xf>
    <xf numFmtId="0" fontId="9" fillId="2" borderId="10" xfId="1" applyFont="1" applyFill="1" applyBorder="1" applyAlignment="1">
      <alignment horizontal="center" vertical="center"/>
    </xf>
    <xf numFmtId="0" fontId="8" fillId="2" borderId="10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right" vertical="center"/>
    </xf>
    <xf numFmtId="0" fontId="8" fillId="2" borderId="7" xfId="1" applyFont="1" applyFill="1" applyBorder="1" applyAlignment="1" applyProtection="1">
      <alignment vertical="center"/>
      <protection locked="0"/>
    </xf>
    <xf numFmtId="0" fontId="8" fillId="2" borderId="7" xfId="1" applyFont="1" applyFill="1" applyBorder="1" applyAlignment="1">
      <alignment vertical="center"/>
    </xf>
    <xf numFmtId="0" fontId="9" fillId="2" borderId="11" xfId="1" applyFont="1" applyFill="1" applyBorder="1" applyAlignment="1" applyProtection="1">
      <alignment vertical="center"/>
      <protection locked="0"/>
    </xf>
    <xf numFmtId="0" fontId="9" fillId="2" borderId="11" xfId="1" applyFont="1" applyFill="1" applyBorder="1" applyAlignment="1">
      <alignment vertical="center"/>
    </xf>
    <xf numFmtId="0" fontId="8" fillId="2" borderId="11" xfId="1" applyFont="1" applyFill="1" applyBorder="1" applyAlignment="1">
      <alignment vertical="center"/>
    </xf>
    <xf numFmtId="2" fontId="8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/>
    </xf>
    <xf numFmtId="0" fontId="15" fillId="2" borderId="0" xfId="1" applyFont="1" applyFill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4" fillId="2" borderId="44" xfId="1" applyFont="1" applyFill="1" applyBorder="1" applyAlignment="1">
      <alignment horizontal="center" vertical="center"/>
    </xf>
    <xf numFmtId="0" fontId="14" fillId="2" borderId="45" xfId="1" applyFont="1" applyFill="1" applyBorder="1" applyAlignment="1">
      <alignment horizontal="center" vertical="center"/>
    </xf>
    <xf numFmtId="0" fontId="14" fillId="2" borderId="46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2" fontId="9" fillId="2" borderId="44" xfId="1" applyNumberFormat="1" applyFont="1" applyFill="1" applyBorder="1" applyAlignment="1">
      <alignment horizontal="center" vertical="center"/>
    </xf>
    <xf numFmtId="2" fontId="9" fillId="2" borderId="46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9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2" t="s">
        <v>0</v>
      </c>
      <c r="B15" s="292"/>
      <c r="C15" s="292"/>
      <c r="D15" s="292"/>
      <c r="E15" s="29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3" t="s">
        <v>26</v>
      </c>
      <c r="C59" s="29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34" zoomScale="60" zoomScaleNormal="55" workbookViewId="0">
      <selection activeCell="E67" sqref="E67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294" t="s">
        <v>31</v>
      </c>
      <c r="B1" s="294"/>
      <c r="C1" s="294"/>
      <c r="D1" s="294"/>
      <c r="E1" s="294"/>
      <c r="F1" s="294"/>
      <c r="G1" s="294"/>
      <c r="H1" s="294"/>
    </row>
    <row r="2" spans="1:8" x14ac:dyDescent="0.2">
      <c r="A2" s="294"/>
      <c r="B2" s="294"/>
      <c r="C2" s="294"/>
      <c r="D2" s="294"/>
      <c r="E2" s="294"/>
      <c r="F2" s="294"/>
      <c r="G2" s="294"/>
      <c r="H2" s="294"/>
    </row>
    <row r="3" spans="1:8" x14ac:dyDescent="0.2">
      <c r="A3" s="294"/>
      <c r="B3" s="294"/>
      <c r="C3" s="294"/>
      <c r="D3" s="294"/>
      <c r="E3" s="294"/>
      <c r="F3" s="294"/>
      <c r="G3" s="294"/>
      <c r="H3" s="294"/>
    </row>
    <row r="4" spans="1:8" x14ac:dyDescent="0.2">
      <c r="A4" s="294"/>
      <c r="B4" s="294"/>
      <c r="C4" s="294"/>
      <c r="D4" s="294"/>
      <c r="E4" s="294"/>
      <c r="F4" s="294"/>
      <c r="G4" s="294"/>
      <c r="H4" s="294"/>
    </row>
    <row r="5" spans="1:8" x14ac:dyDescent="0.2">
      <c r="A5" s="294"/>
      <c r="B5" s="294"/>
      <c r="C5" s="294"/>
      <c r="D5" s="294"/>
      <c r="E5" s="294"/>
      <c r="F5" s="294"/>
      <c r="G5" s="294"/>
      <c r="H5" s="294"/>
    </row>
    <row r="6" spans="1:8" x14ac:dyDescent="0.2">
      <c r="A6" s="294"/>
      <c r="B6" s="294"/>
      <c r="C6" s="294"/>
      <c r="D6" s="294"/>
      <c r="E6" s="294"/>
      <c r="F6" s="294"/>
      <c r="G6" s="294"/>
      <c r="H6" s="294"/>
    </row>
    <row r="7" spans="1:8" x14ac:dyDescent="0.2">
      <c r="A7" s="294"/>
      <c r="B7" s="294"/>
      <c r="C7" s="294"/>
      <c r="D7" s="294"/>
      <c r="E7" s="294"/>
      <c r="F7" s="294"/>
      <c r="G7" s="294"/>
      <c r="H7" s="294"/>
    </row>
    <row r="8" spans="1:8" x14ac:dyDescent="0.2">
      <c r="A8" s="295" t="s">
        <v>32</v>
      </c>
      <c r="B8" s="295"/>
      <c r="C8" s="295"/>
      <c r="D8" s="295"/>
      <c r="E8" s="295"/>
      <c r="F8" s="295"/>
      <c r="G8" s="295"/>
      <c r="H8" s="295"/>
    </row>
    <row r="9" spans="1:8" x14ac:dyDescent="0.2">
      <c r="A9" s="295"/>
      <c r="B9" s="295"/>
      <c r="C9" s="295"/>
      <c r="D9" s="295"/>
      <c r="E9" s="295"/>
      <c r="F9" s="295"/>
      <c r="G9" s="295"/>
      <c r="H9" s="295"/>
    </row>
    <row r="10" spans="1:8" x14ac:dyDescent="0.2">
      <c r="A10" s="295"/>
      <c r="B10" s="295"/>
      <c r="C10" s="295"/>
      <c r="D10" s="295"/>
      <c r="E10" s="295"/>
      <c r="F10" s="295"/>
      <c r="G10" s="295"/>
      <c r="H10" s="295"/>
    </row>
    <row r="11" spans="1:8" x14ac:dyDescent="0.2">
      <c r="A11" s="295"/>
      <c r="B11" s="295"/>
      <c r="C11" s="295"/>
      <c r="D11" s="295"/>
      <c r="E11" s="295"/>
      <c r="F11" s="295"/>
      <c r="G11" s="295"/>
      <c r="H11" s="295"/>
    </row>
    <row r="12" spans="1:8" x14ac:dyDescent="0.2">
      <c r="A12" s="295"/>
      <c r="B12" s="295"/>
      <c r="C12" s="295"/>
      <c r="D12" s="295"/>
      <c r="E12" s="295"/>
      <c r="F12" s="295"/>
      <c r="G12" s="295"/>
      <c r="H12" s="295"/>
    </row>
    <row r="13" spans="1:8" x14ac:dyDescent="0.2">
      <c r="A13" s="295"/>
      <c r="B13" s="295"/>
      <c r="C13" s="295"/>
      <c r="D13" s="295"/>
      <c r="E13" s="295"/>
      <c r="F13" s="295"/>
      <c r="G13" s="295"/>
      <c r="H13" s="295"/>
    </row>
    <row r="14" spans="1:8" x14ac:dyDescent="0.2">
      <c r="A14" s="295"/>
      <c r="B14" s="295"/>
      <c r="C14" s="295"/>
      <c r="D14" s="295"/>
      <c r="E14" s="295"/>
      <c r="F14" s="295"/>
      <c r="G14" s="295"/>
      <c r="H14" s="295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300" t="s">
        <v>33</v>
      </c>
      <c r="B16" s="301"/>
      <c r="C16" s="301"/>
      <c r="D16" s="301"/>
      <c r="E16" s="301"/>
      <c r="F16" s="301"/>
      <c r="G16" s="301"/>
      <c r="H16" s="302"/>
    </row>
    <row r="17" spans="1:8" ht="18.75" customHeight="1" x14ac:dyDescent="0.3">
      <c r="A17" s="53" t="s">
        <v>34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35</v>
      </c>
      <c r="B18" s="303" t="s">
        <v>5</v>
      </c>
      <c r="C18" s="303"/>
      <c r="D18" s="303"/>
      <c r="E18" s="303"/>
      <c r="F18" s="52"/>
      <c r="G18" s="52"/>
      <c r="H18" s="52"/>
    </row>
    <row r="19" spans="1:8" ht="26.25" customHeight="1" x14ac:dyDescent="0.4">
      <c r="A19" s="54" t="s">
        <v>36</v>
      </c>
      <c r="B19" s="56" t="s">
        <v>7</v>
      </c>
      <c r="C19" s="162">
        <v>6</v>
      </c>
      <c r="D19" s="55"/>
      <c r="E19" s="55"/>
      <c r="F19" s="52"/>
      <c r="G19" s="52"/>
      <c r="H19" s="52"/>
    </row>
    <row r="20" spans="1:8" ht="26.25" customHeight="1" x14ac:dyDescent="0.4">
      <c r="A20" s="54" t="s">
        <v>37</v>
      </c>
      <c r="B20" s="56" t="s">
        <v>125</v>
      </c>
      <c r="C20" s="55"/>
      <c r="D20" s="55"/>
      <c r="E20" s="55"/>
      <c r="F20" s="52"/>
      <c r="G20" s="52"/>
      <c r="H20" s="52"/>
    </row>
    <row r="21" spans="1:8" ht="26.25" customHeight="1" x14ac:dyDescent="0.4">
      <c r="A21" s="54" t="s">
        <v>38</v>
      </c>
      <c r="B21" s="304" t="s">
        <v>11</v>
      </c>
      <c r="C21" s="304"/>
      <c r="D21" s="304"/>
      <c r="E21" s="304"/>
      <c r="F21" s="304"/>
      <c r="G21" s="304"/>
      <c r="H21" s="304"/>
    </row>
    <row r="22" spans="1:8" ht="26.25" customHeight="1" x14ac:dyDescent="0.4">
      <c r="A22" s="54" t="s">
        <v>39</v>
      </c>
      <c r="B22" s="57" t="s">
        <v>12</v>
      </c>
      <c r="C22" s="55"/>
      <c r="D22" s="55"/>
      <c r="E22" s="55"/>
      <c r="F22" s="52"/>
      <c r="G22" s="52"/>
      <c r="H22" s="52"/>
    </row>
    <row r="23" spans="1:8" ht="26.25" customHeight="1" x14ac:dyDescent="0.4">
      <c r="A23" s="54" t="s">
        <v>40</v>
      </c>
      <c r="B23" s="58"/>
      <c r="C23" s="55"/>
      <c r="D23" s="55"/>
      <c r="E23" s="55"/>
      <c r="F23" s="52"/>
      <c r="G23" s="52"/>
      <c r="H23" s="52"/>
    </row>
    <row r="24" spans="1:8" ht="18.75" customHeight="1" x14ac:dyDescent="0.3">
      <c r="A24" s="54"/>
      <c r="B24" s="59"/>
      <c r="C24" s="52"/>
      <c r="D24" s="52"/>
      <c r="E24" s="52"/>
      <c r="F24" s="52"/>
      <c r="G24" s="52"/>
      <c r="H24" s="52"/>
    </row>
    <row r="25" spans="1:8" ht="18.75" customHeight="1" x14ac:dyDescent="0.3">
      <c r="A25" s="60" t="s">
        <v>1</v>
      </c>
      <c r="B25" s="59"/>
      <c r="C25" s="52"/>
      <c r="D25" s="52"/>
      <c r="E25" s="52"/>
      <c r="F25" s="52"/>
      <c r="G25" s="52"/>
      <c r="H25" s="52"/>
    </row>
    <row r="26" spans="1:8" ht="26.25" customHeight="1" x14ac:dyDescent="0.4">
      <c r="A26" s="61" t="s">
        <v>4</v>
      </c>
      <c r="B26" s="303" t="s">
        <v>126</v>
      </c>
      <c r="C26" s="303"/>
      <c r="D26" s="52"/>
      <c r="E26" s="52"/>
      <c r="F26" s="52"/>
      <c r="G26" s="52"/>
      <c r="H26" s="52"/>
    </row>
    <row r="27" spans="1:8" ht="26.25" customHeight="1" x14ac:dyDescent="0.4">
      <c r="A27" s="62" t="s">
        <v>41</v>
      </c>
      <c r="B27" s="304" t="s">
        <v>127</v>
      </c>
      <c r="C27" s="304"/>
      <c r="D27" s="52"/>
      <c r="E27" s="52"/>
      <c r="F27" s="52"/>
      <c r="G27" s="52"/>
      <c r="H27" s="52"/>
    </row>
    <row r="28" spans="1:8" ht="27" customHeight="1" x14ac:dyDescent="0.4">
      <c r="A28" s="62" t="s">
        <v>6</v>
      </c>
      <c r="B28" s="63">
        <v>99.79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2" t="s">
        <v>42</v>
      </c>
      <c r="B29" s="64">
        <v>0</v>
      </c>
      <c r="C29" s="305" t="s">
        <v>43</v>
      </c>
      <c r="D29" s="306"/>
      <c r="E29" s="306"/>
      <c r="F29" s="306"/>
      <c r="G29" s="307"/>
      <c r="H29" s="65"/>
    </row>
    <row r="30" spans="1:8" ht="19.5" customHeight="1" x14ac:dyDescent="0.3">
      <c r="A30" s="62" t="s">
        <v>44</v>
      </c>
      <c r="B30" s="66">
        <f>B28-B29</f>
        <v>99.79</v>
      </c>
      <c r="C30" s="67"/>
      <c r="D30" s="67"/>
      <c r="E30" s="67"/>
      <c r="F30" s="67"/>
      <c r="G30" s="67"/>
      <c r="H30" s="65"/>
    </row>
    <row r="31" spans="1:8" ht="27" customHeight="1" x14ac:dyDescent="0.4">
      <c r="A31" s="62" t="s">
        <v>45</v>
      </c>
      <c r="B31" s="68">
        <v>1</v>
      </c>
      <c r="C31" s="305" t="s">
        <v>46</v>
      </c>
      <c r="D31" s="306"/>
      <c r="E31" s="306"/>
      <c r="F31" s="306"/>
      <c r="G31" s="307"/>
      <c r="H31" s="69"/>
    </row>
    <row r="32" spans="1:8" ht="27" customHeight="1" x14ac:dyDescent="0.4">
      <c r="A32" s="62" t="s">
        <v>47</v>
      </c>
      <c r="B32" s="68">
        <v>1</v>
      </c>
      <c r="C32" s="305" t="s">
        <v>48</v>
      </c>
      <c r="D32" s="306"/>
      <c r="E32" s="306"/>
      <c r="F32" s="306"/>
      <c r="G32" s="307"/>
      <c r="H32" s="69"/>
    </row>
    <row r="33" spans="1:8" ht="18.75" customHeight="1" x14ac:dyDescent="0.3">
      <c r="A33" s="62"/>
      <c r="B33" s="70"/>
      <c r="C33" s="71"/>
      <c r="D33" s="71"/>
      <c r="E33" s="71"/>
      <c r="F33" s="71"/>
      <c r="G33" s="71"/>
      <c r="H33" s="71"/>
    </row>
    <row r="34" spans="1:8" ht="18.75" customHeight="1" x14ac:dyDescent="0.3">
      <c r="A34" s="62" t="s">
        <v>49</v>
      </c>
      <c r="B34" s="72">
        <f>B31/B32</f>
        <v>1</v>
      </c>
      <c r="C34" s="52" t="s">
        <v>50</v>
      </c>
      <c r="D34" s="52"/>
      <c r="E34" s="52"/>
      <c r="F34" s="52"/>
      <c r="G34" s="52"/>
      <c r="H34" s="65"/>
    </row>
    <row r="35" spans="1:8" ht="19.5" customHeight="1" x14ac:dyDescent="0.3">
      <c r="A35" s="62"/>
      <c r="B35" s="73"/>
      <c r="C35" s="65"/>
      <c r="D35" s="65"/>
      <c r="E35" s="65"/>
      <c r="F35" s="65"/>
      <c r="G35" s="52"/>
      <c r="H35" s="65"/>
    </row>
    <row r="36" spans="1:8" ht="27" customHeight="1" x14ac:dyDescent="0.4">
      <c r="A36" s="74" t="s">
        <v>51</v>
      </c>
      <c r="B36" s="75">
        <v>100</v>
      </c>
      <c r="C36" s="52"/>
      <c r="D36" s="308" t="s">
        <v>52</v>
      </c>
      <c r="E36" s="309"/>
      <c r="F36" s="310" t="s">
        <v>53</v>
      </c>
      <c r="G36" s="309"/>
      <c r="H36" s="65"/>
    </row>
    <row r="37" spans="1:8" ht="26.25" customHeight="1" x14ac:dyDescent="0.4">
      <c r="A37" s="76" t="s">
        <v>54</v>
      </c>
      <c r="B37" s="77">
        <v>5</v>
      </c>
      <c r="C37" s="78" t="s">
        <v>55</v>
      </c>
      <c r="D37" s="79" t="s">
        <v>56</v>
      </c>
      <c r="E37" s="80" t="s">
        <v>57</v>
      </c>
      <c r="F37" s="81" t="s">
        <v>56</v>
      </c>
      <c r="G37" s="80" t="s">
        <v>57</v>
      </c>
      <c r="H37" s="65"/>
    </row>
    <row r="38" spans="1:8" ht="26.25" customHeight="1" x14ac:dyDescent="0.4">
      <c r="A38" s="76" t="s">
        <v>58</v>
      </c>
      <c r="B38" s="77">
        <v>50</v>
      </c>
      <c r="C38" s="82">
        <v>1</v>
      </c>
      <c r="D38" s="83">
        <v>0.7732</v>
      </c>
      <c r="E38" s="84">
        <f>IF(ISBLANK(D38),"-",$D$48/$D$45*D38)</f>
        <v>0.74990143585279445</v>
      </c>
      <c r="F38" s="85">
        <v>0.73319999999999996</v>
      </c>
      <c r="G38" s="84">
        <f>IF(ISBLANK(F38),"-",$D$48/$F$45*F38)</f>
        <v>0.76157103061305054</v>
      </c>
      <c r="H38" s="65"/>
    </row>
    <row r="39" spans="1:8" ht="26.25" customHeight="1" x14ac:dyDescent="0.4">
      <c r="A39" s="76" t="s">
        <v>59</v>
      </c>
      <c r="B39" s="77">
        <v>1</v>
      </c>
      <c r="C39" s="86">
        <v>2</v>
      </c>
      <c r="D39" s="87">
        <v>0.77210000000000001</v>
      </c>
      <c r="E39" s="88">
        <f>IF(ISBLANK(D39),"-",$D$48/$D$45*D39)</f>
        <v>0.74883458176660966</v>
      </c>
      <c r="F39" s="89">
        <v>0.73250000000000004</v>
      </c>
      <c r="G39" s="88">
        <f>IF(ISBLANK(F39),"-",$D$48/$F$45*F39)</f>
        <v>0.76084394424994484</v>
      </c>
      <c r="H39" s="65"/>
    </row>
    <row r="40" spans="1:8" ht="26.25" customHeight="1" x14ac:dyDescent="0.4">
      <c r="A40" s="76" t="s">
        <v>60</v>
      </c>
      <c r="B40" s="77">
        <v>1</v>
      </c>
      <c r="C40" s="86">
        <v>3</v>
      </c>
      <c r="D40" s="87">
        <v>0.7782</v>
      </c>
      <c r="E40" s="88">
        <f>IF(ISBLANK(D40),"-",$D$48/$D$45*D40)</f>
        <v>0.75475077260817991</v>
      </c>
      <c r="F40" s="89">
        <v>0.73240000000000005</v>
      </c>
      <c r="G40" s="88">
        <f>IF(ISBLANK(F40),"-",$D$48/$F$45*F40)</f>
        <v>0.76074007476950123</v>
      </c>
      <c r="H40" s="52"/>
    </row>
    <row r="41" spans="1:8" ht="26.25" customHeight="1" x14ac:dyDescent="0.4">
      <c r="A41" s="76" t="s">
        <v>61</v>
      </c>
      <c r="B41" s="77">
        <v>1</v>
      </c>
      <c r="C41" s="90">
        <v>4</v>
      </c>
      <c r="D41" s="91"/>
      <c r="E41" s="92" t="str">
        <f>IF(ISBLANK(D41),"-",$D$48/$D$45*D41)</f>
        <v>-</v>
      </c>
      <c r="F41" s="93"/>
      <c r="G41" s="92" t="str">
        <f>IF(ISBLANK(F41),"-",$D$48/$F$45*F41)</f>
        <v>-</v>
      </c>
      <c r="H41" s="52"/>
    </row>
    <row r="42" spans="1:8" ht="27" customHeight="1" x14ac:dyDescent="0.4">
      <c r="A42" s="76" t="s">
        <v>62</v>
      </c>
      <c r="B42" s="77">
        <v>1</v>
      </c>
      <c r="C42" s="94" t="s">
        <v>63</v>
      </c>
      <c r="D42" s="95">
        <f>AVERAGE(D38:D41)</f>
        <v>0.77450000000000008</v>
      </c>
      <c r="E42" s="96">
        <f>AVERAGE(E38:E41)</f>
        <v>0.75116226340919479</v>
      </c>
      <c r="F42" s="97">
        <f>AVERAGE(F38:F41)</f>
        <v>0.73270000000000002</v>
      </c>
      <c r="G42" s="96">
        <f>AVERAGE(G38:G41)</f>
        <v>0.76105168321083216</v>
      </c>
      <c r="H42" s="52"/>
    </row>
    <row r="43" spans="1:8" ht="26.25" customHeight="1" x14ac:dyDescent="0.4">
      <c r="A43" s="76" t="s">
        <v>64</v>
      </c>
      <c r="B43" s="89">
        <v>1</v>
      </c>
      <c r="C43" s="98" t="s">
        <v>65</v>
      </c>
      <c r="D43" s="99">
        <v>36.369999999999997</v>
      </c>
      <c r="E43" s="100"/>
      <c r="F43" s="99">
        <v>33.96</v>
      </c>
      <c r="G43" s="52"/>
      <c r="H43" s="52"/>
    </row>
    <row r="44" spans="1:8" ht="26.25" customHeight="1" x14ac:dyDescent="0.4">
      <c r="A44" s="76" t="s">
        <v>66</v>
      </c>
      <c r="B44" s="89">
        <v>1</v>
      </c>
      <c r="C44" s="101" t="s">
        <v>67</v>
      </c>
      <c r="D44" s="102">
        <f>D43*$B$34</f>
        <v>36.369999999999997</v>
      </c>
      <c r="E44" s="103"/>
      <c r="F44" s="102">
        <f>F43*$B$34</f>
        <v>33.96</v>
      </c>
      <c r="G44" s="52"/>
      <c r="H44" s="52"/>
    </row>
    <row r="45" spans="1:8" ht="19.5" customHeight="1" x14ac:dyDescent="0.3">
      <c r="A45" s="76" t="s">
        <v>68</v>
      </c>
      <c r="B45" s="103">
        <f>(B44/B43)*(B42/B41)*(B40/B39)*(B38/B37)*B36</f>
        <v>1000</v>
      </c>
      <c r="C45" s="101" t="s">
        <v>69</v>
      </c>
      <c r="D45" s="104">
        <f>D44*$B$30/100</f>
        <v>36.293622999999997</v>
      </c>
      <c r="E45" s="105"/>
      <c r="F45" s="104">
        <f>F44*$B$30/100</f>
        <v>33.888684000000005</v>
      </c>
      <c r="G45" s="52"/>
      <c r="H45" s="52"/>
    </row>
    <row r="46" spans="1:8" ht="19.5" customHeight="1" x14ac:dyDescent="0.3">
      <c r="A46" s="296" t="s">
        <v>70</v>
      </c>
      <c r="B46" s="297"/>
      <c r="C46" s="101" t="s">
        <v>71</v>
      </c>
      <c r="D46" s="102">
        <f>D45/$B$45</f>
        <v>3.6293622999999997E-2</v>
      </c>
      <c r="E46" s="105"/>
      <c r="F46" s="106">
        <f>F45/$B$45</f>
        <v>3.3888684000000002E-2</v>
      </c>
      <c r="G46" s="52"/>
      <c r="H46" s="52"/>
    </row>
    <row r="47" spans="1:8" ht="27" customHeight="1" x14ac:dyDescent="0.4">
      <c r="A47" s="298"/>
      <c r="B47" s="299"/>
      <c r="C47" s="101" t="s">
        <v>72</v>
      </c>
      <c r="D47" s="107">
        <v>3.5200000000000002E-2</v>
      </c>
      <c r="E47" s="52"/>
      <c r="F47" s="108"/>
      <c r="G47" s="52"/>
      <c r="H47" s="52"/>
    </row>
    <row r="48" spans="1:8" ht="18.75" customHeight="1" x14ac:dyDescent="0.3">
      <c r="A48" s="52"/>
      <c r="B48" s="52"/>
      <c r="C48" s="101" t="s">
        <v>73</v>
      </c>
      <c r="D48" s="104">
        <f>D47*$B$45</f>
        <v>35.200000000000003</v>
      </c>
      <c r="E48" s="52"/>
      <c r="F48" s="108"/>
      <c r="G48" s="52"/>
      <c r="H48" s="52"/>
    </row>
    <row r="49" spans="1:8" ht="19.5" customHeight="1" x14ac:dyDescent="0.3">
      <c r="A49" s="52"/>
      <c r="B49" s="52"/>
      <c r="C49" s="109" t="s">
        <v>74</v>
      </c>
      <c r="D49" s="110">
        <f>D48/B34</f>
        <v>35.200000000000003</v>
      </c>
      <c r="E49" s="52"/>
      <c r="F49" s="111"/>
      <c r="G49" s="52"/>
      <c r="H49" s="52"/>
    </row>
    <row r="50" spans="1:8" ht="18.75" customHeight="1" x14ac:dyDescent="0.3">
      <c r="A50" s="52"/>
      <c r="B50" s="52"/>
      <c r="C50" s="112" t="s">
        <v>75</v>
      </c>
      <c r="D50" s="113">
        <f>AVERAGE(E38:E41,G38:G41)</f>
        <v>0.75610697331001353</v>
      </c>
      <c r="E50" s="52"/>
      <c r="F50" s="111"/>
      <c r="G50" s="52"/>
      <c r="H50" s="52"/>
    </row>
    <row r="51" spans="1:8" ht="18.75" customHeight="1" x14ac:dyDescent="0.3">
      <c r="A51" s="52"/>
      <c r="B51" s="52"/>
      <c r="C51" s="101" t="s">
        <v>76</v>
      </c>
      <c r="D51" s="114">
        <f>STDEV(E38:E41,G38:G41)/D50</f>
        <v>7.6433706064400935E-3</v>
      </c>
      <c r="E51" s="52"/>
      <c r="F51" s="111"/>
      <c r="G51" s="52"/>
      <c r="H51" s="52"/>
    </row>
    <row r="52" spans="1:8" ht="19.5" customHeight="1" x14ac:dyDescent="0.3">
      <c r="A52" s="52"/>
      <c r="B52" s="52"/>
      <c r="C52" s="109" t="s">
        <v>20</v>
      </c>
      <c r="D52" s="115">
        <f>COUNT(E38:E41,G38:G41)</f>
        <v>6</v>
      </c>
      <c r="E52" s="52"/>
      <c r="F52" s="52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6" t="s">
        <v>77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78</v>
      </c>
      <c r="B55" s="117" t="str">
        <f>B21</f>
        <v>Chlorpheniramine Maleate 2.2mg, Ammonium Chloride 110mg &amp; Sodium Citrate 40mg.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2" t="s">
        <v>79</v>
      </c>
      <c r="B56" s="118">
        <v>5</v>
      </c>
      <c r="C56" s="119" t="s">
        <v>80</v>
      </c>
      <c r="D56" s="120">
        <v>2.2000000000000002</v>
      </c>
      <c r="E56" s="52" t="str">
        <f>B20</f>
        <v>Chlorpheniramine Maleate</v>
      </c>
      <c r="F56" s="52"/>
      <c r="G56" s="52"/>
      <c r="H56" s="119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119"/>
    </row>
    <row r="58" spans="1:8" ht="27" customHeight="1" x14ac:dyDescent="0.4">
      <c r="A58" s="74" t="s">
        <v>81</v>
      </c>
      <c r="B58" s="75">
        <v>50</v>
      </c>
      <c r="C58" s="52"/>
      <c r="D58" s="121" t="s">
        <v>82</v>
      </c>
      <c r="E58" s="122" t="s">
        <v>55</v>
      </c>
      <c r="F58" s="122" t="s">
        <v>56</v>
      </c>
      <c r="G58" s="122" t="s">
        <v>83</v>
      </c>
      <c r="H58" s="78" t="s">
        <v>84</v>
      </c>
    </row>
    <row r="59" spans="1:8" ht="26.25" customHeight="1" x14ac:dyDescent="0.4">
      <c r="A59" s="76" t="s">
        <v>85</v>
      </c>
      <c r="B59" s="77">
        <v>10</v>
      </c>
      <c r="C59" s="315" t="s">
        <v>86</v>
      </c>
      <c r="D59" s="318">
        <v>10</v>
      </c>
      <c r="E59" s="123">
        <v>1</v>
      </c>
      <c r="F59" s="124">
        <v>0.73650000000000004</v>
      </c>
      <c r="G59" s="125">
        <f t="shared" ref="G59:G70" si="0">IF(ISBLANK(F59),"-",(F59/$D$50*$D$47*$B$67)*($B$56/$D$59))</f>
        <v>2.1429507426797088</v>
      </c>
      <c r="H59" s="126">
        <f t="shared" ref="H59:H70" si="1">IF(ISBLANK(F59),"-",G59/$D$56)</f>
        <v>0.97406851939986749</v>
      </c>
    </row>
    <row r="60" spans="1:8" ht="26.25" customHeight="1" x14ac:dyDescent="0.4">
      <c r="A60" s="76" t="s">
        <v>87</v>
      </c>
      <c r="B60" s="77">
        <v>25</v>
      </c>
      <c r="C60" s="316"/>
      <c r="D60" s="319"/>
      <c r="E60" s="127">
        <v>2</v>
      </c>
      <c r="F60" s="87">
        <v>0.73040000000000005</v>
      </c>
      <c r="G60" s="128">
        <f t="shared" si="0"/>
        <v>2.1252019313689874</v>
      </c>
      <c r="H60" s="129">
        <f t="shared" si="1"/>
        <v>0.96600087789499423</v>
      </c>
    </row>
    <row r="61" spans="1:8" ht="26.25" customHeight="1" x14ac:dyDescent="0.4">
      <c r="A61" s="76" t="s">
        <v>88</v>
      </c>
      <c r="B61" s="77">
        <v>1</v>
      </c>
      <c r="C61" s="316"/>
      <c r="D61" s="319"/>
      <c r="E61" s="127">
        <v>3</v>
      </c>
      <c r="F61" s="87">
        <v>0.73629999999999995</v>
      </c>
      <c r="G61" s="128">
        <f t="shared" si="0"/>
        <v>2.1423688144400126</v>
      </c>
      <c r="H61" s="129">
        <f t="shared" si="1"/>
        <v>0.97380400656364197</v>
      </c>
    </row>
    <row r="62" spans="1:8" ht="27" customHeight="1" x14ac:dyDescent="0.4">
      <c r="A62" s="76" t="s">
        <v>89</v>
      </c>
      <c r="B62" s="77">
        <v>1</v>
      </c>
      <c r="C62" s="317"/>
      <c r="D62" s="320"/>
      <c r="E62" s="130">
        <v>4</v>
      </c>
      <c r="F62" s="131"/>
      <c r="G62" s="128" t="str">
        <f t="shared" si="0"/>
        <v>-</v>
      </c>
      <c r="H62" s="129" t="str">
        <f t="shared" si="1"/>
        <v>-</v>
      </c>
    </row>
    <row r="63" spans="1:8" ht="26.25" customHeight="1" x14ac:dyDescent="0.4">
      <c r="A63" s="76" t="s">
        <v>90</v>
      </c>
      <c r="B63" s="77">
        <v>1</v>
      </c>
      <c r="C63" s="315" t="s">
        <v>91</v>
      </c>
      <c r="D63" s="321">
        <v>10</v>
      </c>
      <c r="E63" s="123">
        <v>1</v>
      </c>
      <c r="F63" s="124">
        <v>0.74580000000000002</v>
      </c>
      <c r="G63" s="125">
        <f t="shared" si="0"/>
        <v>2.1700104058255625</v>
      </c>
      <c r="H63" s="126">
        <f t="shared" si="1"/>
        <v>0.98636836628434654</v>
      </c>
    </row>
    <row r="64" spans="1:8" ht="26.25" customHeight="1" x14ac:dyDescent="0.4">
      <c r="A64" s="76" t="s">
        <v>92</v>
      </c>
      <c r="B64" s="77">
        <v>1</v>
      </c>
      <c r="C64" s="316"/>
      <c r="D64" s="322"/>
      <c r="E64" s="127">
        <v>2</v>
      </c>
      <c r="F64" s="87">
        <v>0.73550000000000004</v>
      </c>
      <c r="G64" s="128">
        <f t="shared" si="0"/>
        <v>2.1400411014812297</v>
      </c>
      <c r="H64" s="129">
        <f t="shared" si="1"/>
        <v>0.97274595521874074</v>
      </c>
    </row>
    <row r="65" spans="1:8" ht="26.25" customHeight="1" x14ac:dyDescent="0.4">
      <c r="A65" s="76" t="s">
        <v>93</v>
      </c>
      <c r="B65" s="77">
        <v>1</v>
      </c>
      <c r="C65" s="316"/>
      <c r="D65" s="322"/>
      <c r="E65" s="127">
        <v>3</v>
      </c>
      <c r="F65" s="87">
        <v>0.74080000000000001</v>
      </c>
      <c r="G65" s="128">
        <f t="shared" si="0"/>
        <v>2.1554621998331678</v>
      </c>
      <c r="H65" s="129">
        <f t="shared" si="1"/>
        <v>0.97975554537871257</v>
      </c>
    </row>
    <row r="66" spans="1:8" ht="27" customHeight="1" x14ac:dyDescent="0.4">
      <c r="A66" s="76" t="s">
        <v>94</v>
      </c>
      <c r="B66" s="77">
        <v>1</v>
      </c>
      <c r="C66" s="317"/>
      <c r="D66" s="323"/>
      <c r="E66" s="130">
        <v>4</v>
      </c>
      <c r="F66" s="131"/>
      <c r="G66" s="132" t="str">
        <f t="shared" si="0"/>
        <v>-</v>
      </c>
      <c r="H66" s="133" t="str">
        <f t="shared" si="1"/>
        <v>-</v>
      </c>
    </row>
    <row r="67" spans="1:8" ht="26.25" customHeight="1" x14ac:dyDescent="0.4">
      <c r="A67" s="76" t="s">
        <v>95</v>
      </c>
      <c r="B67" s="86">
        <f>(B66/B65)*(B64/B63)*(B62/B61)*(B60/B59)*B58</f>
        <v>125</v>
      </c>
      <c r="C67" s="315" t="s">
        <v>96</v>
      </c>
      <c r="D67" s="318">
        <v>10</v>
      </c>
      <c r="E67" s="123">
        <v>1</v>
      </c>
      <c r="F67" s="124">
        <v>0.74480000000000002</v>
      </c>
      <c r="G67" s="128">
        <f t="shared" si="0"/>
        <v>2.1671007646270835</v>
      </c>
      <c r="H67" s="129">
        <f t="shared" si="1"/>
        <v>0.98504580210321968</v>
      </c>
    </row>
    <row r="68" spans="1:8" ht="27" customHeight="1" x14ac:dyDescent="0.4">
      <c r="A68" s="134" t="s">
        <v>97</v>
      </c>
      <c r="B68" s="135">
        <f>(D47*B67)/D56*B56</f>
        <v>10</v>
      </c>
      <c r="C68" s="316"/>
      <c r="D68" s="319"/>
      <c r="E68" s="127">
        <v>2</v>
      </c>
      <c r="F68" s="87">
        <v>0.74260000000000004</v>
      </c>
      <c r="G68" s="128">
        <f t="shared" si="0"/>
        <v>2.1606995539904301</v>
      </c>
      <c r="H68" s="129">
        <f t="shared" si="1"/>
        <v>0.98213616090474087</v>
      </c>
    </row>
    <row r="69" spans="1:8" ht="26.25" customHeight="1" x14ac:dyDescent="0.4">
      <c r="A69" s="296" t="s">
        <v>70</v>
      </c>
      <c r="B69" s="311"/>
      <c r="C69" s="316"/>
      <c r="D69" s="319"/>
      <c r="E69" s="127">
        <v>3</v>
      </c>
      <c r="F69" s="87">
        <v>0.74539999999999995</v>
      </c>
      <c r="G69" s="128">
        <f t="shared" si="0"/>
        <v>2.168846549346171</v>
      </c>
      <c r="H69" s="129">
        <f t="shared" si="1"/>
        <v>0.98583934061189582</v>
      </c>
    </row>
    <row r="70" spans="1:8" ht="27" customHeight="1" x14ac:dyDescent="0.4">
      <c r="A70" s="298"/>
      <c r="B70" s="312"/>
      <c r="C70" s="324"/>
      <c r="D70" s="320"/>
      <c r="E70" s="130">
        <v>4</v>
      </c>
      <c r="F70" s="131"/>
      <c r="G70" s="132" t="str">
        <f t="shared" si="0"/>
        <v>-</v>
      </c>
      <c r="H70" s="133" t="str">
        <f t="shared" si="1"/>
        <v>-</v>
      </c>
    </row>
    <row r="71" spans="1:8" ht="26.25" customHeight="1" x14ac:dyDescent="0.4">
      <c r="A71" s="136"/>
      <c r="B71" s="136"/>
      <c r="C71" s="136"/>
      <c r="D71" s="136"/>
      <c r="E71" s="136"/>
      <c r="F71" s="137"/>
      <c r="G71" s="138" t="s">
        <v>63</v>
      </c>
      <c r="H71" s="139">
        <f>AVERAGE(H59:H70)</f>
        <v>0.9784182860400179</v>
      </c>
    </row>
    <row r="72" spans="1:8" ht="26.25" customHeight="1" x14ac:dyDescent="0.4">
      <c r="A72" s="52"/>
      <c r="B72" s="52"/>
      <c r="C72" s="136"/>
      <c r="D72" s="136"/>
      <c r="E72" s="136"/>
      <c r="F72" s="137"/>
      <c r="G72" s="140" t="s">
        <v>76</v>
      </c>
      <c r="H72" s="141">
        <f>STDEV(H59:H70)/H71</f>
        <v>7.2665904063511904E-3</v>
      </c>
    </row>
    <row r="73" spans="1:8" ht="27" customHeight="1" x14ac:dyDescent="0.4">
      <c r="A73" s="136"/>
      <c r="B73" s="136"/>
      <c r="C73" s="137"/>
      <c r="D73" s="137"/>
      <c r="E73" s="142"/>
      <c r="F73" s="137"/>
      <c r="G73" s="143" t="s">
        <v>20</v>
      </c>
      <c r="H73" s="144">
        <f>COUNT(H59:H70)</f>
        <v>9</v>
      </c>
    </row>
    <row r="74" spans="1:8" ht="18.75" customHeight="1" x14ac:dyDescent="0.3">
      <c r="A74" s="136"/>
      <c r="B74" s="136"/>
      <c r="C74" s="137"/>
      <c r="D74" s="137"/>
      <c r="E74" s="137"/>
      <c r="F74" s="142"/>
      <c r="G74" s="137"/>
      <c r="H74" s="137"/>
    </row>
    <row r="75" spans="1:8" ht="26.25" customHeight="1" x14ac:dyDescent="0.4">
      <c r="A75" s="145" t="s">
        <v>98</v>
      </c>
      <c r="B75" s="146" t="s">
        <v>99</v>
      </c>
      <c r="C75" s="313" t="str">
        <f>B20</f>
        <v>Chlorpheniramine Maleate</v>
      </c>
      <c r="D75" s="313"/>
      <c r="E75" s="147" t="s">
        <v>100</v>
      </c>
      <c r="F75" s="147"/>
      <c r="G75" s="148">
        <f>H71</f>
        <v>0.9784182860400179</v>
      </c>
      <c r="H75" s="137"/>
    </row>
    <row r="76" spans="1:8" ht="19.5" customHeight="1" x14ac:dyDescent="0.3">
      <c r="A76" s="149"/>
      <c r="B76" s="150"/>
      <c r="C76" s="150"/>
      <c r="D76" s="150"/>
      <c r="E76" s="150"/>
      <c r="F76" s="150"/>
      <c r="G76" s="150"/>
      <c r="H76" s="150"/>
    </row>
    <row r="77" spans="1:8" ht="18.75" customHeight="1" x14ac:dyDescent="0.3">
      <c r="A77" s="52"/>
      <c r="B77" s="314" t="s">
        <v>26</v>
      </c>
      <c r="C77" s="314"/>
      <c r="D77" s="119"/>
      <c r="E77" s="151" t="s">
        <v>27</v>
      </c>
      <c r="F77" s="152"/>
      <c r="G77" s="314" t="s">
        <v>28</v>
      </c>
      <c r="H77" s="314"/>
    </row>
    <row r="78" spans="1:8" ht="60" customHeight="1" x14ac:dyDescent="0.3">
      <c r="A78" s="153" t="s">
        <v>29</v>
      </c>
      <c r="B78" s="154"/>
      <c r="C78" s="154"/>
      <c r="D78" s="155"/>
      <c r="E78" s="156"/>
      <c r="F78" s="52"/>
      <c r="G78" s="157"/>
      <c r="H78" s="157"/>
    </row>
    <row r="79" spans="1:8" ht="60" customHeight="1" x14ac:dyDescent="0.3">
      <c r="A79" s="153" t="s">
        <v>30</v>
      </c>
      <c r="B79" s="158"/>
      <c r="C79" s="158"/>
      <c r="D79" s="159"/>
      <c r="E79" s="160"/>
      <c r="F79" s="152"/>
      <c r="G79" s="161"/>
      <c r="H79" s="161"/>
    </row>
    <row r="250" spans="1:1" x14ac:dyDescent="0.2">
      <c r="A250">
        <v>5</v>
      </c>
    </row>
  </sheetData>
  <sheetProtection password="F258" sheet="1" formatColumns="0" formatRows="0" insertColumns="0" insertHyperlinks="0" deleteColumns="0" deleteRows="0" autoFilter="0" pivotTables="0"/>
  <mergeCells count="23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8" priority="1" operator="greaterThan">
      <formula>0.02</formula>
    </cfRule>
  </conditionalFormatting>
  <conditionalFormatting sqref="H72">
    <cfRule type="cellIs" dxfId="7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D33" zoomScale="60" zoomScaleNormal="75" zoomScalePageLayoutView="50" workbookViewId="0">
      <selection activeCell="C53" sqref="C53"/>
    </sheetView>
  </sheetViews>
  <sheetFormatPr defaultRowHeight="16.5" x14ac:dyDescent="0.3"/>
  <cols>
    <col min="1" max="1" width="66.28515625" style="164" customWidth="1"/>
    <col min="2" max="2" width="32.28515625" style="164" customWidth="1"/>
    <col min="3" max="3" width="33.28515625" style="164" customWidth="1"/>
    <col min="4" max="4" width="30.5703125" style="164" customWidth="1"/>
    <col min="5" max="5" width="33.5703125" style="164" customWidth="1"/>
    <col min="6" max="6" width="39.85546875" style="164" customWidth="1"/>
    <col min="7" max="7" width="31.7109375" style="164" customWidth="1"/>
    <col min="8" max="8" width="31.140625" style="164" customWidth="1"/>
    <col min="9" max="9" width="32.28515625" style="163" customWidth="1"/>
    <col min="10" max="10" width="22.28515625" style="163" customWidth="1"/>
    <col min="11" max="11" width="19.5703125" style="163" customWidth="1"/>
    <col min="12" max="12" width="21.140625" style="163" customWidth="1"/>
    <col min="13" max="13" width="9.140625" style="163" customWidth="1"/>
    <col min="14" max="16384" width="9.140625" style="165"/>
  </cols>
  <sheetData>
    <row r="1" spans="1:9" ht="15" x14ac:dyDescent="0.3">
      <c r="A1" s="326" t="s">
        <v>101</v>
      </c>
      <c r="B1" s="326"/>
      <c r="C1" s="326"/>
      <c r="D1" s="326"/>
      <c r="E1" s="326"/>
      <c r="F1" s="326"/>
      <c r="G1" s="326"/>
      <c r="H1" s="326"/>
      <c r="I1" s="326"/>
    </row>
    <row r="2" spans="1:9" ht="15" x14ac:dyDescent="0.3">
      <c r="A2" s="326"/>
      <c r="B2" s="326"/>
      <c r="C2" s="326"/>
      <c r="D2" s="326"/>
      <c r="E2" s="326"/>
      <c r="F2" s="326"/>
      <c r="G2" s="326"/>
      <c r="H2" s="326"/>
      <c r="I2" s="326"/>
    </row>
    <row r="3" spans="1:9" ht="15" x14ac:dyDescent="0.3">
      <c r="A3" s="326"/>
      <c r="B3" s="326"/>
      <c r="C3" s="326"/>
      <c r="D3" s="326"/>
      <c r="E3" s="326"/>
      <c r="F3" s="326"/>
      <c r="G3" s="326"/>
      <c r="H3" s="326"/>
      <c r="I3" s="326"/>
    </row>
    <row r="4" spans="1:9" ht="15" x14ac:dyDescent="0.3">
      <c r="A4" s="326"/>
      <c r="B4" s="326"/>
      <c r="C4" s="326"/>
      <c r="D4" s="326"/>
      <c r="E4" s="326"/>
      <c r="F4" s="326"/>
      <c r="G4" s="326"/>
      <c r="H4" s="326"/>
      <c r="I4" s="326"/>
    </row>
    <row r="5" spans="1:9" ht="15" x14ac:dyDescent="0.3">
      <c r="A5" s="326"/>
      <c r="B5" s="326"/>
      <c r="C5" s="326"/>
      <c r="D5" s="326"/>
      <c r="E5" s="326"/>
      <c r="F5" s="326"/>
      <c r="G5" s="326"/>
      <c r="H5" s="326"/>
      <c r="I5" s="326"/>
    </row>
    <row r="6" spans="1:9" ht="15" x14ac:dyDescent="0.3">
      <c r="A6" s="326"/>
      <c r="B6" s="326"/>
      <c r="C6" s="326"/>
      <c r="D6" s="326"/>
      <c r="E6" s="326"/>
      <c r="F6" s="326"/>
      <c r="G6" s="326"/>
      <c r="H6" s="326"/>
      <c r="I6" s="326"/>
    </row>
    <row r="7" spans="1:9" ht="15" x14ac:dyDescent="0.3">
      <c r="A7" s="326"/>
      <c r="B7" s="326"/>
      <c r="C7" s="326"/>
      <c r="D7" s="326"/>
      <c r="E7" s="326"/>
      <c r="F7" s="326"/>
      <c r="G7" s="326"/>
      <c r="H7" s="326"/>
      <c r="I7" s="326"/>
    </row>
    <row r="8" spans="1:9" ht="15" x14ac:dyDescent="0.3">
      <c r="A8" s="327" t="s">
        <v>32</v>
      </c>
      <c r="B8" s="327"/>
      <c r="C8" s="327"/>
      <c r="D8" s="327"/>
      <c r="E8" s="327"/>
      <c r="F8" s="327"/>
      <c r="G8" s="327"/>
      <c r="H8" s="327"/>
      <c r="I8" s="327"/>
    </row>
    <row r="9" spans="1:9" ht="15" x14ac:dyDescent="0.3">
      <c r="A9" s="327"/>
      <c r="B9" s="327"/>
      <c r="C9" s="327"/>
      <c r="D9" s="327"/>
      <c r="E9" s="327"/>
      <c r="F9" s="327"/>
      <c r="G9" s="327"/>
      <c r="H9" s="327"/>
      <c r="I9" s="327"/>
    </row>
    <row r="10" spans="1:9" ht="15" x14ac:dyDescent="0.3">
      <c r="A10" s="327"/>
      <c r="B10" s="327"/>
      <c r="C10" s="327"/>
      <c r="D10" s="327"/>
      <c r="E10" s="327"/>
      <c r="F10" s="327"/>
      <c r="G10" s="327"/>
      <c r="H10" s="327"/>
      <c r="I10" s="327"/>
    </row>
    <row r="11" spans="1:9" ht="15" x14ac:dyDescent="0.3">
      <c r="A11" s="327"/>
      <c r="B11" s="327"/>
      <c r="C11" s="327"/>
      <c r="D11" s="327"/>
      <c r="E11" s="327"/>
      <c r="F11" s="327"/>
      <c r="G11" s="327"/>
      <c r="H11" s="327"/>
      <c r="I11" s="327"/>
    </row>
    <row r="12" spans="1:9" ht="15" x14ac:dyDescent="0.3">
      <c r="A12" s="327"/>
      <c r="B12" s="327"/>
      <c r="C12" s="327"/>
      <c r="D12" s="327"/>
      <c r="E12" s="327"/>
      <c r="F12" s="327"/>
      <c r="G12" s="327"/>
      <c r="H12" s="327"/>
      <c r="I12" s="327"/>
    </row>
    <row r="13" spans="1:9" ht="15" x14ac:dyDescent="0.3">
      <c r="A13" s="327"/>
      <c r="B13" s="327"/>
      <c r="C13" s="327"/>
      <c r="D13" s="327"/>
      <c r="E13" s="327"/>
      <c r="F13" s="327"/>
      <c r="G13" s="327"/>
      <c r="H13" s="327"/>
      <c r="I13" s="327"/>
    </row>
    <row r="14" spans="1:9" ht="15" x14ac:dyDescent="0.3">
      <c r="A14" s="327"/>
      <c r="B14" s="327"/>
      <c r="C14" s="327"/>
      <c r="D14" s="327"/>
      <c r="E14" s="327"/>
      <c r="F14" s="327"/>
      <c r="G14" s="327"/>
      <c r="H14" s="327"/>
      <c r="I14" s="327"/>
    </row>
    <row r="15" spans="1:9" ht="19.5" customHeight="1" thickBot="1" x14ac:dyDescent="0.35"/>
    <row r="16" spans="1:9" ht="19.5" customHeight="1" thickBot="1" x14ac:dyDescent="0.35">
      <c r="A16" s="328" t="s">
        <v>33</v>
      </c>
      <c r="B16" s="329"/>
      <c r="C16" s="329"/>
      <c r="D16" s="329"/>
      <c r="E16" s="329"/>
      <c r="F16" s="329"/>
      <c r="G16" s="329"/>
      <c r="H16" s="330"/>
    </row>
    <row r="17" spans="1:14" ht="18.75" x14ac:dyDescent="0.3">
      <c r="A17" s="331" t="s">
        <v>34</v>
      </c>
      <c r="B17" s="331"/>
      <c r="C17" s="331"/>
      <c r="D17" s="331"/>
      <c r="E17" s="331"/>
      <c r="F17" s="331"/>
      <c r="G17" s="331"/>
      <c r="H17" s="331"/>
    </row>
    <row r="18" spans="1:14" ht="26.25" x14ac:dyDescent="0.4">
      <c r="A18" s="166" t="s">
        <v>35</v>
      </c>
      <c r="B18" s="303" t="s">
        <v>5</v>
      </c>
      <c r="C18" s="303"/>
      <c r="D18" s="303"/>
      <c r="E18" s="303"/>
    </row>
    <row r="19" spans="1:14" ht="18.75" x14ac:dyDescent="0.3">
      <c r="A19" s="166" t="s">
        <v>36</v>
      </c>
      <c r="B19" s="167" t="s">
        <v>7</v>
      </c>
      <c r="C19" s="168">
        <v>22</v>
      </c>
    </row>
    <row r="20" spans="1:14" ht="18.75" x14ac:dyDescent="0.3">
      <c r="A20" s="166" t="s">
        <v>37</v>
      </c>
      <c r="B20" s="167" t="s">
        <v>128</v>
      </c>
    </row>
    <row r="21" spans="1:14" ht="18.75" x14ac:dyDescent="0.3">
      <c r="A21" s="166" t="s">
        <v>38</v>
      </c>
      <c r="B21" s="169" t="s">
        <v>135</v>
      </c>
      <c r="C21" s="169"/>
      <c r="D21" s="169"/>
      <c r="E21" s="169"/>
      <c r="F21" s="169"/>
      <c r="G21" s="169"/>
      <c r="H21" s="169"/>
      <c r="I21" s="170"/>
    </row>
    <row r="22" spans="1:14" ht="18.75" x14ac:dyDescent="0.3">
      <c r="A22" s="166" t="s">
        <v>39</v>
      </c>
      <c r="B22" s="171">
        <v>42073</v>
      </c>
    </row>
    <row r="23" spans="1:14" ht="18.75" x14ac:dyDescent="0.3">
      <c r="A23" s="166" t="s">
        <v>40</v>
      </c>
      <c r="B23" s="171">
        <v>42073</v>
      </c>
    </row>
    <row r="24" spans="1:14" ht="18.75" x14ac:dyDescent="0.3">
      <c r="A24" s="166"/>
      <c r="B24" s="172"/>
    </row>
    <row r="25" spans="1:14" ht="18.75" x14ac:dyDescent="0.3">
      <c r="A25" s="173" t="s">
        <v>1</v>
      </c>
      <c r="B25" s="174" t="s">
        <v>129</v>
      </c>
    </row>
    <row r="26" spans="1:14" s="180" customFormat="1" ht="18.75" x14ac:dyDescent="0.3">
      <c r="A26" s="175"/>
      <c r="B26" s="176"/>
      <c r="C26" s="177"/>
      <c r="D26" s="177"/>
      <c r="E26" s="177"/>
      <c r="F26" s="177"/>
      <c r="G26" s="177"/>
      <c r="H26" s="177"/>
      <c r="I26" s="178"/>
      <c r="J26" s="178"/>
      <c r="K26" s="178"/>
      <c r="L26" s="178"/>
      <c r="M26" s="178"/>
      <c r="N26" s="179"/>
    </row>
    <row r="27" spans="1:14" s="180" customFormat="1" ht="26.25" customHeight="1" x14ac:dyDescent="0.4">
      <c r="A27" s="181" t="s">
        <v>4</v>
      </c>
      <c r="B27" s="182" t="s">
        <v>128</v>
      </c>
      <c r="C27" s="183"/>
      <c r="D27" s="179"/>
      <c r="E27" s="179"/>
      <c r="F27" s="179"/>
      <c r="G27" s="179"/>
      <c r="H27" s="177"/>
      <c r="I27" s="178"/>
      <c r="J27" s="178"/>
      <c r="K27" s="178"/>
      <c r="L27" s="178"/>
      <c r="M27" s="178"/>
      <c r="N27" s="179"/>
    </row>
    <row r="28" spans="1:14" s="180" customFormat="1" ht="26.25" customHeight="1" x14ac:dyDescent="0.4">
      <c r="A28" s="184" t="s">
        <v>130</v>
      </c>
      <c r="B28" s="183">
        <v>58.44</v>
      </c>
      <c r="C28" s="185"/>
      <c r="D28" s="186"/>
      <c r="E28" s="186"/>
      <c r="F28" s="186"/>
      <c r="G28" s="186"/>
      <c r="H28" s="177"/>
      <c r="I28" s="178"/>
      <c r="J28" s="178"/>
      <c r="K28" s="178"/>
      <c r="L28" s="178"/>
      <c r="M28" s="178"/>
      <c r="N28" s="179"/>
    </row>
    <row r="29" spans="1:14" s="180" customFormat="1" ht="26.25" customHeight="1" x14ac:dyDescent="0.4">
      <c r="A29" s="175" t="s">
        <v>131</v>
      </c>
      <c r="B29" s="187">
        <v>0.1</v>
      </c>
      <c r="C29" s="185"/>
      <c r="D29" s="186"/>
      <c r="E29" s="186"/>
      <c r="F29" s="186"/>
      <c r="G29" s="186"/>
      <c r="H29" s="177"/>
      <c r="I29" s="178"/>
      <c r="J29" s="178"/>
      <c r="K29" s="178"/>
      <c r="L29" s="178"/>
      <c r="M29" s="178"/>
      <c r="N29" s="179"/>
    </row>
    <row r="30" spans="1:14" s="180" customFormat="1" ht="18.75" x14ac:dyDescent="0.3">
      <c r="A30" s="188" t="s">
        <v>102</v>
      </c>
      <c r="B30" s="189">
        <v>1</v>
      </c>
      <c r="C30" s="190" t="s">
        <v>103</v>
      </c>
      <c r="D30" s="189">
        <v>1</v>
      </c>
      <c r="F30" s="177"/>
      <c r="G30" s="177"/>
      <c r="H30" s="177"/>
      <c r="I30" s="178"/>
      <c r="J30" s="178"/>
      <c r="K30" s="178"/>
      <c r="L30" s="178"/>
      <c r="M30" s="178"/>
      <c r="N30" s="179"/>
    </row>
    <row r="31" spans="1:14" s="180" customFormat="1" ht="18.75" x14ac:dyDescent="0.3">
      <c r="A31" s="175"/>
      <c r="B31" s="176"/>
      <c r="C31" s="177"/>
      <c r="D31" s="177"/>
      <c r="E31" s="177"/>
      <c r="F31" s="177"/>
      <c r="G31" s="177"/>
      <c r="H31" s="177"/>
      <c r="I31" s="178"/>
      <c r="J31" s="178"/>
      <c r="K31" s="178"/>
      <c r="L31" s="178"/>
      <c r="M31" s="178"/>
      <c r="N31" s="179"/>
    </row>
    <row r="32" spans="1:14" s="180" customFormat="1" ht="19.5" customHeight="1" thickBot="1" x14ac:dyDescent="0.35">
      <c r="A32" s="175"/>
      <c r="B32" s="176"/>
      <c r="C32" s="177"/>
      <c r="D32" s="177"/>
      <c r="E32" s="177"/>
      <c r="F32" s="177"/>
      <c r="G32" s="177"/>
      <c r="H32" s="177"/>
      <c r="I32" s="178"/>
      <c r="J32" s="178"/>
      <c r="K32" s="178"/>
      <c r="L32" s="178"/>
      <c r="M32" s="178"/>
      <c r="N32" s="179"/>
    </row>
    <row r="33" spans="1:14" s="180" customFormat="1" ht="19.5" customHeight="1" thickBot="1" x14ac:dyDescent="0.35">
      <c r="A33" s="191" t="s">
        <v>104</v>
      </c>
      <c r="B33" s="191" t="s">
        <v>105</v>
      </c>
      <c r="C33" s="192" t="s">
        <v>106</v>
      </c>
      <c r="D33" s="191" t="s">
        <v>107</v>
      </c>
      <c r="E33" s="193" t="s">
        <v>108</v>
      </c>
      <c r="F33" s="193" t="s">
        <v>132</v>
      </c>
      <c r="G33" s="191" t="s">
        <v>109</v>
      </c>
      <c r="J33" s="178"/>
      <c r="K33" s="178"/>
      <c r="L33" s="178"/>
      <c r="M33" s="178"/>
      <c r="N33" s="179"/>
    </row>
    <row r="34" spans="1:14" s="180" customFormat="1" ht="26.25" customHeight="1" x14ac:dyDescent="0.4">
      <c r="A34" s="194" t="s">
        <v>110</v>
      </c>
      <c r="B34" s="195">
        <v>50.24</v>
      </c>
      <c r="C34" s="196">
        <f>IF(ISBLANK(B34), "-",B34/$B$28*($B$30/$D$30))</f>
        <v>0.85968514715947986</v>
      </c>
      <c r="D34" s="197">
        <v>8.7469999999999999</v>
      </c>
      <c r="E34" s="198">
        <f>IF(ISBLANK(B34), "-",C34/D34)</f>
        <v>9.8283428279350618E-2</v>
      </c>
      <c r="F34" s="199">
        <f>IF(ISBLANK(B34), "-",(E34-$B$29)/$B$29)</f>
        <v>-1.7165717206493875E-2</v>
      </c>
      <c r="G34" s="200">
        <f>IF(ISBLANK(B34),"-",E34/$B$29)</f>
        <v>0.98283428279350615</v>
      </c>
      <c r="J34" s="178"/>
      <c r="K34" s="178"/>
      <c r="L34" s="178"/>
      <c r="M34" s="178"/>
      <c r="N34" s="179"/>
    </row>
    <row r="35" spans="1:14" s="180" customFormat="1" ht="26.25" customHeight="1" x14ac:dyDescent="0.4">
      <c r="A35" s="201" t="s">
        <v>111</v>
      </c>
      <c r="B35" s="202">
        <v>49.42</v>
      </c>
      <c r="C35" s="203">
        <f>IF(ISBLANK(B35), "-",B35/$B$28*($B$30/$D$30))</f>
        <v>0.8456536618754279</v>
      </c>
      <c r="D35" s="204">
        <v>8.6159999999999997</v>
      </c>
      <c r="E35" s="205">
        <f>IF(ISBLANK(B35), "-",C35/D35)</f>
        <v>9.8149217952115592E-2</v>
      </c>
      <c r="F35" s="206">
        <f>IF(ISBLANK(B35), "-",(E35-$B$29)/$B$29)</f>
        <v>-1.8507820478844139E-2</v>
      </c>
      <c r="G35" s="207">
        <f>IF(ISBLANK(B35),"-",E35/$B$29)</f>
        <v>0.98149217952115586</v>
      </c>
      <c r="J35" s="178"/>
      <c r="K35" s="178"/>
      <c r="L35" s="178"/>
      <c r="M35" s="178"/>
      <c r="N35" s="179"/>
    </row>
    <row r="36" spans="1:14" s="180" customFormat="1" ht="26.25" customHeight="1" x14ac:dyDescent="0.4">
      <c r="A36" s="201" t="s">
        <v>112</v>
      </c>
      <c r="B36" s="202">
        <v>51.29</v>
      </c>
      <c r="C36" s="203">
        <f>IF(ISBLANK(B36), "-",B36/$B$28*($B$30/$D$30))</f>
        <v>0.87765229295003422</v>
      </c>
      <c r="D36" s="204">
        <v>8.9489999999999998</v>
      </c>
      <c r="E36" s="205">
        <f>IF(ISBLANK(B36), "-",C36/D36)</f>
        <v>9.8072666549338952E-2</v>
      </c>
      <c r="F36" s="206">
        <f>IF(ISBLANK(B36), "-",(E36-$B$29)/$B$29)</f>
        <v>-1.9273334506610534E-2</v>
      </c>
      <c r="G36" s="207">
        <f>IF(ISBLANK(B36),"-",E36/$B$29)</f>
        <v>0.98072666549338949</v>
      </c>
      <c r="J36" s="178"/>
      <c r="K36" s="178"/>
      <c r="L36" s="178"/>
      <c r="M36" s="178"/>
      <c r="N36" s="179"/>
    </row>
    <row r="37" spans="1:14" s="180" customFormat="1" ht="27" customHeight="1" thickBot="1" x14ac:dyDescent="0.45">
      <c r="A37" s="208" t="s">
        <v>113</v>
      </c>
      <c r="B37" s="209"/>
      <c r="C37" s="210" t="str">
        <f>IF(ISBLANK(B37), "-",B37/$B$28*($B$30/$D$30))</f>
        <v>-</v>
      </c>
      <c r="D37" s="211"/>
      <c r="E37" s="212" t="str">
        <f>IF(ISBLANK(B37), "-",C37/D37)</f>
        <v>-</v>
      </c>
      <c r="F37" s="213" t="str">
        <f>IF(ISBLANK(B37), "-",(E37-$B$29)/$B$29)</f>
        <v>-</v>
      </c>
      <c r="G37" s="214" t="str">
        <f>IF(ISBLANK(B37),"-",E37/$B$29)</f>
        <v>-</v>
      </c>
      <c r="J37" s="178"/>
      <c r="K37" s="178"/>
      <c r="L37" s="178"/>
      <c r="M37" s="178"/>
      <c r="N37" s="179"/>
    </row>
    <row r="38" spans="1:14" ht="19.5" customHeight="1" thickBot="1" x14ac:dyDescent="0.35">
      <c r="A38" s="179"/>
      <c r="B38" s="179"/>
      <c r="C38" s="179"/>
      <c r="D38" s="215" t="s">
        <v>114</v>
      </c>
      <c r="E38" s="216">
        <f>AVERAGE(E34:E37)</f>
        <v>9.8168437593601721E-2</v>
      </c>
      <c r="F38" s="217">
        <f>AVERAGE(F34:F37)</f>
        <v>-1.8315624063982849E-2</v>
      </c>
      <c r="G38" s="218">
        <f>AVERAGE(G34:G37)</f>
        <v>0.9816843759360171</v>
      </c>
      <c r="H38" s="179"/>
      <c r="L38" s="178"/>
      <c r="M38" s="178"/>
      <c r="N38" s="179"/>
    </row>
    <row r="39" spans="1:14" ht="18.75" x14ac:dyDescent="0.3">
      <c r="A39" s="179"/>
      <c r="B39" s="219"/>
      <c r="C39" s="220"/>
      <c r="D39" s="221" t="s">
        <v>76</v>
      </c>
      <c r="E39" s="222">
        <f>STDEV(E34:E37)/E38</f>
        <v>1.0867776687361361E-3</v>
      </c>
      <c r="F39" s="223"/>
      <c r="G39" s="179"/>
      <c r="H39" s="179"/>
    </row>
    <row r="40" spans="1:14" ht="19.5" customHeight="1" thickBot="1" x14ac:dyDescent="0.35">
      <c r="A40" s="179"/>
      <c r="B40" s="219"/>
      <c r="C40" s="220"/>
      <c r="D40" s="224" t="s">
        <v>20</v>
      </c>
      <c r="E40" s="225">
        <f>COUNT(E34:E37)</f>
        <v>3</v>
      </c>
      <c r="F40" s="226"/>
      <c r="G40" s="179"/>
      <c r="H40" s="179"/>
    </row>
    <row r="41" spans="1:14" ht="18.75" x14ac:dyDescent="0.3">
      <c r="A41" s="227"/>
      <c r="B41" s="228"/>
      <c r="C41" s="219"/>
      <c r="D41" s="219"/>
      <c r="E41" s="219"/>
      <c r="F41" s="229"/>
      <c r="G41" s="179"/>
      <c r="H41" s="179"/>
    </row>
    <row r="43" spans="1:14" ht="18.75" x14ac:dyDescent="0.3">
      <c r="A43" s="230" t="s">
        <v>1</v>
      </c>
      <c r="B43" s="174" t="s">
        <v>115</v>
      </c>
    </row>
    <row r="44" spans="1:14" ht="18.75" x14ac:dyDescent="0.3">
      <c r="A44" s="175" t="s">
        <v>78</v>
      </c>
      <c r="B44" s="231" t="str">
        <f>B21</f>
        <v>Each 5 mL contains 110 mg Ammonium Chloride</v>
      </c>
    </row>
    <row r="45" spans="1:14" ht="18.75" x14ac:dyDescent="0.3">
      <c r="A45" s="231"/>
      <c r="B45" s="232"/>
      <c r="H45" s="233"/>
    </row>
    <row r="46" spans="1:14" ht="26.25" customHeight="1" x14ac:dyDescent="0.4">
      <c r="A46" s="231" t="s">
        <v>79</v>
      </c>
      <c r="B46" s="234">
        <v>5</v>
      </c>
      <c r="C46" s="177" t="s">
        <v>80</v>
      </c>
      <c r="D46" s="235">
        <v>110</v>
      </c>
      <c r="E46" s="177" t="str">
        <f>B20</f>
        <v>Sodium Chloride</v>
      </c>
      <c r="H46" s="233"/>
    </row>
    <row r="47" spans="1:14" ht="18.75" x14ac:dyDescent="0.3">
      <c r="A47" s="231"/>
      <c r="B47" s="236"/>
      <c r="H47" s="233"/>
    </row>
    <row r="48" spans="1:14" ht="26.25" customHeight="1" x14ac:dyDescent="0.4">
      <c r="A48" s="175" t="s">
        <v>133</v>
      </c>
      <c r="B48" s="237">
        <v>5.3490000000000002</v>
      </c>
      <c r="C48" s="179" t="str">
        <f>B20</f>
        <v>Sodium Chloride</v>
      </c>
      <c r="H48" s="233"/>
    </row>
    <row r="49" spans="1:10" ht="19.5" customHeight="1" thickBot="1" x14ac:dyDescent="0.35">
      <c r="A49" s="179"/>
      <c r="B49" s="179"/>
      <c r="C49" s="179"/>
      <c r="D49" s="179"/>
      <c r="H49" s="233"/>
    </row>
    <row r="50" spans="1:10" ht="19.5" customHeight="1" thickBot="1" x14ac:dyDescent="0.35">
      <c r="C50" s="179"/>
      <c r="D50" s="179"/>
      <c r="E50" s="179"/>
      <c r="F50" s="179"/>
      <c r="G50" s="332" t="s">
        <v>116</v>
      </c>
      <c r="H50" s="333"/>
      <c r="J50" s="238"/>
    </row>
    <row r="51" spans="1:10" ht="19.5" customHeight="1" thickBot="1" x14ac:dyDescent="0.35">
      <c r="A51" s="239" t="s">
        <v>117</v>
      </c>
      <c r="B51" s="191" t="s">
        <v>134</v>
      </c>
      <c r="C51" s="191" t="s">
        <v>118</v>
      </c>
      <c r="D51" s="191" t="s">
        <v>119</v>
      </c>
      <c r="E51" s="191" t="s">
        <v>120</v>
      </c>
      <c r="F51" s="240" t="s">
        <v>121</v>
      </c>
      <c r="G51" s="191" t="s">
        <v>122</v>
      </c>
      <c r="H51" s="191" t="s">
        <v>123</v>
      </c>
      <c r="I51" s="241" t="s">
        <v>124</v>
      </c>
      <c r="J51" s="242"/>
    </row>
    <row r="52" spans="1:10" ht="26.25" customHeight="1" x14ac:dyDescent="0.4">
      <c r="A52" s="243" t="s">
        <v>110</v>
      </c>
      <c r="B52" s="244">
        <v>1</v>
      </c>
      <c r="C52" s="245">
        <v>4.3849999999999998</v>
      </c>
      <c r="D52" s="246">
        <v>0</v>
      </c>
      <c r="E52" s="247">
        <f>IF(ISBLANK(B52),"-",C52-$D$56)</f>
        <v>4.3849999999999998</v>
      </c>
      <c r="F52" s="248">
        <f>IF(ISBLANK(B52), "-",E52*$G$38)</f>
        <v>4.3046859884794344</v>
      </c>
      <c r="G52" s="249">
        <f>IF(ISBLANK(B52),"-",F52*$B$48)</f>
        <v>23.025765352376496</v>
      </c>
      <c r="H52" s="250">
        <f>IF(ISBLANK(B52),"-",G52*$B$46/B52)</f>
        <v>115.12882676188248</v>
      </c>
      <c r="I52" s="199">
        <f>IF(ISBLANK(B52),"-",H52/$D$46)</f>
        <v>1.0466256978352952</v>
      </c>
      <c r="J52" s="251"/>
    </row>
    <row r="53" spans="1:10" ht="26.25" customHeight="1" x14ac:dyDescent="0.4">
      <c r="A53" s="252" t="s">
        <v>111</v>
      </c>
      <c r="B53" s="253">
        <v>1</v>
      </c>
      <c r="C53" s="254">
        <v>4.4480000000000004</v>
      </c>
      <c r="D53" s="255">
        <v>0</v>
      </c>
      <c r="E53" s="256">
        <f>IF(ISBLANK(B53),"-",C53-$D$56)</f>
        <v>4.4480000000000004</v>
      </c>
      <c r="F53" s="257">
        <f>IF(ISBLANK(B53), "-",E53*$G$38)</f>
        <v>4.3665321041634044</v>
      </c>
      <c r="G53" s="258">
        <f>IF(ISBLANK(B53),"-",F53*$B$48)</f>
        <v>23.356580225170053</v>
      </c>
      <c r="H53" s="259">
        <f>IF(ISBLANK(B53),"-",G53*$B$46/B53)</f>
        <v>116.78290112585026</v>
      </c>
      <c r="I53" s="206">
        <f>IF(ISBLANK(B53),"-",H53/$D$46)</f>
        <v>1.0616627375077297</v>
      </c>
      <c r="J53" s="251"/>
    </row>
    <row r="54" spans="1:10" ht="26.25" customHeight="1" x14ac:dyDescent="0.4">
      <c r="A54" s="252" t="s">
        <v>112</v>
      </c>
      <c r="B54" s="253">
        <v>1</v>
      </c>
      <c r="C54" s="254">
        <v>4.407</v>
      </c>
      <c r="D54" s="255">
        <v>0</v>
      </c>
      <c r="E54" s="256">
        <f>IF(ISBLANK(B54),"-",C54-$D$56)</f>
        <v>4.407</v>
      </c>
      <c r="F54" s="257">
        <f>IF(ISBLANK(B54), "-",E54*$G$38)</f>
        <v>4.3262830447500278</v>
      </c>
      <c r="G54" s="258">
        <f>IF(ISBLANK(B54),"-",F54*$B$48)</f>
        <v>23.141288006367901</v>
      </c>
      <c r="H54" s="259">
        <f>IF(ISBLANK(B54),"-",G54*$B$46/B54)</f>
        <v>115.70644003183951</v>
      </c>
      <c r="I54" s="206">
        <f>IF(ISBLANK(B54),"-",H54/$D$46)</f>
        <v>1.0518767275621774</v>
      </c>
      <c r="J54" s="251"/>
    </row>
    <row r="55" spans="1:10" ht="27" customHeight="1" thickBot="1" x14ac:dyDescent="0.45">
      <c r="A55" s="260" t="s">
        <v>113</v>
      </c>
      <c r="B55" s="261"/>
      <c r="C55" s="262"/>
      <c r="D55" s="263"/>
      <c r="E55" s="264" t="str">
        <f>IF(ISBLANK(B55),"-",C55-$D$56)</f>
        <v>-</v>
      </c>
      <c r="F55" s="265" t="str">
        <f>IF(ISBLANK(B55), "-",E55*$G$38)</f>
        <v>-</v>
      </c>
      <c r="G55" s="266" t="str">
        <f>IF(ISBLANK(B55),"-",F55*$B$48)</f>
        <v>-</v>
      </c>
      <c r="H55" s="267" t="str">
        <f>IF(ISBLANK(B55),"-",G55*$B$46/B55)</f>
        <v>-</v>
      </c>
      <c r="I55" s="206" t="str">
        <f>IF(ISBLANK(B55),"-",H55/$D$46)</f>
        <v>-</v>
      </c>
      <c r="J55" s="226"/>
    </row>
    <row r="56" spans="1:10" ht="26.25" customHeight="1" x14ac:dyDescent="0.4">
      <c r="C56" s="268" t="s">
        <v>114</v>
      </c>
      <c r="D56" s="269">
        <f>AVERAGE(D52:D55)</f>
        <v>0</v>
      </c>
      <c r="F56" s="268" t="s">
        <v>114</v>
      </c>
      <c r="G56" s="270">
        <f>AVERAGE(G52:G55)</f>
        <v>23.174544527971481</v>
      </c>
      <c r="H56" s="271">
        <f>AVERAGE(H52:H55)</f>
        <v>115.87272263985743</v>
      </c>
      <c r="I56" s="272">
        <f>AVERAGE(I52:I55)</f>
        <v>1.0533883876350674</v>
      </c>
      <c r="J56" s="273"/>
    </row>
    <row r="57" spans="1:10" ht="26.25" customHeight="1" x14ac:dyDescent="0.4">
      <c r="C57" s="221" t="s">
        <v>76</v>
      </c>
      <c r="D57" s="222" t="str">
        <f>IF(D56=0,"-",STDEV(D52:D55)/D56)</f>
        <v>-</v>
      </c>
      <c r="F57" s="221" t="s">
        <v>76</v>
      </c>
      <c r="G57" s="274"/>
      <c r="H57" s="275">
        <f>STDEV(H52:H55)/H56</f>
        <v>7.2448522043021884E-3</v>
      </c>
      <c r="I57" s="276">
        <f>STDEV(I52:I55)/I56</f>
        <v>7.2448522043022049E-3</v>
      </c>
      <c r="J57" s="277"/>
    </row>
    <row r="58" spans="1:10" ht="27" customHeight="1" thickBot="1" x14ac:dyDescent="0.45">
      <c r="C58" s="224" t="s">
        <v>20</v>
      </c>
      <c r="D58" s="225">
        <f>COUNT(D52:D55)</f>
        <v>3</v>
      </c>
      <c r="F58" s="224" t="s">
        <v>20</v>
      </c>
      <c r="G58" s="278">
        <f>COUNT(G52:G55)</f>
        <v>3</v>
      </c>
      <c r="H58" s="279">
        <f>COUNT(H52:H55)</f>
        <v>3</v>
      </c>
      <c r="I58" s="278">
        <f>COUNT(I52:I55)</f>
        <v>3</v>
      </c>
      <c r="J58" s="280"/>
    </row>
    <row r="59" spans="1:10" ht="18.75" x14ac:dyDescent="0.3">
      <c r="H59" s="233"/>
      <c r="J59" s="179"/>
    </row>
    <row r="60" spans="1:10" ht="18.75" x14ac:dyDescent="0.3">
      <c r="H60" s="233"/>
    </row>
    <row r="61" spans="1:10" ht="19.5" customHeight="1" thickBot="1" x14ac:dyDescent="0.35">
      <c r="A61" s="281"/>
      <c r="B61" s="281"/>
      <c r="C61" s="282"/>
      <c r="D61" s="282"/>
      <c r="E61" s="282"/>
      <c r="F61" s="282"/>
      <c r="G61" s="282"/>
      <c r="H61" s="282"/>
    </row>
    <row r="62" spans="1:10" ht="18.75" x14ac:dyDescent="0.3">
      <c r="B62" s="325" t="s">
        <v>26</v>
      </c>
      <c r="C62" s="325"/>
      <c r="E62" s="283" t="s">
        <v>27</v>
      </c>
      <c r="F62" s="284"/>
      <c r="G62" s="325" t="s">
        <v>28</v>
      </c>
      <c r="H62" s="325"/>
    </row>
    <row r="63" spans="1:10" ht="83.25" customHeight="1" x14ac:dyDescent="0.3">
      <c r="A63" s="285" t="s">
        <v>29</v>
      </c>
      <c r="B63" s="286"/>
      <c r="C63" s="286" t="s">
        <v>136</v>
      </c>
      <c r="E63" s="287"/>
      <c r="F63" s="177"/>
      <c r="G63" s="287"/>
      <c r="H63" s="287"/>
    </row>
    <row r="64" spans="1:10" ht="84" customHeight="1" x14ac:dyDescent="0.3">
      <c r="A64" s="285" t="s">
        <v>30</v>
      </c>
      <c r="B64" s="288"/>
      <c r="C64" s="288"/>
      <c r="E64" s="289"/>
      <c r="F64" s="177"/>
      <c r="G64" s="290"/>
      <c r="H64" s="290"/>
    </row>
    <row r="65" spans="1:9" ht="18.75" x14ac:dyDescent="0.3">
      <c r="A65" s="233"/>
      <c r="B65" s="233"/>
      <c r="C65" s="233"/>
      <c r="D65" s="233"/>
      <c r="E65" s="233"/>
      <c r="F65" s="291"/>
      <c r="G65" s="233"/>
      <c r="H65" s="233"/>
      <c r="I65" s="179"/>
    </row>
    <row r="66" spans="1:9" ht="18.75" x14ac:dyDescent="0.3">
      <c r="A66" s="233"/>
      <c r="B66" s="233"/>
      <c r="C66" s="233"/>
      <c r="D66" s="233"/>
      <c r="E66" s="233"/>
      <c r="F66" s="291"/>
      <c r="G66" s="233"/>
      <c r="H66" s="233"/>
      <c r="I66" s="179"/>
    </row>
    <row r="67" spans="1:9" ht="18.75" x14ac:dyDescent="0.3">
      <c r="A67" s="233"/>
      <c r="B67" s="233"/>
      <c r="C67" s="233"/>
      <c r="D67" s="233"/>
      <c r="E67" s="233"/>
      <c r="F67" s="291"/>
      <c r="G67" s="233"/>
      <c r="H67" s="233"/>
      <c r="I67" s="179"/>
    </row>
    <row r="68" spans="1:9" ht="18.75" x14ac:dyDescent="0.3">
      <c r="A68" s="233"/>
      <c r="B68" s="233"/>
      <c r="C68" s="233"/>
      <c r="D68" s="233"/>
      <c r="E68" s="233"/>
      <c r="F68" s="291"/>
      <c r="G68" s="233"/>
      <c r="H68" s="233"/>
      <c r="I68" s="179"/>
    </row>
    <row r="69" spans="1:9" ht="18.75" x14ac:dyDescent="0.3">
      <c r="A69" s="233"/>
      <c r="B69" s="233"/>
      <c r="C69" s="233"/>
      <c r="D69" s="233"/>
      <c r="E69" s="233"/>
      <c r="F69" s="291"/>
      <c r="G69" s="233"/>
      <c r="H69" s="233"/>
      <c r="I69" s="179"/>
    </row>
    <row r="70" spans="1:9" ht="18.75" x14ac:dyDescent="0.3">
      <c r="A70" s="233"/>
      <c r="B70" s="233"/>
      <c r="C70" s="233"/>
      <c r="D70" s="233"/>
      <c r="E70" s="233"/>
      <c r="F70" s="291"/>
      <c r="G70" s="233"/>
      <c r="H70" s="233"/>
      <c r="I70" s="179"/>
    </row>
    <row r="71" spans="1:9" ht="18.75" x14ac:dyDescent="0.3">
      <c r="A71" s="233"/>
      <c r="B71" s="233"/>
      <c r="C71" s="233"/>
      <c r="D71" s="233"/>
      <c r="E71" s="233"/>
      <c r="F71" s="291"/>
      <c r="G71" s="233"/>
      <c r="H71" s="233"/>
      <c r="I71" s="179"/>
    </row>
    <row r="72" spans="1:9" ht="18.75" x14ac:dyDescent="0.3">
      <c r="A72" s="233"/>
      <c r="B72" s="233"/>
      <c r="C72" s="233"/>
      <c r="D72" s="233"/>
      <c r="E72" s="233"/>
      <c r="F72" s="291"/>
      <c r="G72" s="233"/>
      <c r="H72" s="233"/>
      <c r="I72" s="179"/>
    </row>
    <row r="73" spans="1:9" ht="18.75" x14ac:dyDescent="0.3">
      <c r="A73" s="233"/>
      <c r="B73" s="233"/>
      <c r="C73" s="233"/>
      <c r="D73" s="233"/>
      <c r="E73" s="233"/>
      <c r="F73" s="291"/>
      <c r="G73" s="233"/>
      <c r="H73" s="233"/>
      <c r="I73" s="179"/>
    </row>
    <row r="250" spans="1:1" x14ac:dyDescent="0.3">
      <c r="A250" s="164">
        <v>0</v>
      </c>
    </row>
  </sheetData>
  <sheetProtection password="F3F3" sheet="1" formatColumns="0" formatRows="0" insertColumns="0" insertHyperlinks="0" deleteColumns="0" deleteRows="0" autoFilter="0" pivotTables="0"/>
  <mergeCells count="8">
    <mergeCell ref="B62:C62"/>
    <mergeCell ref="G62:H62"/>
    <mergeCell ref="B18:E18"/>
    <mergeCell ref="A1:I7"/>
    <mergeCell ref="A8:I14"/>
    <mergeCell ref="A16:H16"/>
    <mergeCell ref="A17:H17"/>
    <mergeCell ref="G50:H50"/>
  </mergeCells>
  <conditionalFormatting sqref="E39">
    <cfRule type="cellIs" dxfId="6" priority="7" operator="greaterThan">
      <formula>0.002</formula>
    </cfRule>
  </conditionalFormatting>
  <conditionalFormatting sqref="F39">
    <cfRule type="cellIs" dxfId="5" priority="6" operator="greaterThan">
      <formula>0.002</formula>
    </cfRule>
  </conditionalFormatting>
  <conditionalFormatting sqref="G57">
    <cfRule type="cellIs" dxfId="4" priority="5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3" operator="greaterThan">
      <formula>0.02</formula>
    </cfRule>
  </conditionalFormatting>
  <conditionalFormatting sqref="J57">
    <cfRule type="cellIs" dxfId="1" priority="2" operator="greaterThan">
      <formula>0.02</formula>
    </cfRule>
  </conditionalFormatting>
  <conditionalFormatting sqref="F38">
    <cfRule type="cellIs" dxfId="0" priority="1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5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Chlorpheniramine Maleate BP</vt:lpstr>
      <vt:lpstr>ammonium chloride</vt:lpstr>
      <vt:lpstr>'ammonium chloride'!Print_Area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2016-04-06T11:00:51Z</dcterms:modified>
</cp:coreProperties>
</file>