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9405" activeTab="2"/>
  </bookViews>
  <sheets>
    <sheet name="SST" sheetId="1" r:id="rId1"/>
    <sheet name="Relative Density" sheetId="2" r:id="rId2"/>
    <sheet name="Metronidazole(As Benzoate) 1" sheetId="3" r:id="rId3"/>
  </sheets>
  <definedNames>
    <definedName name="_xlnm.Print_Area" localSheetId="2">'Metronidazole(As Benzoate) 1'!$A$1:$H$81</definedName>
  </definedNames>
  <calcPr calcId="144525"/>
</workbook>
</file>

<file path=xl/calcChain.xml><?xml version="1.0" encoding="utf-8"?>
<calcChain xmlns="http://schemas.openxmlformats.org/spreadsheetml/2006/main">
  <c r="B23" i="2" l="1"/>
  <c r="B21" i="1" l="1"/>
  <c r="B57" i="3"/>
  <c r="D58" i="3" s="1"/>
  <c r="C77" i="3"/>
  <c r="H72" i="3"/>
  <c r="G72" i="3"/>
  <c r="B69" i="3"/>
  <c r="B70" i="3" s="1"/>
  <c r="H68" i="3"/>
  <c r="G68" i="3"/>
  <c r="H64" i="3"/>
  <c r="G64" i="3"/>
  <c r="B58" i="3"/>
  <c r="E56" i="3"/>
  <c r="B55" i="3"/>
  <c r="D48" i="3"/>
  <c r="B45" i="3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39" i="3" l="1"/>
  <c r="G38" i="3"/>
  <c r="D49" i="3"/>
  <c r="F45" i="3"/>
  <c r="F46" i="3" s="1"/>
  <c r="C37" i="2"/>
  <c r="C35" i="2"/>
  <c r="C39" i="2" s="1"/>
  <c r="D44" i="3"/>
  <c r="D45" i="3" s="1"/>
  <c r="D46" i="3" s="1"/>
  <c r="E39" i="3" l="1"/>
  <c r="E38" i="3"/>
  <c r="E40" i="3"/>
  <c r="D50" i="3" s="1"/>
  <c r="G40" i="3"/>
  <c r="G42" i="3" s="1"/>
  <c r="G71" i="3" l="1"/>
  <c r="H71" i="3" s="1"/>
  <c r="G69" i="3"/>
  <c r="H69" i="3" s="1"/>
  <c r="G63" i="3"/>
  <c r="H63" i="3" s="1"/>
  <c r="G70" i="3"/>
  <c r="H70" i="3" s="1"/>
  <c r="G65" i="3"/>
  <c r="H65" i="3" s="1"/>
  <c r="G61" i="3"/>
  <c r="H61" i="3" s="1"/>
  <c r="G67" i="3"/>
  <c r="H67" i="3" s="1"/>
  <c r="G62" i="3"/>
  <c r="H62" i="3" s="1"/>
  <c r="D51" i="3"/>
  <c r="G66" i="3"/>
  <c r="H66" i="3" s="1"/>
  <c r="E42" i="3"/>
  <c r="D52" i="3"/>
  <c r="H75" i="3"/>
  <c r="H73" i="3"/>
  <c r="H74" i="3" l="1"/>
  <c r="G77" i="3"/>
</calcChain>
</file>

<file path=xl/sharedStrings.xml><?xml version="1.0" encoding="utf-8"?>
<sst xmlns="http://schemas.openxmlformats.org/spreadsheetml/2006/main" count="168" uniqueCount="115">
  <si>
    <t>HPLC System Suitability Report</t>
  </si>
  <si>
    <t>Analysis Data</t>
  </si>
  <si>
    <t>Assay</t>
  </si>
  <si>
    <t>Sample(s)</t>
  </si>
  <si>
    <t>Reference Substance:</t>
  </si>
  <si>
    <t>METRONIDAZOLE ORAL SUSPENSION</t>
  </si>
  <si>
    <t>% age Purity:</t>
  </si>
  <si>
    <t>NDQD201509276</t>
  </si>
  <si>
    <t>Weight (mg):</t>
  </si>
  <si>
    <t>Metronidazole Benzoate B.P</t>
  </si>
  <si>
    <t>Standard Conc (mg/mL):</t>
  </si>
  <si>
    <t>Metronidazole BP 200 mg</t>
  </si>
  <si>
    <t>2015-09-11 09:49:51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</si>
  <si>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</si>
  <si>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</si>
  <si>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</si>
  <si>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</si>
  <si>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</si>
  <si>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</si>
  <si>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</si>
  <si>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</si>
  <si>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</si>
  <si>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</si>
  <si>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</si>
  <si>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</si>
  <si>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</si>
  <si>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</si>
  <si>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</si>
  <si>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</si>
  <si>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</si>
  <si>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</si>
  <si>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</si>
  <si>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</si>
  <si>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</si>
  <si>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</si>
  <si>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</si>
  <si>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</si>
  <si>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</si>
  <si>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</si>
  <si>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</si>
  <si>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</si>
  <si>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</si>
  <si>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</si>
  <si>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</si>
  <si>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</si>
  <si>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</si>
  <si>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</si>
  <si>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</si>
  <si>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</si>
  <si>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</si>
  <si>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</si>
  <si>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</si>
  <si>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</si>
  <si>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</si>
  <si>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</si>
  <si>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</si>
  <si>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</si>
  <si>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</si>
  <si>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</si>
  <si>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</si>
  <si>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</si>
  <si>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</si>
  <si>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</si>
  <si>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</si>
  <si>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</si>
  <si>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</si>
  <si>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</si>
  <si>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</si>
  <si>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</si>
  <si>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</si>
  <si>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</si>
  <si>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</si>
  <si>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</si>
  <si>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</si>
  <si>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</si>
  <si>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</si>
  <si>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</si>
  <si>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</si>
  <si>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</si>
  <si>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</si>
  <si>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</si>
  <si>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</si>
  <si>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</si>
  <si>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</si>
  <si>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</si>
  <si>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</si>
  <si>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</si>
  <si>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</si>
  <si>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</si>
  <si>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</si>
  <si>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</si>
  <si>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</si>
  <si>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</si>
  <si>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</si>
  <si>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</si>
  <si>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</si>
  <si>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</si>
  <si>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</si>
  <si>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</si>
  <si>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</si>
  <si>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</si>
  <si>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</si>
  <si>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</si>
  <si>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</si>
  <si>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</si>
  <si>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</si>
  <si>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</si>
  <si>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</si>
  <si>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</si>
  <si>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</si>
  <si>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Eflaron Oral Suspension</t>
  </si>
  <si>
    <t>Metronidazole BP</t>
  </si>
  <si>
    <t>Each 5 Ml contains Metronidazole BP 200 mg (as benzoate)</t>
  </si>
  <si>
    <t>Metronidazole Benzoate</t>
  </si>
  <si>
    <t>M11-2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</si>
</sst>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23" fillId="2" borderId="0" xfId="0" applyFont="1" applyFill="1"/>
    <xf numFmtId="2" fontId="6" fillId="2" borderId="14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9" t="s">
        <v>0</v>
      </c>
      <c r="B15" s="239"/>
      <c r="C15" s="239"/>
      <c r="D15" s="239"/>
      <c r="E15" s="23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274" t="s">
        <v>9</v>
      </c>
      <c r="C19" s="10"/>
      <c r="D19" s="10"/>
      <c r="E19" s="10"/>
    </row>
    <row r="20" spans="1:6" ht="16.5" customHeight="1" x14ac:dyDescent="0.3">
      <c r="A20" s="7" t="s">
        <v>8</v>
      </c>
      <c r="B20" s="81">
        <v>31.51</v>
      </c>
      <c r="C20" s="10"/>
      <c r="D20" s="10"/>
      <c r="E20" s="10"/>
    </row>
    <row r="21" spans="1:6" ht="16.5" customHeight="1" x14ac:dyDescent="0.3">
      <c r="A21" s="7" t="s">
        <v>10</v>
      </c>
      <c r="B21" s="12">
        <f>20/25*5/50</f>
        <v>0.08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19756657</v>
      </c>
      <c r="C24" s="18">
        <v>15397</v>
      </c>
      <c r="D24" s="19">
        <v>1.1000000000000001</v>
      </c>
      <c r="E24" s="20">
        <v>6.5</v>
      </c>
    </row>
    <row r="25" spans="1:6" ht="16.5" customHeight="1" x14ac:dyDescent="0.3">
      <c r="A25" s="17">
        <v>2</v>
      </c>
      <c r="B25" s="18">
        <v>19765535</v>
      </c>
      <c r="C25" s="18">
        <v>15499</v>
      </c>
      <c r="D25" s="19">
        <v>1</v>
      </c>
      <c r="E25" s="19">
        <v>6.5</v>
      </c>
    </row>
    <row r="26" spans="1:6" ht="16.5" customHeight="1" x14ac:dyDescent="0.3">
      <c r="A26" s="17">
        <v>3</v>
      </c>
      <c r="B26" s="18">
        <v>19801412</v>
      </c>
      <c r="C26" s="18">
        <v>15503</v>
      </c>
      <c r="D26" s="19">
        <v>1</v>
      </c>
      <c r="E26" s="19">
        <v>6.5</v>
      </c>
    </row>
    <row r="27" spans="1:6" ht="16.5" customHeight="1" x14ac:dyDescent="0.3">
      <c r="A27" s="17">
        <v>4</v>
      </c>
      <c r="B27" s="18">
        <v>19662269</v>
      </c>
      <c r="C27" s="18">
        <v>15422</v>
      </c>
      <c r="D27" s="19">
        <v>1</v>
      </c>
      <c r="E27" s="19">
        <v>6.5</v>
      </c>
    </row>
    <row r="28" spans="1:6" ht="16.5" customHeight="1" x14ac:dyDescent="0.3">
      <c r="A28" s="17">
        <v>5</v>
      </c>
      <c r="B28" s="18">
        <v>19697725</v>
      </c>
      <c r="C28" s="18">
        <v>15487</v>
      </c>
      <c r="D28" s="19">
        <v>1</v>
      </c>
      <c r="E28" s="19">
        <v>6.5</v>
      </c>
    </row>
    <row r="29" spans="1:6" ht="16.5" customHeight="1" x14ac:dyDescent="0.3">
      <c r="A29" s="17">
        <v>6</v>
      </c>
      <c r="B29" s="21">
        <v>19773445</v>
      </c>
      <c r="C29" s="21">
        <v>15450</v>
      </c>
      <c r="D29" s="22">
        <v>1.1000000000000001</v>
      </c>
      <c r="E29" s="22">
        <v>6.5</v>
      </c>
    </row>
    <row r="30" spans="1:6" ht="16.5" customHeight="1" x14ac:dyDescent="0.3">
      <c r="A30" s="23" t="s">
        <v>18</v>
      </c>
      <c r="B30" s="24">
        <f>AVERAGE(B24:B29)</f>
        <v>19742840.5</v>
      </c>
      <c r="C30" s="25">
        <f>AVERAGE(C24:C29)</f>
        <v>15459.666666666666</v>
      </c>
      <c r="D30" s="26">
        <f>AVERAGE(D24:D29)</f>
        <v>1.0333333333333332</v>
      </c>
      <c r="E30" s="26">
        <f>AVERAGE(E24:E29)</f>
        <v>6.5</v>
      </c>
    </row>
    <row r="31" spans="1:6" ht="16.5" customHeight="1" x14ac:dyDescent="0.3">
      <c r="A31" s="27" t="s">
        <v>19</v>
      </c>
      <c r="B31" s="28">
        <f>(STDEV(B24:B29)/B30)</f>
        <v>2.6416828370407928E-3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0" t="s">
        <v>25</v>
      </c>
      <c r="C59" s="240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6" zoomScale="80" zoomScaleSheetLayoutView="80" workbookViewId="0">
      <selection activeCell="B42" sqref="B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46" t="s">
        <v>30</v>
      </c>
      <c r="B1" s="246"/>
      <c r="C1" s="246"/>
      <c r="D1" s="246"/>
      <c r="E1" s="246"/>
      <c r="F1" s="246"/>
      <c r="G1" s="105"/>
    </row>
    <row r="2" spans="1:7" ht="12.75" customHeight="1" x14ac:dyDescent="0.3">
      <c r="A2" s="246"/>
      <c r="B2" s="246"/>
      <c r="C2" s="246"/>
      <c r="D2" s="246"/>
      <c r="E2" s="246"/>
      <c r="F2" s="246"/>
      <c r="G2" s="105"/>
    </row>
    <row r="3" spans="1:7" ht="12.75" customHeight="1" x14ac:dyDescent="0.3">
      <c r="A3" s="246"/>
      <c r="B3" s="246"/>
      <c r="C3" s="246"/>
      <c r="D3" s="246"/>
      <c r="E3" s="246"/>
      <c r="F3" s="246"/>
      <c r="G3" s="105"/>
    </row>
    <row r="4" spans="1:7" ht="12.75" customHeight="1" x14ac:dyDescent="0.3">
      <c r="A4" s="246"/>
      <c r="B4" s="246"/>
      <c r="C4" s="246"/>
      <c r="D4" s="246"/>
      <c r="E4" s="246"/>
      <c r="F4" s="246"/>
      <c r="G4" s="105"/>
    </row>
    <row r="5" spans="1:7" ht="12.75" customHeight="1" x14ac:dyDescent="0.3">
      <c r="A5" s="246"/>
      <c r="B5" s="246"/>
      <c r="C5" s="246"/>
      <c r="D5" s="246"/>
      <c r="E5" s="246"/>
      <c r="F5" s="246"/>
      <c r="G5" s="105"/>
    </row>
    <row r="6" spans="1:7" ht="12.75" customHeight="1" x14ac:dyDescent="0.3">
      <c r="A6" s="246"/>
      <c r="B6" s="246"/>
      <c r="C6" s="246"/>
      <c r="D6" s="246"/>
      <c r="E6" s="246"/>
      <c r="F6" s="246"/>
      <c r="G6" s="105"/>
    </row>
    <row r="7" spans="1:7" ht="12.75" customHeight="1" x14ac:dyDescent="0.3">
      <c r="A7" s="246"/>
      <c r="B7" s="246"/>
      <c r="C7" s="246"/>
      <c r="D7" s="246"/>
      <c r="E7" s="246"/>
      <c r="F7" s="246"/>
      <c r="G7" s="105"/>
    </row>
    <row r="8" spans="1:7" ht="15" customHeight="1" x14ac:dyDescent="0.3">
      <c r="A8" s="245" t="s">
        <v>31</v>
      </c>
      <c r="B8" s="245"/>
      <c r="C8" s="245"/>
      <c r="D8" s="245"/>
      <c r="E8" s="245"/>
      <c r="F8" s="245"/>
      <c r="G8" s="106"/>
    </row>
    <row r="9" spans="1:7" ht="12.75" customHeight="1" x14ac:dyDescent="0.3">
      <c r="A9" s="245"/>
      <c r="B9" s="245"/>
      <c r="C9" s="245"/>
      <c r="D9" s="245"/>
      <c r="E9" s="245"/>
      <c r="F9" s="245"/>
      <c r="G9" s="106"/>
    </row>
    <row r="10" spans="1:7" ht="12.75" customHeight="1" x14ac:dyDescent="0.3">
      <c r="A10" s="245"/>
      <c r="B10" s="245"/>
      <c r="C10" s="245"/>
      <c r="D10" s="245"/>
      <c r="E10" s="245"/>
      <c r="F10" s="245"/>
      <c r="G10" s="106"/>
    </row>
    <row r="11" spans="1:7" ht="12.75" customHeight="1" x14ac:dyDescent="0.3">
      <c r="A11" s="245"/>
      <c r="B11" s="245"/>
      <c r="C11" s="245"/>
      <c r="D11" s="245"/>
      <c r="E11" s="245"/>
      <c r="F11" s="245"/>
      <c r="G11" s="106"/>
    </row>
    <row r="12" spans="1:7" ht="12.75" customHeight="1" x14ac:dyDescent="0.3">
      <c r="A12" s="245"/>
      <c r="B12" s="245"/>
      <c r="C12" s="245"/>
      <c r="D12" s="245"/>
      <c r="E12" s="245"/>
      <c r="F12" s="245"/>
      <c r="G12" s="106"/>
    </row>
    <row r="13" spans="1:7" ht="12.75" customHeight="1" x14ac:dyDescent="0.3">
      <c r="A13" s="245"/>
      <c r="B13" s="245"/>
      <c r="C13" s="245"/>
      <c r="D13" s="245"/>
      <c r="E13" s="245"/>
      <c r="F13" s="245"/>
      <c r="G13" s="106"/>
    </row>
    <row r="14" spans="1:7" ht="12.75" customHeight="1" x14ac:dyDescent="0.3">
      <c r="A14" s="245"/>
      <c r="B14" s="245"/>
      <c r="C14" s="245"/>
      <c r="D14" s="245"/>
      <c r="E14" s="245"/>
      <c r="F14" s="245"/>
      <c r="G14" s="106"/>
    </row>
    <row r="15" spans="1:7" ht="13.5" customHeight="1" x14ac:dyDescent="0.3"/>
    <row r="16" spans="1:7" ht="19.5" customHeight="1" x14ac:dyDescent="0.3">
      <c r="A16" s="241" t="s">
        <v>32</v>
      </c>
      <c r="B16" s="242"/>
      <c r="C16" s="242"/>
      <c r="D16" s="242"/>
      <c r="E16" s="242"/>
      <c r="F16" s="243"/>
    </row>
    <row r="17" spans="1:13" ht="18.75" customHeight="1" x14ac:dyDescent="0.3">
      <c r="A17" s="244" t="s">
        <v>33</v>
      </c>
      <c r="B17" s="244"/>
      <c r="C17" s="244"/>
      <c r="D17" s="244"/>
      <c r="E17" s="244"/>
      <c r="F17" s="244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 t="str">
        <f>'Metronidazole(As Benzoate) 1'!B21:I21</f>
        <v>Each 5 Ml contains Metronidazole BP 200 mg (as benzoate)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23.112369999999999</v>
      </c>
      <c r="C29" s="60">
        <v>48.100389999999997</v>
      </c>
      <c r="D29" s="60">
        <v>48.319159999999997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48.10284</v>
      </c>
      <c r="D30" s="60">
        <v>48.30827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48.068550000000002</v>
      </c>
      <c r="D31" s="63">
        <v>48.340319999999998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23.112369999999999</v>
      </c>
      <c r="C33" s="66">
        <f>AVERAGE(C29:C32)</f>
        <v>48.090593333333324</v>
      </c>
      <c r="D33" s="66">
        <f>AVERAGE(D29:D32)</f>
        <v>48.322583333333334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24.978223333333325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25.210213333333336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1.0092876901973415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1" zoomScale="55" zoomScaleNormal="75" workbookViewId="0">
      <selection activeCell="D81" sqref="D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47" t="s">
        <v>30</v>
      </c>
      <c r="B1" s="247"/>
      <c r="C1" s="247"/>
      <c r="D1" s="247"/>
      <c r="E1" s="247"/>
      <c r="F1" s="247"/>
      <c r="G1" s="247"/>
      <c r="H1" s="247"/>
    </row>
    <row r="2" spans="1:8" x14ac:dyDescent="0.25">
      <c r="A2" s="247"/>
      <c r="B2" s="247"/>
      <c r="C2" s="247"/>
      <c r="D2" s="247"/>
      <c r="E2" s="247"/>
      <c r="F2" s="247"/>
      <c r="G2" s="247"/>
      <c r="H2" s="247"/>
    </row>
    <row r="3" spans="1:8" x14ac:dyDescent="0.25">
      <c r="A3" s="247"/>
      <c r="B3" s="247"/>
      <c r="C3" s="247"/>
      <c r="D3" s="247"/>
      <c r="E3" s="247"/>
      <c r="F3" s="247"/>
      <c r="G3" s="247"/>
      <c r="H3" s="247"/>
    </row>
    <row r="4" spans="1:8" x14ac:dyDescent="0.25">
      <c r="A4" s="247"/>
      <c r="B4" s="247"/>
      <c r="C4" s="247"/>
      <c r="D4" s="247"/>
      <c r="E4" s="247"/>
      <c r="F4" s="247"/>
      <c r="G4" s="247"/>
      <c r="H4" s="247"/>
    </row>
    <row r="5" spans="1:8" x14ac:dyDescent="0.25">
      <c r="A5" s="247"/>
      <c r="B5" s="247"/>
      <c r="C5" s="247"/>
      <c r="D5" s="247"/>
      <c r="E5" s="247"/>
      <c r="F5" s="247"/>
      <c r="G5" s="247"/>
      <c r="H5" s="247"/>
    </row>
    <row r="6" spans="1:8" x14ac:dyDescent="0.25">
      <c r="A6" s="247"/>
      <c r="B6" s="247"/>
      <c r="C6" s="247"/>
      <c r="D6" s="247"/>
      <c r="E6" s="247"/>
      <c r="F6" s="247"/>
      <c r="G6" s="247"/>
      <c r="H6" s="247"/>
    </row>
    <row r="7" spans="1:8" x14ac:dyDescent="0.25">
      <c r="A7" s="247"/>
      <c r="B7" s="247"/>
      <c r="C7" s="247"/>
      <c r="D7" s="247"/>
      <c r="E7" s="247"/>
      <c r="F7" s="247"/>
      <c r="G7" s="247"/>
      <c r="H7" s="247"/>
    </row>
    <row r="8" spans="1:8" x14ac:dyDescent="0.25">
      <c r="A8" s="248" t="s">
        <v>31</v>
      </c>
      <c r="B8" s="248"/>
      <c r="C8" s="248"/>
      <c r="D8" s="248"/>
      <c r="E8" s="248"/>
      <c r="F8" s="248"/>
      <c r="G8" s="248"/>
      <c r="H8" s="248"/>
    </row>
    <row r="9" spans="1:8" x14ac:dyDescent="0.25">
      <c r="A9" s="248"/>
      <c r="B9" s="248"/>
      <c r="C9" s="248"/>
      <c r="D9" s="248"/>
      <c r="E9" s="248"/>
      <c r="F9" s="248"/>
      <c r="G9" s="248"/>
      <c r="H9" s="248"/>
    </row>
    <row r="10" spans="1:8" x14ac:dyDescent="0.25">
      <c r="A10" s="248"/>
      <c r="B10" s="248"/>
      <c r="C10" s="248"/>
      <c r="D10" s="248"/>
      <c r="E10" s="248"/>
      <c r="F10" s="248"/>
      <c r="G10" s="248"/>
      <c r="H10" s="248"/>
    </row>
    <row r="11" spans="1:8" x14ac:dyDescent="0.25">
      <c r="A11" s="248"/>
      <c r="B11" s="248"/>
      <c r="C11" s="248"/>
      <c r="D11" s="248"/>
      <c r="E11" s="248"/>
      <c r="F11" s="248"/>
      <c r="G11" s="248"/>
      <c r="H11" s="248"/>
    </row>
    <row r="12" spans="1:8" x14ac:dyDescent="0.25">
      <c r="A12" s="248"/>
      <c r="B12" s="248"/>
      <c r="C12" s="248"/>
      <c r="D12" s="248"/>
      <c r="E12" s="248"/>
      <c r="F12" s="248"/>
      <c r="G12" s="248"/>
      <c r="H12" s="248"/>
    </row>
    <row r="13" spans="1:8" x14ac:dyDescent="0.25">
      <c r="A13" s="248"/>
      <c r="B13" s="248"/>
      <c r="C13" s="248"/>
      <c r="D13" s="248"/>
      <c r="E13" s="248"/>
      <c r="F13" s="248"/>
      <c r="G13" s="248"/>
      <c r="H13" s="248"/>
    </row>
    <row r="14" spans="1:8" x14ac:dyDescent="0.25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25"/>
    <row r="16" spans="1:8" ht="19.5" customHeight="1" x14ac:dyDescent="0.3">
      <c r="A16" s="241" t="s">
        <v>32</v>
      </c>
      <c r="B16" s="242"/>
      <c r="C16" s="242"/>
      <c r="D16" s="242"/>
      <c r="E16" s="242"/>
      <c r="F16" s="242"/>
      <c r="G16" s="242"/>
      <c r="H16" s="243"/>
    </row>
    <row r="17" spans="1:14" ht="20.25" customHeight="1" x14ac:dyDescent="0.25">
      <c r="A17" s="249" t="s">
        <v>45</v>
      </c>
      <c r="B17" s="249"/>
      <c r="C17" s="249"/>
      <c r="D17" s="249"/>
      <c r="E17" s="249"/>
      <c r="F17" s="249"/>
      <c r="G17" s="249"/>
      <c r="H17" s="249"/>
    </row>
    <row r="18" spans="1:14" ht="26.25" customHeight="1" x14ac:dyDescent="0.4">
      <c r="A18" s="111" t="s">
        <v>34</v>
      </c>
      <c r="B18" s="250" t="s">
        <v>110</v>
      </c>
      <c r="C18" s="250"/>
    </row>
    <row r="19" spans="1:14" ht="26.25" customHeight="1" x14ac:dyDescent="0.4">
      <c r="A19" s="111" t="s">
        <v>35</v>
      </c>
      <c r="B19" s="212" t="s">
        <v>7</v>
      </c>
      <c r="C19" s="235">
        <v>25</v>
      </c>
      <c r="E19" s="236"/>
    </row>
    <row r="20" spans="1:14" ht="26.25" customHeight="1" x14ac:dyDescent="0.4">
      <c r="A20" s="111" t="s">
        <v>36</v>
      </c>
      <c r="B20" s="212" t="s">
        <v>111</v>
      </c>
      <c r="C20" s="213"/>
    </row>
    <row r="21" spans="1:14" ht="26.25" customHeight="1" x14ac:dyDescent="0.4">
      <c r="A21" s="111" t="s">
        <v>37</v>
      </c>
      <c r="B21" s="251" t="s">
        <v>112</v>
      </c>
      <c r="C21" s="251"/>
      <c r="D21" s="251"/>
      <c r="E21" s="251"/>
      <c r="F21" s="251"/>
      <c r="G21" s="251"/>
      <c r="H21" s="251"/>
      <c r="I21" s="251"/>
    </row>
    <row r="22" spans="1:14" ht="26.25" customHeight="1" x14ac:dyDescent="0.4">
      <c r="A22" s="111" t="s">
        <v>38</v>
      </c>
      <c r="B22" s="214"/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39</v>
      </c>
      <c r="B23" s="214"/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250" t="s">
        <v>113</v>
      </c>
      <c r="C26" s="250"/>
    </row>
    <row r="27" spans="1:14" ht="26.25" customHeight="1" x14ac:dyDescent="0.4">
      <c r="A27" s="116" t="s">
        <v>46</v>
      </c>
      <c r="B27" s="251" t="s">
        <v>114</v>
      </c>
      <c r="C27" s="251"/>
    </row>
    <row r="28" spans="1:14" ht="27" customHeight="1" x14ac:dyDescent="0.4">
      <c r="A28" s="116" t="s">
        <v>6</v>
      </c>
      <c r="B28" s="211">
        <v>99.01</v>
      </c>
    </row>
    <row r="29" spans="1:14" s="9" customFormat="1" ht="27" customHeight="1" x14ac:dyDescent="0.4">
      <c r="A29" s="116" t="s">
        <v>47</v>
      </c>
      <c r="B29" s="210">
        <v>0</v>
      </c>
      <c r="C29" s="261" t="s">
        <v>48</v>
      </c>
      <c r="D29" s="262"/>
      <c r="E29" s="262"/>
      <c r="F29" s="262"/>
      <c r="G29" s="262"/>
      <c r="H29" s="263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99.01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1">
        <v>171.15</v>
      </c>
      <c r="C31" s="264" t="s">
        <v>51</v>
      </c>
      <c r="D31" s="265"/>
      <c r="E31" s="265"/>
      <c r="F31" s="265"/>
      <c r="G31" s="265"/>
      <c r="H31" s="266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1">
        <v>275.26</v>
      </c>
      <c r="C32" s="264" t="s">
        <v>53</v>
      </c>
      <c r="D32" s="265"/>
      <c r="E32" s="265"/>
      <c r="F32" s="265"/>
      <c r="G32" s="265"/>
      <c r="H32" s="266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0.62177577563031317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5">
        <v>25</v>
      </c>
      <c r="C36" s="110"/>
      <c r="D36" s="253" t="s">
        <v>57</v>
      </c>
      <c r="E36" s="254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6">
        <v>5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6">
        <v>50</v>
      </c>
      <c r="C38" s="132">
        <v>1</v>
      </c>
      <c r="D38" s="217">
        <v>19613883</v>
      </c>
      <c r="E38" s="176">
        <f>IF(ISBLANK(D38),"-",$D$48/$D$45*D38)</f>
        <v>20222382.20689097</v>
      </c>
      <c r="F38" s="217">
        <v>20612187</v>
      </c>
      <c r="G38" s="168">
        <f>IF(ISBLANK(F38),"-",$D$48/$F$45*F38)</f>
        <v>20236921.354509234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6">
        <v>1</v>
      </c>
      <c r="C39" s="128">
        <v>2</v>
      </c>
      <c r="D39" s="218">
        <v>19668262</v>
      </c>
      <c r="E39" s="177">
        <f>IF(ISBLANK(D39),"-",$D$48/$D$45*D39)</f>
        <v>20278448.255721208</v>
      </c>
      <c r="F39" s="218">
        <v>20987906</v>
      </c>
      <c r="G39" s="169">
        <f>IF(ISBLANK(F39),"-",$D$48/$F$45*F39)</f>
        <v>20605800.011315271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6">
        <v>1</v>
      </c>
      <c r="C40" s="128">
        <v>3</v>
      </c>
      <c r="D40" s="218">
        <v>20081727</v>
      </c>
      <c r="E40" s="177">
        <f>IF(ISBLANK(D40),"-",$D$48/$D$45*D40)</f>
        <v>20704740.553843521</v>
      </c>
      <c r="F40" s="218">
        <v>21024783</v>
      </c>
      <c r="G40" s="169">
        <f>IF(ISBLANK(F40),"-",$D$48/$F$45*F40)</f>
        <v>20642005.628350969</v>
      </c>
      <c r="L40" s="122"/>
      <c r="M40" s="122"/>
      <c r="N40" s="133"/>
    </row>
    <row r="41" spans="1:14" ht="26.25" customHeight="1" x14ac:dyDescent="0.4">
      <c r="A41" s="127" t="s">
        <v>66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6">
        <v>1</v>
      </c>
      <c r="C42" s="135" t="s">
        <v>68</v>
      </c>
      <c r="D42" s="196">
        <f>AVERAGE(D38:D41)</f>
        <v>19787957.333333332</v>
      </c>
      <c r="E42" s="158">
        <f>AVERAGE(E38:E41)</f>
        <v>20401857.005485233</v>
      </c>
      <c r="F42" s="136">
        <f>AVERAGE(F38:F41)</f>
        <v>20874958.666666668</v>
      </c>
      <c r="G42" s="137">
        <f>AVERAGE(G38:G41)</f>
        <v>20494908.998058494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1">
        <v>31.51</v>
      </c>
      <c r="E43" s="133"/>
      <c r="F43" s="220">
        <v>33.090000000000003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19.592154690111169</v>
      </c>
      <c r="E44" s="139"/>
      <c r="F44" s="138">
        <f>F43*$B$34</f>
        <v>20.574560415607063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250</v>
      </c>
      <c r="C45" s="198" t="s">
        <v>74</v>
      </c>
      <c r="D45" s="200">
        <f>D44*$B$30/100</f>
        <v>19.398192358679069</v>
      </c>
      <c r="E45" s="141"/>
      <c r="F45" s="140">
        <f>F44*$B$30/100</f>
        <v>20.370872267492555</v>
      </c>
      <c r="G45" s="141"/>
    </row>
    <row r="46" spans="1:14" ht="19.5" customHeight="1" x14ac:dyDescent="0.3">
      <c r="A46" s="255" t="s">
        <v>75</v>
      </c>
      <c r="B46" s="259"/>
      <c r="C46" s="198" t="s">
        <v>76</v>
      </c>
      <c r="D46" s="199">
        <f>D45/$B$45</f>
        <v>7.7592769434716269E-2</v>
      </c>
      <c r="E46" s="141"/>
      <c r="F46" s="142">
        <f>F45/$B$45</f>
        <v>8.1483489069970216E-2</v>
      </c>
      <c r="G46" s="141"/>
    </row>
    <row r="47" spans="1:14" ht="27" customHeight="1" x14ac:dyDescent="0.4">
      <c r="A47" s="257"/>
      <c r="B47" s="260"/>
      <c r="C47" s="198" t="s">
        <v>77</v>
      </c>
      <c r="D47" s="222">
        <v>0.08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32.165936313175578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20448383.001771864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1.0993187022010463E-2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>Each 5 Ml contains Metronidazole BP 200 mg (as benzoate)</v>
      </c>
    </row>
    <row r="56" spans="1:12" ht="26.25" customHeight="1" x14ac:dyDescent="0.4">
      <c r="A56" s="206" t="s">
        <v>84</v>
      </c>
      <c r="B56" s="223">
        <v>5</v>
      </c>
      <c r="C56" s="187" t="s">
        <v>85</v>
      </c>
      <c r="D56" s="224">
        <v>200</v>
      </c>
      <c r="E56" s="187" t="str">
        <f>B20</f>
        <v>Metronidazole BP</v>
      </c>
    </row>
    <row r="57" spans="1:12" ht="18.75" x14ac:dyDescent="0.3">
      <c r="A57" s="112" t="s">
        <v>86</v>
      </c>
      <c r="B57" s="234">
        <f>'Relative Density'!C39</f>
        <v>1.0092876901973415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5.0464384509867077</v>
      </c>
      <c r="E58" s="238"/>
      <c r="F58" s="238"/>
      <c r="G58" s="238"/>
      <c r="H58" s="238"/>
      <c r="I58" s="237"/>
    </row>
    <row r="59" spans="1:12" ht="19.5" customHeight="1" x14ac:dyDescent="0.25"/>
    <row r="60" spans="1:12" s="9" customFormat="1" ht="27" customHeight="1" x14ac:dyDescent="0.4">
      <c r="A60" s="126" t="s">
        <v>89</v>
      </c>
      <c r="B60" s="215">
        <v>250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6">
        <v>5</v>
      </c>
      <c r="C61" s="270" t="s">
        <v>95</v>
      </c>
      <c r="D61" s="267">
        <v>4.5492800000000004</v>
      </c>
      <c r="E61" s="180">
        <v>1</v>
      </c>
      <c r="F61" s="225">
        <v>18715665</v>
      </c>
      <c r="G61" s="191">
        <f>IF(ISBLANK(F61),"-",(F61/$D$50*$D$47*$B$69)*$D$58/$D$61)</f>
        <v>203.05729696721997</v>
      </c>
      <c r="H61" s="188">
        <f t="shared" ref="H61:H72" si="0">IF(ISBLANK(F61),"-",G61/$D$56)</f>
        <v>1.0152864848360998</v>
      </c>
      <c r="L61" s="118"/>
    </row>
    <row r="62" spans="1:12" s="9" customFormat="1" ht="26.25" customHeight="1" x14ac:dyDescent="0.4">
      <c r="A62" s="127" t="s">
        <v>96</v>
      </c>
      <c r="B62" s="216">
        <v>50</v>
      </c>
      <c r="C62" s="271"/>
      <c r="D62" s="268"/>
      <c r="E62" s="181">
        <v>2</v>
      </c>
      <c r="F62" s="218">
        <v>19086080</v>
      </c>
      <c r="G62" s="192">
        <f>IF(ISBLANK(F62),"-",(F62/$D$50*$D$47*$B$69)*$D$58/$D$61)</f>
        <v>207.0761479487968</v>
      </c>
      <c r="H62" s="189">
        <f t="shared" si="0"/>
        <v>1.035380739743984</v>
      </c>
      <c r="L62" s="118"/>
    </row>
    <row r="63" spans="1:12" s="9" customFormat="1" ht="24.75" customHeight="1" x14ac:dyDescent="0.4">
      <c r="A63" s="127" t="s">
        <v>97</v>
      </c>
      <c r="B63" s="216">
        <v>1</v>
      </c>
      <c r="C63" s="271"/>
      <c r="D63" s="268"/>
      <c r="E63" s="181">
        <v>3</v>
      </c>
      <c r="F63" s="218">
        <v>18743536</v>
      </c>
      <c r="G63" s="192">
        <f>IF(ISBLANK(F63),"-",(F63/$D$50*$D$47*$B$69)*$D$58/$D$61)</f>
        <v>203.35968589776419</v>
      </c>
      <c r="H63" s="189">
        <f t="shared" si="0"/>
        <v>1.016798429488821</v>
      </c>
      <c r="L63" s="118"/>
    </row>
    <row r="64" spans="1:12" ht="27" customHeight="1" x14ac:dyDescent="0.4">
      <c r="A64" s="127" t="s">
        <v>98</v>
      </c>
      <c r="B64" s="216">
        <v>1</v>
      </c>
      <c r="C64" s="272"/>
      <c r="D64" s="269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6">
        <v>1</v>
      </c>
      <c r="C65" s="270" t="s">
        <v>100</v>
      </c>
      <c r="D65" s="267">
        <v>5.9004700000000003</v>
      </c>
      <c r="E65" s="151">
        <v>1</v>
      </c>
      <c r="F65" s="218">
        <v>24626651</v>
      </c>
      <c r="G65" s="191">
        <f>IF(ISBLANK(F65),"-",(F65/$D$50*$D$47*$B$69)*$D$58/$D$65)</f>
        <v>206.00357376021319</v>
      </c>
      <c r="H65" s="188">
        <f t="shared" si="0"/>
        <v>1.0300178688010659</v>
      </c>
    </row>
    <row r="66" spans="1:11" ht="23.25" customHeight="1" x14ac:dyDescent="0.4">
      <c r="A66" s="127" t="s">
        <v>101</v>
      </c>
      <c r="B66" s="216">
        <v>1</v>
      </c>
      <c r="C66" s="271"/>
      <c r="D66" s="268"/>
      <c r="E66" s="152">
        <v>2</v>
      </c>
      <c r="F66" s="218">
        <v>24858504</v>
      </c>
      <c r="G66" s="192">
        <f>IF(ISBLANK(F66),"-",(F66/$D$50*$D$47*$B$69)*$D$58/$D$65)</f>
        <v>207.94303952789011</v>
      </c>
      <c r="H66" s="189">
        <f t="shared" si="0"/>
        <v>1.0397151976394505</v>
      </c>
    </row>
    <row r="67" spans="1:11" ht="24.75" customHeight="1" x14ac:dyDescent="0.4">
      <c r="A67" s="127" t="s">
        <v>102</v>
      </c>
      <c r="B67" s="216">
        <v>1</v>
      </c>
      <c r="C67" s="271"/>
      <c r="D67" s="268"/>
      <c r="E67" s="152">
        <v>3</v>
      </c>
      <c r="F67" s="218">
        <v>25083058</v>
      </c>
      <c r="G67" s="192">
        <f>IF(ISBLANK(F67),"-",(F67/$D$50*$D$47*$B$69)*$D$58/$D$65)</f>
        <v>209.8214486750434</v>
      </c>
      <c r="H67" s="189">
        <f t="shared" si="0"/>
        <v>1.0491072433752171</v>
      </c>
    </row>
    <row r="68" spans="1:11" ht="27" customHeight="1" x14ac:dyDescent="0.4">
      <c r="A68" s="127" t="s">
        <v>103</v>
      </c>
      <c r="B68" s="216">
        <v>1</v>
      </c>
      <c r="C68" s="272"/>
      <c r="D68" s="269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2500</v>
      </c>
      <c r="C69" s="270" t="s">
        <v>105</v>
      </c>
      <c r="D69" s="267">
        <v>4.9115000000000002</v>
      </c>
      <c r="E69" s="151">
        <v>1</v>
      </c>
      <c r="F69" s="225">
        <v>19947426</v>
      </c>
      <c r="G69" s="191">
        <f>IF(ISBLANK(F69),"-",(F69/$D$50*$D$47*$B$69)*$D$58/$D$69)</f>
        <v>200.46045864806939</v>
      </c>
      <c r="H69" s="189">
        <f t="shared" si="0"/>
        <v>1.0023022932403469</v>
      </c>
    </row>
    <row r="70" spans="1:11" ht="22.5" customHeight="1" x14ac:dyDescent="0.4">
      <c r="A70" s="205" t="s">
        <v>106</v>
      </c>
      <c r="B70" s="227">
        <f>(D47*B69)/D56*D58</f>
        <v>5.0464384509867077</v>
      </c>
      <c r="C70" s="271"/>
      <c r="D70" s="268"/>
      <c r="E70" s="152">
        <v>2</v>
      </c>
      <c r="F70" s="218">
        <v>20034916</v>
      </c>
      <c r="G70" s="192">
        <f>IF(ISBLANK(F70),"-",(F70/$D$50*$D$47*$B$69)*$D$58/$D$69)</f>
        <v>201.33968414448779</v>
      </c>
      <c r="H70" s="189">
        <f t="shared" si="0"/>
        <v>1.006698420722439</v>
      </c>
    </row>
    <row r="71" spans="1:11" ht="23.25" customHeight="1" x14ac:dyDescent="0.4">
      <c r="A71" s="255" t="s">
        <v>75</v>
      </c>
      <c r="B71" s="256"/>
      <c r="C71" s="271"/>
      <c r="D71" s="268"/>
      <c r="E71" s="152">
        <v>3</v>
      </c>
      <c r="F71" s="218">
        <v>19849316</v>
      </c>
      <c r="G71" s="192">
        <f>IF(ISBLANK(F71),"-",(F71/$D$50*$D$47*$B$69)*$D$58/$D$69)</f>
        <v>199.47450809996548</v>
      </c>
      <c r="H71" s="189">
        <f t="shared" si="0"/>
        <v>0.99737254049982738</v>
      </c>
    </row>
    <row r="72" spans="1:11" ht="23.25" customHeight="1" x14ac:dyDescent="0.4">
      <c r="A72" s="257"/>
      <c r="B72" s="258"/>
      <c r="C72" s="273"/>
      <c r="D72" s="269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8">
        <f>AVERAGE(H61:H72)</f>
        <v>1.0214088020385834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9">
        <f>STDEV(H61:H72)/H73</f>
        <v>1.7614534391541189E-2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30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2" t="s">
        <v>108</v>
      </c>
      <c r="C77" s="252" t="str">
        <f>B20</f>
        <v>Metronidazole BP</v>
      </c>
      <c r="D77" s="252"/>
      <c r="E77" s="179" t="s">
        <v>109</v>
      </c>
      <c r="F77" s="179"/>
      <c r="G77" s="233">
        <f>H73</f>
        <v>1.0214088020385834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Relative Density</vt:lpstr>
      <vt:lpstr>Metronidazole(As Benzoate) 1</vt:lpstr>
      <vt:lpstr>'Metronidazole(As Benzoate)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2015-11-02T12:17:24Z</cp:lastPrinted>
  <dcterms:created xsi:type="dcterms:W3CDTF">2005-07-05T10:19:27Z</dcterms:created>
  <dcterms:modified xsi:type="dcterms:W3CDTF">2015-11-06T08:17:33Z</dcterms:modified>
</cp:coreProperties>
</file>