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A40"/>
  <c r="A39"/>
  <c r="A38"/>
  <c r="E31"/>
  <c r="B32" l="1"/>
  <c r="B38" s="1"/>
  <c r="B39" s="1"/>
  <c r="B26"/>
  <c r="F55" i="2"/>
  <c r="F51"/>
  <c r="F49"/>
  <c r="D47"/>
  <c r="E47" s="1"/>
  <c r="F47" s="1"/>
  <c r="E46"/>
  <c r="F46" s="1"/>
  <c r="F48" s="1"/>
  <c r="F52" s="1"/>
  <c r="D55" s="1"/>
  <c r="D46"/>
  <c r="B34"/>
  <c r="B16"/>
  <c r="F67" i="1"/>
  <c r="F61"/>
  <c r="D59"/>
  <c r="E59" s="1"/>
  <c r="F59" s="1"/>
  <c r="D58"/>
  <c r="E58" s="1"/>
  <c r="F58" s="1"/>
  <c r="B40" l="1"/>
  <c r="B41" s="1"/>
  <c r="A41" s="1"/>
  <c r="F60"/>
  <c r="F64" s="1"/>
</calcChain>
</file>

<file path=xl/sharedStrings.xml><?xml version="1.0" encoding="utf-8"?>
<sst xmlns="http://schemas.openxmlformats.org/spreadsheetml/2006/main" count="135" uniqueCount="82">
  <si>
    <t>MICOBIOLOGY NO.</t>
  </si>
  <si>
    <t>BIOL/002/2015</t>
  </si>
  <si>
    <t>DATE RECEIVED</t>
  </si>
  <si>
    <t>2015-09-15 12:16:38</t>
  </si>
  <si>
    <t>Analysis Report</t>
  </si>
  <si>
    <t>Insulin Microbial Assay</t>
  </si>
  <si>
    <t>Sample Name:</t>
  </si>
  <si>
    <t>ENDULIN 3 ML INJECTION</t>
  </si>
  <si>
    <t>Lab Ref No:</t>
  </si>
  <si>
    <t>NDQD201509277</t>
  </si>
  <si>
    <t>Active Ingredient:</t>
  </si>
  <si>
    <t>Insulin</t>
  </si>
  <si>
    <t>Label Claim:</t>
  </si>
  <si>
    <t>Each  ml contains mg of Apyrogenic</t>
  </si>
  <si>
    <t>Date Test Set:</t>
  </si>
  <si>
    <t>25/09/2015</t>
  </si>
  <si>
    <t>Date of Results:</t>
  </si>
  <si>
    <t>28/09/2015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</si>
  <si>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</si>
  <si>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</si>
  <si>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</si>
  <si>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</si>
  <si>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</si>
  <si>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</si>
  <si>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</si>
  <si>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</si>
  <si>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</si>
  <si>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</si>
  <si>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</si>
  <si>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</si>
  <si>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</si>
  <si>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</si>
  <si>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</si>
  <si>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</si>
  <si>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</si>
  <si>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</si>
  <si>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</si>
  <si>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</si>
  <si>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</si>
  <si>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</si>
  <si>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</si>
  <si>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pipette2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</si>
  <si>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</si>
  <si>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</si>
  <si>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</si>
  <si>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</si>
  <si>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</si>
  <si>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</si>
  <si>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</si>
  <si>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</si>
  <si>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</si>
  <si>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</si>
  <si>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</si>
  <si>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</si>
  <si>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</si>
  <si>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</si>
  <si>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</si>
  <si>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</si>
  <si>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</si>
  <si>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</si>
  <si>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</si>
  <si>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</si>
  <si>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</si>
  <si>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</si>
  <si>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</si>
  <si>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</si>
  <si>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</si>
  <si>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</si>
  <si>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</si>
  <si>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</si>
  <si>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</si>
  <si>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</si>
  <si>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</si>
  <si>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EU/100IU</t>
  </si>
  <si>
    <t>IU/mL</t>
  </si>
  <si>
    <t>8000 EU / vial</t>
  </si>
  <si>
    <t>8.0mL</t>
  </si>
  <si>
    <t>Diluent Vol1 (µL)</t>
  </si>
  <si>
    <t>Diluent Vol2 (µL)</t>
  </si>
  <si>
    <t>B3</t>
  </si>
  <si>
    <t>B4</t>
  </si>
  <si>
    <t>ERIC/ABIGAEL/SIMON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</si>
</sst>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7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80</v>
      </c>
      <c r="C23" s="74" t="s">
        <v>73</v>
      </c>
      <c r="D23" s="14"/>
      <c r="E23" s="15"/>
    </row>
    <row r="24" spans="1:7" s="9" customFormat="1" ht="19.5" customHeight="1">
      <c r="A24" s="16" t="s">
        <v>26</v>
      </c>
      <c r="B24" s="17">
        <v>100</v>
      </c>
      <c r="C24" s="18" t="s">
        <v>74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B23/100*B24/B22</f>
        <v>16000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19" t="s">
        <v>29</v>
      </c>
      <c r="B29" s="120"/>
      <c r="C29" s="121" t="s">
        <v>30</v>
      </c>
      <c r="D29" s="121"/>
      <c r="E29" s="121"/>
      <c r="F29" s="122"/>
    </row>
    <row r="30" spans="1:7" ht="20.100000000000001" customHeight="1">
      <c r="A30" s="25" t="s">
        <v>31</v>
      </c>
      <c r="B30" s="99" t="s">
        <v>75</v>
      </c>
      <c r="C30" s="123" t="s">
        <v>32</v>
      </c>
      <c r="D30" s="124"/>
      <c r="E30" s="124" t="s">
        <v>33</v>
      </c>
      <c r="F30" s="125"/>
    </row>
    <row r="31" spans="1:7" ht="20.100000000000001" customHeight="1">
      <c r="A31" s="27" t="s">
        <v>34</v>
      </c>
      <c r="B31" s="113" t="s">
        <v>76</v>
      </c>
      <c r="C31" s="126">
        <v>0.998</v>
      </c>
      <c r="D31" s="127"/>
      <c r="E31" s="114">
        <f>POWER(C31,2)</f>
        <v>0.996004</v>
      </c>
      <c r="F31" s="115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7" t="s">
        <v>37</v>
      </c>
      <c r="B35" s="117"/>
      <c r="C35" s="117"/>
      <c r="D35" s="117"/>
      <c r="E35" s="117"/>
      <c r="F35" s="117"/>
      <c r="G35" s="9"/>
    </row>
    <row r="36" spans="1:9" ht="20.100000000000001" customHeight="1">
      <c r="A36" s="109"/>
      <c r="B36" s="109"/>
      <c r="C36" s="109"/>
      <c r="D36" s="109"/>
      <c r="E36" s="109"/>
      <c r="F36" s="109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77</v>
      </c>
      <c r="E37" s="87" t="s">
        <v>41</v>
      </c>
      <c r="F37" s="112" t="s">
        <v>78</v>
      </c>
    </row>
    <row r="38" spans="1:9" s="85" customFormat="1">
      <c r="A38" s="105">
        <f>B38*C38/(C38+D38)*E38/(E38+F38)</f>
        <v>5</v>
      </c>
      <c r="B38" s="106">
        <f>B32</f>
        <v>1000</v>
      </c>
      <c r="C38" s="93">
        <v>100</v>
      </c>
      <c r="D38" s="93">
        <v>1900</v>
      </c>
      <c r="E38" s="102">
        <v>200</v>
      </c>
      <c r="F38" s="111">
        <v>1800</v>
      </c>
    </row>
    <row r="39" spans="1:9" s="85" customFormat="1">
      <c r="A39" s="105">
        <f>B39*C39/(C39+D39)</f>
        <v>0.5</v>
      </c>
      <c r="B39" s="101">
        <f>A38</f>
        <v>5</v>
      </c>
      <c r="C39" s="93">
        <v>200</v>
      </c>
      <c r="D39" s="93">
        <v>1800</v>
      </c>
      <c r="E39" s="93"/>
      <c r="F39" s="91"/>
    </row>
    <row r="40" spans="1:9" s="85" customFormat="1">
      <c r="A40" s="105">
        <f t="shared" ref="A40:A41" si="0">B40*C40/(C40+D40)</f>
        <v>0.05</v>
      </c>
      <c r="B40" s="101">
        <f>A39</f>
        <v>0.5</v>
      </c>
      <c r="C40" s="93">
        <v>200</v>
      </c>
      <c r="D40" s="93">
        <v>1800</v>
      </c>
      <c r="E40" s="93"/>
      <c r="F40" s="91"/>
    </row>
    <row r="41" spans="1:9" s="85" customFormat="1">
      <c r="A41" s="129">
        <f t="shared" si="0"/>
        <v>5.0000000000000001E-3</v>
      </c>
      <c r="B41" s="104">
        <f>A40</f>
        <v>0.05</v>
      </c>
      <c r="C41" s="94">
        <v>200</v>
      </c>
      <c r="D41" s="94">
        <v>1800</v>
      </c>
      <c r="E41" s="94"/>
      <c r="F41" s="92"/>
    </row>
    <row r="42" spans="1:9" s="85" customFormat="1">
      <c r="A42" s="107"/>
      <c r="B42" s="108"/>
      <c r="C42" s="89"/>
      <c r="D42" s="89"/>
      <c r="E42" s="90"/>
      <c r="F42" s="89"/>
    </row>
    <row r="43" spans="1:9" s="85" customFormat="1" ht="16.5" customHeight="1">
      <c r="A43" s="118" t="s">
        <v>42</v>
      </c>
      <c r="B43" s="118"/>
      <c r="C43" s="118"/>
      <c r="D43" s="118"/>
      <c r="E43" s="118"/>
      <c r="F43" s="118"/>
    </row>
    <row r="44" spans="1:9" s="85" customFormat="1">
      <c r="A44" s="107"/>
      <c r="B44" s="108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77</v>
      </c>
      <c r="C45" s="87" t="s">
        <v>41</v>
      </c>
      <c r="D45" s="95" t="s">
        <v>78</v>
      </c>
      <c r="E45" s="87" t="s">
        <v>43</v>
      </c>
      <c r="F45" s="95" t="s">
        <v>44</v>
      </c>
    </row>
    <row r="46" spans="1:9" s="85" customFormat="1">
      <c r="A46" s="103">
        <v>50</v>
      </c>
      <c r="B46" s="110">
        <v>4950</v>
      </c>
      <c r="C46" s="103">
        <v>50</v>
      </c>
      <c r="D46" s="110">
        <v>4950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45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46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47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48</v>
      </c>
      <c r="B53" s="46">
        <v>6.29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49</v>
      </c>
      <c r="B54" s="45">
        <v>-0.113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50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  <c r="G57" s="56"/>
      <c r="H57" s="56"/>
      <c r="I57" s="56"/>
    </row>
    <row r="58" spans="1:9" s="64" customFormat="1" ht="27" customHeight="1">
      <c r="A58" s="58" t="s">
        <v>79</v>
      </c>
      <c r="B58" s="59">
        <v>50</v>
      </c>
      <c r="C58" s="60">
        <v>3755</v>
      </c>
      <c r="D58" s="61">
        <f>LN(C58)</f>
        <v>8.2308435641982349</v>
      </c>
      <c r="E58" s="61">
        <f>(D58-$B$53)/$B$54</f>
        <v>-17.175606762816237</v>
      </c>
      <c r="F58" s="62">
        <f>EXP(E58)</f>
        <v>3.4731917405032633E-8</v>
      </c>
      <c r="G58" s="63"/>
      <c r="H58" s="63"/>
      <c r="I58" s="63"/>
    </row>
    <row r="59" spans="1:9" s="64" customFormat="1" ht="27" customHeight="1">
      <c r="A59" s="65" t="s">
        <v>80</v>
      </c>
      <c r="B59" s="66">
        <v>50</v>
      </c>
      <c r="C59" s="67">
        <v>3980</v>
      </c>
      <c r="D59" s="68">
        <f>LN(C59)</f>
        <v>8.2890370982784827</v>
      </c>
      <c r="E59" s="68">
        <f>(D59-$B$53)/$B$54</f>
        <v>-17.690593790075066</v>
      </c>
      <c r="F59" s="69">
        <f>EXP(E59)</f>
        <v>2.0752610518237133E-8</v>
      </c>
      <c r="G59" s="63"/>
      <c r="H59" s="63"/>
      <c r="I59" s="63"/>
    </row>
    <row r="60" spans="1:9" ht="26.25" customHeight="1">
      <c r="A60" s="8"/>
      <c r="B60" s="45"/>
      <c r="C60" s="8"/>
      <c r="D60" s="116" t="s">
        <v>57</v>
      </c>
      <c r="E60" s="116"/>
      <c r="F60" s="70">
        <f>AVERAGE(F58:F59)</f>
        <v>2.7742263961634883E-8</v>
      </c>
      <c r="G60" s="9"/>
      <c r="H60" s="9"/>
      <c r="I60" s="9"/>
    </row>
    <row r="61" spans="1:9" ht="25.5" customHeight="1">
      <c r="E61" s="71" t="s">
        <v>58</v>
      </c>
      <c r="F61" s="72">
        <f>STDEV(C58:C59)/AVERAGE(C58:C59)</f>
        <v>4.1137433941040261E-2</v>
      </c>
      <c r="G61" s="9"/>
      <c r="H61" s="9"/>
    </row>
    <row r="62" spans="1:9" ht="26.25" customHeight="1">
      <c r="A62" s="8"/>
      <c r="B62" s="45"/>
      <c r="C62" s="8"/>
      <c r="D62" s="116" t="s">
        <v>59</v>
      </c>
      <c r="E62" s="116"/>
      <c r="F62" s="73">
        <v>2</v>
      </c>
      <c r="G62" s="9"/>
      <c r="H62" s="9"/>
      <c r="I62" s="9"/>
    </row>
    <row r="63" spans="1:9" ht="25.5" customHeight="1">
      <c r="C63" s="74"/>
      <c r="E63" s="71" t="s">
        <v>60</v>
      </c>
      <c r="F63" s="24">
        <f>(A46+B46)/A46*(C46+D46)/C46</f>
        <v>10000</v>
      </c>
      <c r="G63" s="9"/>
      <c r="H63" s="9"/>
    </row>
    <row r="64" spans="1:9" ht="25.5" customHeight="1">
      <c r="E64" s="71" t="s">
        <v>61</v>
      </c>
      <c r="F64" s="75">
        <f>F63*F60</f>
        <v>2.7742263961634881E-4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62</v>
      </c>
      <c r="C67" s="76" t="s">
        <v>63</v>
      </c>
      <c r="D67" s="130">
        <f>F64/B24*100</f>
        <v>2.7742263961634881E-4</v>
      </c>
      <c r="E67" s="130"/>
      <c r="F67" s="74" t="str">
        <f>C23</f>
        <v>EU/100IU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64</v>
      </c>
      <c r="C72" s="63" t="s">
        <v>65</v>
      </c>
      <c r="D72" s="79"/>
      <c r="F72" s="80" t="s">
        <v>66</v>
      </c>
      <c r="G72" s="9"/>
      <c r="H72" s="9"/>
    </row>
    <row r="73" spans="1:9" ht="24.95" customHeight="1">
      <c r="A73" s="81" t="s">
        <v>81</v>
      </c>
      <c r="C73" s="81" t="s">
        <v>67</v>
      </c>
      <c r="D73" s="21"/>
      <c r="F73" s="21" t="s">
        <v>68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NDQD201509277 / Bacterial Endotoxin / Download 1  /  Analyst - Eric Ngamau /  Date 28-09-2015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>
      <c r="A32" s="25" t="s">
        <v>31</v>
      </c>
      <c r="B32" s="26" t="s">
        <v>72</v>
      </c>
      <c r="C32" s="126">
        <v>-0.999</v>
      </c>
      <c r="D32" s="127"/>
      <c r="E32" s="114">
        <v>0.998</v>
      </c>
      <c r="F32" s="115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6" t="s">
        <v>57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6" t="s">
        <v>59</v>
      </c>
      <c r="E50" s="116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28">
        <f>F52*5/500</f>
        <v>4.3190433674064307E-7</v>
      </c>
      <c r="E55" s="128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2015-09-28T08:34:00Z</dcterms:modified>
</cp:coreProperties>
</file>