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INSULIN GLARGINE" sheetId="2" r:id="rId2"/>
    <sheet name="INSULIN GLARGINE 2 (2)" sheetId="5" r:id="rId3"/>
  </sheets>
  <externalReferences>
    <externalReference r:id="rId4"/>
  </externalReferences>
  <definedNames>
    <definedName name="_xlnm.Print_Area" localSheetId="2">'INSULIN GLARGINE 2 (2)'!$A$1:$H$134</definedName>
  </definedNames>
  <calcPr calcId="145621"/>
</workbook>
</file>

<file path=xl/calcChain.xml><?xml version="1.0" encoding="utf-8"?>
<calcChain xmlns="http://schemas.openxmlformats.org/spreadsheetml/2006/main">
  <c r="B21" i="1" l="1"/>
  <c r="C129" i="5"/>
  <c r="B125" i="5"/>
  <c r="F122" i="5"/>
  <c r="E122" i="5"/>
  <c r="F121" i="5"/>
  <c r="E121" i="5"/>
  <c r="F120" i="5"/>
  <c r="E120" i="5"/>
  <c r="F119" i="5"/>
  <c r="E119" i="5"/>
  <c r="F118" i="5"/>
  <c r="E118" i="5"/>
  <c r="F117" i="5"/>
  <c r="F124" i="5" s="1"/>
  <c r="E117" i="5"/>
  <c r="D109" i="5"/>
  <c r="D110" i="5" s="1"/>
  <c r="D111" i="5" s="1"/>
  <c r="B107" i="5"/>
  <c r="F104" i="5"/>
  <c r="D104" i="5"/>
  <c r="G103" i="5"/>
  <c r="E103" i="5"/>
  <c r="G102" i="5"/>
  <c r="E102" i="5"/>
  <c r="G101" i="5"/>
  <c r="E101" i="5"/>
  <c r="D112" i="5" s="1"/>
  <c r="D113" i="5" s="1"/>
  <c r="G100" i="5"/>
  <c r="G104" i="5" s="1"/>
  <c r="E100" i="5"/>
  <c r="E104" i="5" s="1"/>
  <c r="B96" i="5"/>
  <c r="F106" i="5" s="1"/>
  <c r="F107" i="5" s="1"/>
  <c r="F108" i="5" s="1"/>
  <c r="B91" i="5"/>
  <c r="B90" i="5"/>
  <c r="B89" i="5"/>
  <c r="C74" i="5"/>
  <c r="B67" i="5"/>
  <c r="C56" i="5"/>
  <c r="B55" i="5"/>
  <c r="B45" i="5"/>
  <c r="D48" i="5" s="1"/>
  <c r="F43" i="5"/>
  <c r="F44" i="5" s="1"/>
  <c r="F45" i="5" s="1"/>
  <c r="F46" i="5" s="1"/>
  <c r="D43" i="5"/>
  <c r="D44" i="5" s="1"/>
  <c r="D45" i="5" s="1"/>
  <c r="D46" i="5" s="1"/>
  <c r="F42" i="5"/>
  <c r="D42" i="5"/>
  <c r="G41" i="5"/>
  <c r="E41" i="5"/>
  <c r="B34" i="5"/>
  <c r="B30" i="5"/>
  <c r="E40" i="5" l="1"/>
  <c r="E38" i="5"/>
  <c r="G39" i="5"/>
  <c r="D49" i="5"/>
  <c r="E39" i="5"/>
  <c r="G40" i="5"/>
  <c r="G38" i="5"/>
  <c r="G42" i="5" s="1"/>
  <c r="G129" i="5"/>
  <c r="F125" i="5"/>
  <c r="D106" i="5"/>
  <c r="D107" i="5" s="1"/>
  <c r="D108" i="5" s="1"/>
  <c r="D114" i="5"/>
  <c r="F126" i="5"/>
  <c r="D50" i="5" l="1"/>
  <c r="D52" i="5"/>
  <c r="E42" i="5"/>
  <c r="E68" i="5" l="1"/>
  <c r="E63" i="5"/>
  <c r="E59" i="5"/>
  <c r="D51" i="5"/>
  <c r="E64" i="5"/>
  <c r="E60" i="5"/>
  <c r="E65" i="5"/>
  <c r="E61" i="5"/>
  <c r="E67" i="5"/>
  <c r="E66" i="5"/>
  <c r="E62" i="5"/>
  <c r="G62" i="5" l="1"/>
  <c r="G65" i="5"/>
  <c r="E70" i="5"/>
  <c r="E71" i="5" s="1"/>
  <c r="G59" i="5"/>
  <c r="E72" i="5"/>
  <c r="G66" i="5"/>
  <c r="G60" i="5"/>
  <c r="G63" i="5"/>
  <c r="G67" i="5"/>
  <c r="G64" i="5"/>
  <c r="G68" i="5"/>
  <c r="G61" i="5"/>
  <c r="F63" i="5" l="1"/>
  <c r="F66" i="5"/>
  <c r="F61" i="5"/>
  <c r="F64" i="5"/>
  <c r="F62" i="5"/>
  <c r="F60" i="5"/>
  <c r="C81" i="5"/>
  <c r="G72" i="5"/>
  <c r="G70" i="5"/>
  <c r="F68" i="5"/>
  <c r="F67" i="5"/>
  <c r="F59" i="5"/>
  <c r="F65" i="5"/>
  <c r="F43" i="2"/>
  <c r="D43" i="2"/>
  <c r="C75" i="2"/>
  <c r="H70" i="2"/>
  <c r="G70" i="2"/>
  <c r="G69" i="2"/>
  <c r="H69" i="2" s="1"/>
  <c r="G68" i="2"/>
  <c r="H68" i="2" s="1"/>
  <c r="B68" i="2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4" i="2"/>
  <c r="D44" i="2"/>
  <c r="F42" i="2"/>
  <c r="D42" i="2"/>
  <c r="G41" i="2"/>
  <c r="E41" i="2"/>
  <c r="G40" i="2"/>
  <c r="E40" i="2"/>
  <c r="G39" i="2"/>
  <c r="E39" i="2"/>
  <c r="G38" i="2"/>
  <c r="E38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82" i="5" l="1"/>
  <c r="G71" i="5"/>
  <c r="C79" i="5"/>
  <c r="G74" i="5"/>
  <c r="F70" i="5"/>
  <c r="F71" i="5" s="1"/>
  <c r="F72" i="5"/>
  <c r="E42" i="2"/>
  <c r="H71" i="2"/>
  <c r="H72" i="2" s="1"/>
  <c r="D50" i="2"/>
  <c r="D51" i="2" s="1"/>
  <c r="D45" i="2"/>
  <c r="D46" i="2" s="1"/>
  <c r="H73" i="2"/>
  <c r="D52" i="2"/>
  <c r="F45" i="2"/>
  <c r="F46" i="2" s="1"/>
  <c r="G42" i="2"/>
  <c r="C83" i="5" l="1"/>
  <c r="G75" i="2"/>
</calcChain>
</file>

<file path=xl/sharedStrings.xml><?xml version="1.0" encoding="utf-8"?>
<sst xmlns="http://schemas.openxmlformats.org/spreadsheetml/2006/main" count="304" uniqueCount="144">
  <si>
    <t>HPLC System Suitability Report</t>
  </si>
  <si>
    <t>Analysis Data</t>
  </si>
  <si>
    <t>Assay</t>
  </si>
  <si>
    <t>Sample(s)</t>
  </si>
  <si>
    <t>Reference Substance:</t>
  </si>
  <si>
    <t>ENDULIN 3 mL INJECTION</t>
  </si>
  <si>
    <t>% age Purity:</t>
  </si>
  <si>
    <t>Weight (mg):</t>
  </si>
  <si>
    <t>Insulin Glargine (rDNA ORIGIN)</t>
  </si>
  <si>
    <t>Standard Conc (mg/mL):</t>
  </si>
  <si>
    <t>Insulin Glargine (rDNA ORIGIN)100 I.V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</si>
  <si>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</si>
  <si>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</si>
  <si>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</si>
  <si>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</si>
  <si>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</si>
  <si>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</si>
  <si>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</si>
  <si>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</si>
  <si>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</si>
  <si>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</si>
  <si>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</si>
  <si>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</si>
  <si>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</si>
  <si>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</si>
  <si>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</si>
  <si>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</si>
  <si>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</si>
  <si>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</si>
  <si>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</si>
  <si>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</si>
  <si>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</si>
  <si>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</si>
  <si>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</si>
  <si>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</si>
  <si>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</si>
  <si>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</si>
  <si>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</si>
  <si>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</si>
  <si>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</si>
  <si>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</si>
  <si>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</si>
  <si>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</si>
  <si>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</si>
  <si>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</si>
  <si>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</si>
  <si>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</si>
  <si>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</si>
  <si>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</si>
  <si>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</si>
  <si>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</si>
  <si>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</si>
  <si>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</si>
  <si>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</si>
  <si>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</si>
  <si>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</si>
  <si>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</si>
  <si>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</si>
  <si>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</si>
  <si>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</si>
  <si>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</si>
  <si>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</si>
  <si>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</si>
  <si>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</si>
  <si>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</si>
  <si>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</si>
  <si>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</si>
  <si>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</si>
  <si>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</si>
  <si>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</si>
  <si>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</si>
  <si>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</si>
  <si>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</si>
  <si>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</si>
  <si>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</si>
  <si>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</si>
  <si>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</si>
  <si>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</si>
  <si>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</si>
  <si>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</si>
  <si>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</si>
  <si>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</si>
  <si>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</si>
  <si>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</si>
  <si>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</si>
  <si>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</si>
  <si>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</si>
  <si>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</si>
  <si>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</si>
  <si>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</si>
  <si>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</si>
  <si>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</si>
  <si>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</si>
  <si>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</si>
  <si>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</si>
  <si>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</si>
  <si>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</si>
  <si>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</si>
  <si>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</si>
  <si>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National Quality Control Laboratory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</si>
  <si>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</si>
  <si>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</si>
  <si>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</si>
  <si>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</si>
  <si>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</si>
  <si>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</si>
  <si>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</si>
  <si>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</si>
  <si>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</si>
  <si>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</si>
  <si>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</si>
  <si>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</si>
  <si>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</si>
  <si>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</si>
  <si>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</si>
  <si>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</si>
  <si>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</si>
  <si>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</si>
  <si>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</si>
  <si>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</si>
  <si>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</si>
  <si>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</si>
  <si>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</si>
  <si>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</si>
  <si>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</si>
  <si>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</si>
  <si>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</si>
  <si>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</si>
  <si>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</si>
  <si>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</si>
  <si>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</si>
  <si>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</si>
  <si>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</si>
  <si>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</si>
  <si>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</si>
  <si>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</si>
  <si>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INSULIN GLARGINE</t>
  </si>
  <si>
    <t>LORNA WANGARI</t>
  </si>
  <si>
    <t>11TH MARCH 2016</t>
  </si>
  <si>
    <t>7TH MARCH 2016</t>
  </si>
  <si>
    <t>Purity correction (iu):</t>
  </si>
  <si>
    <t>Concentration (iu/mL):</t>
  </si>
  <si>
    <t>NDQD201509278</t>
  </si>
  <si>
    <t>I 23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</si>
</sst>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iu&quot;"/>
    <numFmt numFmtId="171" formatCode="0.0\ &quot;%&quot;"/>
    <numFmt numFmtId="172" formatCode="0.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3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1" fillId="3" borderId="3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0" fillId="3" borderId="3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10" fontId="8" fillId="2" borderId="48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right"/>
      <protection locked="0"/>
    </xf>
    <xf numFmtId="0" fontId="21" fillId="2" borderId="0" xfId="0" applyFont="1" applyFill="1" applyAlignment="1">
      <alignment horizontal="left"/>
    </xf>
    <xf numFmtId="0" fontId="24" fillId="2" borderId="7" xfId="0" applyFont="1" applyFill="1" applyBorder="1" applyProtection="1">
      <protection locked="0"/>
    </xf>
    <xf numFmtId="166" fontId="23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2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6" fillId="2" borderId="0" xfId="1" applyFont="1" applyFill="1" applyAlignment="1">
      <alignment horizontal="center" vertical="center"/>
    </xf>
    <xf numFmtId="0" fontId="25" fillId="2" borderId="0" xfId="1" applyFill="1"/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4" fillId="2" borderId="43" xfId="1" applyFont="1" applyFill="1" applyBorder="1" applyAlignment="1">
      <alignment horizontal="center"/>
    </xf>
    <xf numFmtId="0" fontId="14" fillId="2" borderId="4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4" fillId="2" borderId="43" xfId="1" applyFont="1" applyFill="1" applyBorder="1" applyAlignment="1">
      <alignment horizontal="left" vertical="center" wrapText="1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49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0" fontId="11" fillId="3" borderId="21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50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11" fillId="3" borderId="19" xfId="1" applyFont="1" applyFill="1" applyBorder="1" applyAlignment="1" applyProtection="1">
      <alignment horizontal="center"/>
      <protection locked="0"/>
    </xf>
    <xf numFmtId="168" fontId="8" fillId="2" borderId="50" xfId="1" applyNumberFormat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51" xfId="1" applyNumberFormat="1" applyFont="1" applyFill="1" applyBorder="1" applyAlignment="1">
      <alignment horizontal="center"/>
    </xf>
    <xf numFmtId="168" fontId="8" fillId="2" borderId="21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23" xfId="1" applyFont="1" applyFill="1" applyBorder="1" applyAlignment="1" applyProtection="1">
      <alignment horizontal="center"/>
      <protection locked="0"/>
    </xf>
    <xf numFmtId="168" fontId="8" fillId="2" borderId="52" xfId="1" applyNumberFormat="1" applyFont="1" applyFill="1" applyBorder="1" applyAlignment="1">
      <alignment horizontal="center"/>
    </xf>
    <xf numFmtId="168" fontId="8" fillId="2" borderId="24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7" xfId="1" applyNumberFormat="1" applyFont="1" applyFill="1" applyBorder="1" applyAlignment="1">
      <alignment horizontal="center"/>
    </xf>
    <xf numFmtId="168" fontId="9" fillId="6" borderId="53" xfId="1" applyNumberFormat="1" applyFont="1" applyFill="1" applyBorder="1" applyAlignment="1">
      <alignment horizontal="center"/>
    </xf>
    <xf numFmtId="168" fontId="9" fillId="6" borderId="26" xfId="1" applyNumberFormat="1" applyFont="1" applyFill="1" applyBorder="1" applyAlignment="1">
      <alignment horizontal="center"/>
    </xf>
    <xf numFmtId="0" fontId="8" fillId="2" borderId="54" xfId="1" applyFont="1" applyFill="1" applyBorder="1" applyAlignment="1">
      <alignment horizontal="right"/>
    </xf>
    <xf numFmtId="0" fontId="11" fillId="3" borderId="30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26" xfId="1" applyFont="1" applyFill="1" applyBorder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3" xfId="1" applyFont="1" applyFill="1" applyBorder="1" applyAlignment="1">
      <alignment horizontal="left" vertical="center" wrapText="1"/>
    </xf>
    <xf numFmtId="2" fontId="8" fillId="6" borderId="33" xfId="1" applyNumberFormat="1" applyFont="1" applyFill="1" applyBorder="1" applyAlignment="1">
      <alignment horizontal="center"/>
    </xf>
    <xf numFmtId="0" fontId="14" fillId="2" borderId="39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8" fillId="2" borderId="55" xfId="1" applyFont="1" applyFill="1" applyBorder="1" applyAlignment="1">
      <alignment horizontal="right"/>
    </xf>
    <xf numFmtId="0" fontId="11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19" xfId="1" applyFont="1" applyFill="1" applyBorder="1" applyAlignment="1">
      <alignment horizontal="right"/>
    </xf>
    <xf numFmtId="2" fontId="8" fillId="6" borderId="38" xfId="1" applyNumberFormat="1" applyFont="1" applyFill="1" applyBorder="1" applyAlignment="1">
      <alignment horizontal="center"/>
    </xf>
    <xf numFmtId="168" fontId="9" fillId="7" borderId="36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8" fillId="7" borderId="38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0" fontId="4" fillId="2" borderId="0" xfId="1" applyFont="1" applyFill="1"/>
    <xf numFmtId="0" fontId="6" fillId="2" borderId="0" xfId="1" applyFont="1" applyFill="1"/>
    <xf numFmtId="0" fontId="9" fillId="2" borderId="56" xfId="1" applyFont="1" applyFill="1" applyBorder="1" applyAlignment="1">
      <alignment horizontal="center"/>
    </xf>
    <xf numFmtId="0" fontId="9" fillId="7" borderId="57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58" xfId="1" applyFont="1" applyFill="1" applyBorder="1" applyAlignment="1">
      <alignment horizontal="center" wrapText="1"/>
    </xf>
    <xf numFmtId="0" fontId="9" fillId="7" borderId="13" xfId="1" applyFont="1" applyFill="1" applyBorder="1" applyAlignment="1">
      <alignment horizontal="center" wrapText="1"/>
    </xf>
    <xf numFmtId="0" fontId="8" fillId="2" borderId="19" xfId="1" applyFont="1" applyFill="1" applyBorder="1" applyAlignment="1">
      <alignment horizontal="center"/>
    </xf>
    <xf numFmtId="0" fontId="10" fillId="3" borderId="4" xfId="1" applyFont="1" applyFill="1" applyBorder="1" applyAlignment="1" applyProtection="1">
      <alignment horizontal="center" wrapText="1"/>
      <protection locked="0"/>
    </xf>
    <xf numFmtId="2" fontId="8" fillId="2" borderId="50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18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3" xfId="1" applyFont="1" applyFill="1" applyBorder="1" applyAlignment="1" applyProtection="1">
      <alignment horizontal="center" wrapText="1"/>
      <protection locked="0"/>
    </xf>
    <xf numFmtId="2" fontId="8" fillId="2" borderId="51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0" fontId="14" fillId="2" borderId="10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center"/>
    </xf>
    <xf numFmtId="0" fontId="10" fillId="3" borderId="59" xfId="1" applyFont="1" applyFill="1" applyBorder="1" applyAlignment="1" applyProtection="1">
      <alignment horizontal="center" wrapText="1"/>
      <protection locked="0"/>
    </xf>
    <xf numFmtId="2" fontId="8" fillId="2" borderId="53" xfId="1" applyNumberFormat="1" applyFont="1" applyFill="1" applyBorder="1" applyAlignment="1">
      <alignment horizontal="center"/>
    </xf>
    <xf numFmtId="2" fontId="8" fillId="2" borderId="59" xfId="1" applyNumberFormat="1" applyFont="1" applyFill="1" applyBorder="1" applyAlignment="1">
      <alignment horizontal="center"/>
    </xf>
    <xf numFmtId="2" fontId="8" fillId="2" borderId="40" xfId="1" applyNumberFormat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15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31" xfId="1" applyNumberFormat="1" applyFont="1" applyFill="1" applyBorder="1" applyAlignment="1">
      <alignment horizontal="center"/>
    </xf>
    <xf numFmtId="2" fontId="11" fillId="5" borderId="31" xfId="1" applyNumberFormat="1" applyFont="1" applyFill="1" applyBorder="1" applyAlignment="1">
      <alignment horizontal="center"/>
    </xf>
    <xf numFmtId="10" fontId="9" fillId="6" borderId="31" xfId="1" applyNumberFormat="1" applyFont="1" applyFill="1" applyBorder="1" applyAlignment="1">
      <alignment horizontal="center"/>
    </xf>
    <xf numFmtId="10" fontId="11" fillId="6" borderId="31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34" xfId="1" applyNumberFormat="1" applyFont="1" applyFill="1" applyBorder="1" applyAlignment="1">
      <alignment horizontal="center"/>
    </xf>
    <xf numFmtId="2" fontId="11" fillId="5" borderId="34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1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63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43" xfId="1" applyFont="1" applyFill="1" applyBorder="1" applyAlignment="1">
      <alignment horizontal="justify" vertical="center" wrapText="1"/>
    </xf>
    <xf numFmtId="0" fontId="14" fillId="2" borderId="44" xfId="1" applyFont="1" applyFill="1" applyBorder="1" applyAlignment="1">
      <alignment horizontal="justify" vertical="center" wrapText="1"/>
    </xf>
    <xf numFmtId="0" fontId="14" fillId="2" borderId="45" xfId="1" applyFont="1" applyFill="1" applyBorder="1" applyAlignment="1">
      <alignment horizontal="justify" vertical="center" wrapText="1"/>
    </xf>
    <xf numFmtId="0" fontId="18" fillId="2" borderId="0" xfId="1" applyFont="1" applyFill="1"/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11" fillId="3" borderId="15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168" fontId="8" fillId="2" borderId="3" xfId="1" applyNumberFormat="1" applyFont="1" applyFill="1" applyBorder="1" applyAlignment="1">
      <alignment horizontal="center"/>
    </xf>
    <xf numFmtId="168" fontId="11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1" fillId="3" borderId="7" xfId="1" applyNumberFormat="1" applyFont="1" applyFill="1" applyBorder="1" applyAlignment="1" applyProtection="1">
      <alignment horizontal="center"/>
      <protection locked="0"/>
    </xf>
    <xf numFmtId="168" fontId="9" fillId="6" borderId="60" xfId="1" applyNumberFormat="1" applyFont="1" applyFill="1" applyBorder="1" applyAlignment="1">
      <alignment horizontal="center"/>
    </xf>
    <xf numFmtId="168" fontId="9" fillId="6" borderId="38" xfId="1" applyNumberFormat="1" applyFont="1" applyFill="1" applyBorder="1" applyAlignment="1">
      <alignment horizontal="center"/>
    </xf>
    <xf numFmtId="0" fontId="11" fillId="3" borderId="29" xfId="1" applyFont="1" applyFill="1" applyBorder="1" applyAlignment="1" applyProtection="1">
      <alignment horizontal="center"/>
      <protection locked="0"/>
    </xf>
    <xf numFmtId="2" fontId="8" fillId="6" borderId="31" xfId="1" applyNumberFormat="1" applyFont="1" applyFill="1" applyBorder="1" applyAlignment="1">
      <alignment horizontal="center"/>
    </xf>
    <xf numFmtId="2" fontId="8" fillId="7" borderId="31" xfId="1" applyNumberFormat="1" applyFont="1" applyFill="1" applyBorder="1" applyAlignment="1">
      <alignment horizontal="center"/>
    </xf>
    <xf numFmtId="0" fontId="2" fillId="2" borderId="0" xfId="1" applyFont="1" applyFill="1"/>
    <xf numFmtId="0" fontId="8" fillId="2" borderId="63" xfId="1" applyFont="1" applyFill="1" applyBorder="1" applyAlignment="1">
      <alignment horizontal="right"/>
    </xf>
    <xf numFmtId="172" fontId="8" fillId="7" borderId="3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0" fontId="8" fillId="2" borderId="25" xfId="1" applyFont="1" applyFill="1" applyBorder="1" applyAlignment="1">
      <alignment horizontal="right"/>
    </xf>
    <xf numFmtId="2" fontId="8" fillId="7" borderId="17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9" fillId="6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9" fillId="7" borderId="33" xfId="1" applyFont="1" applyFill="1" applyBorder="1" applyAlignment="1">
      <alignment horizontal="center"/>
    </xf>
    <xf numFmtId="0" fontId="9" fillId="2" borderId="57" xfId="1" applyFont="1" applyFill="1" applyBorder="1" applyAlignment="1">
      <alignment horizontal="center"/>
    </xf>
    <xf numFmtId="0" fontId="9" fillId="2" borderId="58" xfId="1" applyFont="1" applyFill="1" applyBorder="1"/>
    <xf numFmtId="0" fontId="9" fillId="2" borderId="13" xfId="1" applyFont="1" applyFill="1" applyBorder="1" applyAlignment="1">
      <alignment horizontal="center" wrapText="1"/>
    </xf>
    <xf numFmtId="168" fontId="11" fillId="3" borderId="51" xfId="1" applyNumberFormat="1" applyFont="1" applyFill="1" applyBorder="1" applyAlignment="1" applyProtection="1">
      <alignment horizontal="center"/>
      <protection locked="0"/>
    </xf>
    <xf numFmtId="10" fontId="8" fillId="2" borderId="17" xfId="1" applyNumberFormat="1" applyFont="1" applyFill="1" applyBorder="1" applyAlignment="1">
      <alignment horizontal="center"/>
    </xf>
    <xf numFmtId="10" fontId="8" fillId="2" borderId="21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68" fontId="11" fillId="3" borderId="52" xfId="1" applyNumberFormat="1" applyFont="1" applyFill="1" applyBorder="1" applyAlignment="1" applyProtection="1">
      <alignment horizontal="center"/>
      <protection locked="0"/>
    </xf>
    <xf numFmtId="2" fontId="8" fillId="2" borderId="52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1" fillId="7" borderId="31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9" xfId="1" applyFont="1" applyFill="1" applyBorder="1"/>
    <xf numFmtId="0" fontId="8" fillId="2" borderId="61" xfId="1" applyFont="1" applyFill="1" applyBorder="1" applyAlignment="1">
      <alignment horizontal="center"/>
    </xf>
    <xf numFmtId="0" fontId="8" fillId="2" borderId="62" xfId="1" applyFont="1" applyFill="1" applyBorder="1" applyAlignment="1">
      <alignment horizontal="right"/>
    </xf>
    <xf numFmtId="0" fontId="11" fillId="7" borderId="33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</cellXfs>
  <cellStyles count="2">
    <cellStyle name="Normal" xfId="0" builtinId="0"/>
    <cellStyle name="Normal 2" xfId="1"/>
  </cellStyles>
  <dxfs count="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92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INSULIN GLARGINE"/>
      <sheetName val="INSULIN GLARGINE 2 (2)"/>
    </sheetNames>
    <sheetDataSet>
      <sheetData sheetId="0"/>
      <sheetData sheetId="1">
        <row r="43">
          <cell r="D43">
            <v>979.67032967032947</v>
          </cell>
          <cell r="F43">
            <v>995.32967032967019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2" t="s">
        <v>0</v>
      </c>
      <c r="B15" s="172"/>
      <c r="C15" s="172"/>
      <c r="D15" s="172"/>
      <c r="E15" s="1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74" t="s">
        <v>5</v>
      </c>
      <c r="C17" s="174"/>
      <c r="D17" s="174"/>
      <c r="E17" s="174"/>
    </row>
    <row r="18" spans="1:6" ht="16.5" customHeight="1" x14ac:dyDescent="0.3">
      <c r="A18" s="10" t="s">
        <v>4</v>
      </c>
      <c r="B18" s="169" t="s">
        <v>136</v>
      </c>
      <c r="C18" s="9"/>
      <c r="D18" s="9"/>
      <c r="E18" s="9"/>
    </row>
    <row r="19" spans="1:6" ht="16.5" customHeight="1" x14ac:dyDescent="0.3">
      <c r="A19" s="10" t="s">
        <v>6</v>
      </c>
      <c r="B19" s="11">
        <v>99.1</v>
      </c>
      <c r="C19" s="9"/>
      <c r="D19" s="9"/>
      <c r="E19" s="9"/>
    </row>
    <row r="20" spans="1:6" ht="16.5" customHeight="1" x14ac:dyDescent="0.3">
      <c r="A20" s="7" t="s">
        <v>7</v>
      </c>
      <c r="B20" s="11">
        <v>35.659999999999997</v>
      </c>
      <c r="C20" s="9"/>
      <c r="D20" s="9"/>
      <c r="E20" s="9"/>
    </row>
    <row r="21" spans="1:6" ht="16.5" customHeight="1" x14ac:dyDescent="0.3">
      <c r="A21" s="7" t="s">
        <v>9</v>
      </c>
      <c r="B21" s="12">
        <f>B20/50</f>
        <v>0.71319999999999995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11</v>
      </c>
      <c r="B23" s="14" t="s">
        <v>12</v>
      </c>
      <c r="C23" s="13" t="s">
        <v>13</v>
      </c>
      <c r="D23" s="13" t="s">
        <v>14</v>
      </c>
      <c r="E23" s="15" t="s">
        <v>15</v>
      </c>
    </row>
    <row r="24" spans="1:6" ht="16.5" customHeight="1" x14ac:dyDescent="0.3">
      <c r="A24" s="16">
        <v>1</v>
      </c>
      <c r="B24" s="17">
        <v>126894711</v>
      </c>
      <c r="C24" s="17">
        <v>19355.599999999999</v>
      </c>
      <c r="D24" s="18">
        <v>1</v>
      </c>
      <c r="E24" s="19">
        <v>19.600000000000001</v>
      </c>
    </row>
    <row r="25" spans="1:6" ht="16.5" customHeight="1" x14ac:dyDescent="0.3">
      <c r="A25" s="16">
        <v>2</v>
      </c>
      <c r="B25" s="17">
        <v>126578458</v>
      </c>
      <c r="C25" s="17">
        <v>19356.099999999999</v>
      </c>
      <c r="D25" s="18">
        <v>1.1000000000000001</v>
      </c>
      <c r="E25" s="18">
        <v>19.600000000000001</v>
      </c>
    </row>
    <row r="26" spans="1:6" ht="16.5" customHeight="1" x14ac:dyDescent="0.3">
      <c r="A26" s="16">
        <v>3</v>
      </c>
      <c r="B26" s="17">
        <v>126312938</v>
      </c>
      <c r="C26" s="17">
        <v>19369.5</v>
      </c>
      <c r="D26" s="18">
        <v>1.1000000000000001</v>
      </c>
      <c r="E26" s="18">
        <v>19.600000000000001</v>
      </c>
    </row>
    <row r="27" spans="1:6" ht="16.5" customHeight="1" x14ac:dyDescent="0.3">
      <c r="A27" s="16">
        <v>4</v>
      </c>
      <c r="B27" s="17">
        <v>126749921</v>
      </c>
      <c r="C27" s="17">
        <v>19271.5</v>
      </c>
      <c r="D27" s="18">
        <v>1.1000000000000001</v>
      </c>
      <c r="E27" s="18">
        <v>19.600000000000001</v>
      </c>
    </row>
    <row r="28" spans="1:6" ht="16.5" customHeight="1" x14ac:dyDescent="0.3">
      <c r="A28" s="16">
        <v>5</v>
      </c>
      <c r="B28" s="17">
        <v>130659777</v>
      </c>
      <c r="C28" s="17">
        <v>19201.5</v>
      </c>
      <c r="D28" s="18">
        <v>1.1000000000000001</v>
      </c>
      <c r="E28" s="18">
        <v>19.600000000000001</v>
      </c>
    </row>
    <row r="29" spans="1:6" ht="16.5" customHeight="1" x14ac:dyDescent="0.3">
      <c r="A29" s="16">
        <v>6</v>
      </c>
      <c r="B29" s="20">
        <v>127322247</v>
      </c>
      <c r="C29" s="20">
        <v>19186.099999999999</v>
      </c>
      <c r="D29" s="21">
        <v>1.1000000000000001</v>
      </c>
      <c r="E29" s="21">
        <v>19.600000000000001</v>
      </c>
    </row>
    <row r="30" spans="1:6" ht="16.5" customHeight="1" x14ac:dyDescent="0.3">
      <c r="A30" s="22" t="s">
        <v>16</v>
      </c>
      <c r="B30" s="23">
        <f>AVERAGE(B24:B29)</f>
        <v>127419675.33333333</v>
      </c>
      <c r="C30" s="24">
        <f>AVERAGE(C24:C29)</f>
        <v>19290.05</v>
      </c>
      <c r="D30" s="25">
        <f>AVERAGE(D24:D29)</f>
        <v>1.0833333333333333</v>
      </c>
      <c r="E30" s="25">
        <f>AVERAGE(E24:E29)</f>
        <v>19.599999999999998</v>
      </c>
    </row>
    <row r="31" spans="1:6" ht="16.5" customHeight="1" x14ac:dyDescent="0.3">
      <c r="A31" s="26" t="s">
        <v>17</v>
      </c>
      <c r="B31" s="27">
        <f>(STDEV(B24:B29)/B30)</f>
        <v>1.2734427595284453E-2</v>
      </c>
      <c r="C31" s="28"/>
      <c r="D31" s="28"/>
      <c r="E31" s="29"/>
      <c r="F31" s="2"/>
    </row>
    <row r="32" spans="1:6" s="2" customFormat="1" ht="16.5" customHeight="1" x14ac:dyDescent="0.3">
      <c r="A32" s="30" t="s">
        <v>18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19</v>
      </c>
      <c r="B34" s="36" t="s">
        <v>20</v>
      </c>
      <c r="C34" s="37"/>
      <c r="D34" s="37"/>
      <c r="E34" s="38"/>
    </row>
    <row r="35" spans="1:6" ht="16.5" customHeight="1" x14ac:dyDescent="0.3">
      <c r="A35" s="10"/>
      <c r="B35" s="36" t="s">
        <v>21</v>
      </c>
      <c r="C35" s="37"/>
      <c r="D35" s="37"/>
      <c r="E35" s="38"/>
      <c r="F35" s="2"/>
    </row>
    <row r="36" spans="1:6" ht="16.5" customHeight="1" x14ac:dyDescent="0.3">
      <c r="A36" s="10"/>
      <c r="B36" s="39" t="s">
        <v>22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0" t="s">
        <v>4</v>
      </c>
      <c r="B39" s="8"/>
      <c r="C39" s="9"/>
      <c r="D39" s="9"/>
      <c r="E39" s="9"/>
    </row>
    <row r="40" spans="1:6" ht="16.5" customHeight="1" x14ac:dyDescent="0.3">
      <c r="A40" s="10" t="s">
        <v>6</v>
      </c>
      <c r="B40" s="11"/>
      <c r="C40" s="9"/>
      <c r="D40" s="9"/>
      <c r="E40" s="9"/>
    </row>
    <row r="41" spans="1:6" ht="16.5" customHeight="1" x14ac:dyDescent="0.3">
      <c r="A41" s="7" t="s">
        <v>7</v>
      </c>
      <c r="B41" s="11"/>
      <c r="C41" s="9"/>
      <c r="D41" s="9"/>
      <c r="E41" s="9"/>
    </row>
    <row r="42" spans="1:6" ht="16.5" customHeight="1" x14ac:dyDescent="0.3">
      <c r="A42" s="7" t="s">
        <v>9</v>
      </c>
      <c r="B42" s="12"/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11</v>
      </c>
      <c r="B44" s="14" t="s">
        <v>12</v>
      </c>
      <c r="C44" s="13" t="s">
        <v>13</v>
      </c>
      <c r="D44" s="13" t="s">
        <v>14</v>
      </c>
      <c r="E44" s="15" t="s">
        <v>15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16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17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18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19</v>
      </c>
      <c r="B55" s="36" t="s">
        <v>20</v>
      </c>
      <c r="C55" s="37"/>
      <c r="D55" s="37"/>
      <c r="E55" s="38"/>
    </row>
    <row r="56" spans="1:7" ht="16.5" customHeight="1" x14ac:dyDescent="0.3">
      <c r="A56" s="10"/>
      <c r="B56" s="36" t="s">
        <v>21</v>
      </c>
      <c r="C56" s="37"/>
      <c r="D56" s="37"/>
      <c r="E56" s="38"/>
      <c r="F56" s="2"/>
    </row>
    <row r="57" spans="1:7" ht="16.5" customHeight="1" x14ac:dyDescent="0.3">
      <c r="A57" s="10"/>
      <c r="B57" s="39" t="s">
        <v>22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173" t="s">
        <v>24</v>
      </c>
      <c r="C59" s="173"/>
      <c r="E59" s="44" t="s">
        <v>25</v>
      </c>
      <c r="F59" s="45"/>
      <c r="G59" s="44" t="s">
        <v>26</v>
      </c>
    </row>
    <row r="60" spans="1:7" ht="15" customHeight="1" x14ac:dyDescent="0.3">
      <c r="A60" s="46" t="s">
        <v>27</v>
      </c>
      <c r="B60" s="47"/>
      <c r="C60" s="47"/>
      <c r="E60" s="47"/>
      <c r="F60" s="2"/>
      <c r="G60" s="48"/>
    </row>
    <row r="61" spans="1:7" ht="15" customHeight="1" x14ac:dyDescent="0.3">
      <c r="A61" s="46" t="s">
        <v>28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6" zoomScale="60" zoomScaleNormal="66" workbookViewId="0">
      <selection activeCell="B31" sqref="B31"/>
    </sheetView>
  </sheetViews>
  <sheetFormatPr defaultRowHeight="12.75" x14ac:dyDescent="0.2"/>
  <cols>
    <col min="1" max="1" width="59" customWidth="1"/>
    <col min="2" max="2" width="32.710937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29.7109375" customWidth="1"/>
    <col min="8" max="8" width="41.42578125" customWidth="1"/>
  </cols>
  <sheetData>
    <row r="1" spans="1:8" ht="14.25" customHeight="1" x14ac:dyDescent="0.2">
      <c r="A1" s="196" t="s">
        <v>29</v>
      </c>
      <c r="B1" s="196"/>
      <c r="C1" s="196"/>
      <c r="D1" s="196"/>
      <c r="E1" s="196"/>
      <c r="F1" s="196"/>
      <c r="G1" s="196"/>
      <c r="H1" s="196"/>
    </row>
    <row r="2" spans="1:8" ht="14.25" customHeight="1" x14ac:dyDescent="0.2">
      <c r="A2" s="196"/>
      <c r="B2" s="196"/>
      <c r="C2" s="196"/>
      <c r="D2" s="196"/>
      <c r="E2" s="196"/>
      <c r="F2" s="196"/>
      <c r="G2" s="196"/>
      <c r="H2" s="196"/>
    </row>
    <row r="3" spans="1:8" ht="14.25" customHeight="1" x14ac:dyDescent="0.2">
      <c r="A3" s="196"/>
      <c r="B3" s="196"/>
      <c r="C3" s="196"/>
      <c r="D3" s="196"/>
      <c r="E3" s="196"/>
      <c r="F3" s="196"/>
      <c r="G3" s="196"/>
      <c r="H3" s="196"/>
    </row>
    <row r="4" spans="1:8" ht="14.25" customHeight="1" x14ac:dyDescent="0.2">
      <c r="A4" s="196"/>
      <c r="B4" s="196"/>
      <c r="C4" s="196"/>
      <c r="D4" s="196"/>
      <c r="E4" s="196"/>
      <c r="F4" s="196"/>
      <c r="G4" s="196"/>
      <c r="H4" s="196"/>
    </row>
    <row r="5" spans="1:8" ht="14.25" customHeight="1" x14ac:dyDescent="0.2">
      <c r="A5" s="196"/>
      <c r="B5" s="196"/>
      <c r="C5" s="196"/>
      <c r="D5" s="196"/>
      <c r="E5" s="196"/>
      <c r="F5" s="196"/>
      <c r="G5" s="196"/>
      <c r="H5" s="196"/>
    </row>
    <row r="6" spans="1:8" ht="14.25" customHeight="1" x14ac:dyDescent="0.2">
      <c r="A6" s="196"/>
      <c r="B6" s="196"/>
      <c r="C6" s="196"/>
      <c r="D6" s="196"/>
      <c r="E6" s="196"/>
      <c r="F6" s="196"/>
      <c r="G6" s="196"/>
      <c r="H6" s="196"/>
    </row>
    <row r="7" spans="1:8" ht="14.25" customHeight="1" x14ac:dyDescent="0.2">
      <c r="A7" s="196"/>
      <c r="B7" s="196"/>
      <c r="C7" s="196"/>
      <c r="D7" s="196"/>
      <c r="E7" s="196"/>
      <c r="F7" s="196"/>
      <c r="G7" s="196"/>
      <c r="H7" s="196"/>
    </row>
    <row r="8" spans="1:8" ht="14.25" customHeight="1" x14ac:dyDescent="0.2">
      <c r="A8" s="197" t="s">
        <v>30</v>
      </c>
      <c r="B8" s="197"/>
      <c r="C8" s="197"/>
      <c r="D8" s="197"/>
      <c r="E8" s="197"/>
      <c r="F8" s="197"/>
      <c r="G8" s="197"/>
      <c r="H8" s="197"/>
    </row>
    <row r="9" spans="1:8" ht="14.25" customHeight="1" x14ac:dyDescent="0.2">
      <c r="A9" s="197"/>
      <c r="B9" s="197"/>
      <c r="C9" s="197"/>
      <c r="D9" s="197"/>
      <c r="E9" s="197"/>
      <c r="F9" s="197"/>
      <c r="G9" s="197"/>
      <c r="H9" s="197"/>
    </row>
    <row r="10" spans="1:8" ht="14.25" customHeight="1" x14ac:dyDescent="0.2">
      <c r="A10" s="197"/>
      <c r="B10" s="197"/>
      <c r="C10" s="197"/>
      <c r="D10" s="197"/>
      <c r="E10" s="197"/>
      <c r="F10" s="197"/>
      <c r="G10" s="197"/>
      <c r="H10" s="197"/>
    </row>
    <row r="11" spans="1:8" ht="14.25" customHeight="1" x14ac:dyDescent="0.2">
      <c r="A11" s="197"/>
      <c r="B11" s="197"/>
      <c r="C11" s="197"/>
      <c r="D11" s="197"/>
      <c r="E11" s="197"/>
      <c r="F11" s="197"/>
      <c r="G11" s="197"/>
      <c r="H11" s="197"/>
    </row>
    <row r="12" spans="1:8" ht="14.25" customHeight="1" x14ac:dyDescent="0.2">
      <c r="A12" s="197"/>
      <c r="B12" s="197"/>
      <c r="C12" s="197"/>
      <c r="D12" s="197"/>
      <c r="E12" s="197"/>
      <c r="F12" s="197"/>
      <c r="G12" s="197"/>
      <c r="H12" s="197"/>
    </row>
    <row r="13" spans="1:8" ht="14.25" customHeight="1" x14ac:dyDescent="0.2">
      <c r="A13" s="197"/>
      <c r="B13" s="197"/>
      <c r="C13" s="197"/>
      <c r="D13" s="197"/>
      <c r="E13" s="197"/>
      <c r="F13" s="197"/>
      <c r="G13" s="197"/>
      <c r="H13" s="197"/>
    </row>
    <row r="14" spans="1:8" ht="14.25" customHeight="1" x14ac:dyDescent="0.2">
      <c r="A14" s="197"/>
      <c r="B14" s="197"/>
      <c r="C14" s="197"/>
      <c r="D14" s="197"/>
      <c r="E14" s="197"/>
      <c r="F14" s="197"/>
      <c r="G14" s="197"/>
      <c r="H14" s="197"/>
    </row>
    <row r="15" spans="1:8" ht="19.5" customHeight="1" x14ac:dyDescent="0.3">
      <c r="A15" s="51"/>
      <c r="B15" s="51"/>
      <c r="C15" s="51"/>
      <c r="D15" s="51"/>
      <c r="E15" s="51"/>
      <c r="F15" s="51"/>
      <c r="G15" s="51"/>
      <c r="H15" s="51"/>
    </row>
    <row r="16" spans="1:8" ht="19.5" customHeight="1" x14ac:dyDescent="0.3">
      <c r="A16" s="200" t="s">
        <v>31</v>
      </c>
      <c r="B16" s="201"/>
      <c r="C16" s="201"/>
      <c r="D16" s="201"/>
      <c r="E16" s="201"/>
      <c r="F16" s="201"/>
      <c r="G16" s="201"/>
      <c r="H16" s="202"/>
    </row>
    <row r="17" spans="1:8" ht="18.75" customHeight="1" x14ac:dyDescent="0.3">
      <c r="A17" s="52" t="s">
        <v>32</v>
      </c>
      <c r="B17" s="52"/>
      <c r="C17" s="51"/>
      <c r="D17" s="51"/>
      <c r="E17" s="51"/>
      <c r="F17" s="51"/>
      <c r="G17" s="51"/>
      <c r="H17" s="51"/>
    </row>
    <row r="18" spans="1:8" ht="26.25" customHeight="1" x14ac:dyDescent="0.4">
      <c r="A18" s="53" t="s">
        <v>33</v>
      </c>
      <c r="B18" s="199" t="s">
        <v>5</v>
      </c>
      <c r="C18" s="199"/>
      <c r="D18" s="199"/>
      <c r="E18" s="199"/>
      <c r="F18" s="54"/>
      <c r="G18" s="54"/>
      <c r="H18" s="54"/>
    </row>
    <row r="19" spans="1:8" ht="26.25" customHeight="1" x14ac:dyDescent="0.4">
      <c r="A19" s="53" t="s">
        <v>34</v>
      </c>
      <c r="B19" s="55" t="s">
        <v>142</v>
      </c>
      <c r="C19" s="168">
        <v>5</v>
      </c>
      <c r="D19" s="54"/>
      <c r="E19" s="54"/>
      <c r="F19" s="54"/>
      <c r="G19" s="54"/>
      <c r="H19" s="54"/>
    </row>
    <row r="20" spans="1:8" ht="26.25" customHeight="1" x14ac:dyDescent="0.4">
      <c r="A20" s="53" t="s">
        <v>35</v>
      </c>
      <c r="B20" s="190" t="s">
        <v>8</v>
      </c>
      <c r="C20" s="190"/>
      <c r="D20" s="190"/>
      <c r="E20" s="190"/>
      <c r="F20" s="54"/>
      <c r="G20" s="54"/>
      <c r="H20" s="54"/>
    </row>
    <row r="21" spans="1:8" ht="26.25" customHeight="1" x14ac:dyDescent="0.4">
      <c r="A21" s="53" t="s">
        <v>36</v>
      </c>
      <c r="B21" s="189" t="s">
        <v>10</v>
      </c>
      <c r="C21" s="190"/>
      <c r="D21" s="190"/>
      <c r="E21" s="190"/>
      <c r="F21" s="190"/>
      <c r="G21" s="190"/>
      <c r="H21" s="190"/>
    </row>
    <row r="22" spans="1:8" ht="26.25" customHeight="1" x14ac:dyDescent="0.4">
      <c r="A22" s="53" t="s">
        <v>37</v>
      </c>
      <c r="B22" s="171" t="s">
        <v>139</v>
      </c>
      <c r="C22" s="56"/>
      <c r="D22" s="54"/>
      <c r="E22" s="54"/>
      <c r="F22" s="54"/>
      <c r="G22" s="54"/>
      <c r="H22" s="54"/>
    </row>
    <row r="23" spans="1:8" ht="26.25" customHeight="1" x14ac:dyDescent="0.4">
      <c r="A23" s="53" t="s">
        <v>38</v>
      </c>
      <c r="B23" s="171" t="s">
        <v>138</v>
      </c>
      <c r="C23" s="56"/>
      <c r="D23" s="54"/>
      <c r="E23" s="54"/>
      <c r="F23" s="54"/>
      <c r="G23" s="54"/>
      <c r="H23" s="54"/>
    </row>
    <row r="24" spans="1:8" ht="18.75" customHeight="1" x14ac:dyDescent="0.3">
      <c r="A24" s="53"/>
      <c r="B24" s="57"/>
      <c r="C24" s="51"/>
      <c r="D24" s="51"/>
      <c r="E24" s="51"/>
      <c r="F24" s="51"/>
      <c r="G24" s="51"/>
      <c r="H24" s="51"/>
    </row>
    <row r="25" spans="1:8" ht="18.75" customHeight="1" x14ac:dyDescent="0.3">
      <c r="A25" s="58" t="s">
        <v>1</v>
      </c>
      <c r="B25" s="57"/>
      <c r="C25" s="51"/>
      <c r="D25" s="51"/>
      <c r="E25" s="51"/>
      <c r="F25" s="51"/>
      <c r="G25" s="51"/>
      <c r="H25" s="51"/>
    </row>
    <row r="26" spans="1:8" ht="26.25" customHeight="1" x14ac:dyDescent="0.4">
      <c r="A26" s="59" t="s">
        <v>4</v>
      </c>
      <c r="B26" s="198" t="s">
        <v>136</v>
      </c>
      <c r="C26" s="199"/>
      <c r="D26" s="51"/>
      <c r="E26" s="51"/>
      <c r="F26" s="51"/>
      <c r="G26" s="51"/>
      <c r="H26" s="51"/>
    </row>
    <row r="27" spans="1:8" ht="26.25" customHeight="1" x14ac:dyDescent="0.4">
      <c r="A27" s="60" t="s">
        <v>39</v>
      </c>
      <c r="B27" s="190" t="s">
        <v>143</v>
      </c>
      <c r="C27" s="190"/>
      <c r="D27" s="51"/>
      <c r="E27" s="51"/>
      <c r="F27" s="51"/>
      <c r="G27" s="51"/>
      <c r="H27" s="51"/>
    </row>
    <row r="28" spans="1:8" ht="27" customHeight="1" x14ac:dyDescent="0.4">
      <c r="A28" s="60" t="s">
        <v>6</v>
      </c>
      <c r="B28" s="61">
        <v>99.1</v>
      </c>
      <c r="C28" s="51"/>
      <c r="D28" s="51"/>
      <c r="E28" s="51"/>
      <c r="F28" s="51"/>
      <c r="G28" s="51"/>
      <c r="H28" s="51"/>
    </row>
    <row r="29" spans="1:8" ht="27" customHeight="1" x14ac:dyDescent="0.4">
      <c r="A29" s="60" t="s">
        <v>40</v>
      </c>
      <c r="B29" s="62">
        <v>3.08</v>
      </c>
      <c r="C29" s="191" t="s">
        <v>41</v>
      </c>
      <c r="D29" s="192"/>
      <c r="E29" s="192"/>
      <c r="F29" s="192"/>
      <c r="G29" s="193"/>
      <c r="H29" s="63"/>
    </row>
    <row r="30" spans="1:8" ht="27" customHeight="1" x14ac:dyDescent="0.4">
      <c r="A30" s="60" t="s">
        <v>42</v>
      </c>
      <c r="B30" s="64">
        <f>B28-B29</f>
        <v>96.02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0" t="s">
        <v>43</v>
      </c>
      <c r="B31" s="66">
        <v>1</v>
      </c>
      <c r="C31" s="191" t="s">
        <v>44</v>
      </c>
      <c r="D31" s="192"/>
      <c r="E31" s="192"/>
      <c r="F31" s="192"/>
      <c r="G31" s="193"/>
      <c r="H31" s="63"/>
    </row>
    <row r="32" spans="1:8" ht="27" customHeight="1" x14ac:dyDescent="0.4">
      <c r="A32" s="60" t="s">
        <v>45</v>
      </c>
      <c r="B32" s="66">
        <v>1</v>
      </c>
      <c r="C32" s="191" t="s">
        <v>46</v>
      </c>
      <c r="D32" s="192"/>
      <c r="E32" s="192"/>
      <c r="F32" s="192"/>
      <c r="G32" s="193"/>
      <c r="H32" s="63"/>
    </row>
    <row r="33" spans="1:8" ht="18.75" customHeight="1" x14ac:dyDescent="0.3">
      <c r="A33" s="60"/>
      <c r="B33" s="67"/>
      <c r="C33" s="68"/>
      <c r="D33" s="68"/>
      <c r="E33" s="68"/>
      <c r="F33" s="68"/>
      <c r="G33" s="63"/>
      <c r="H33" s="63"/>
    </row>
    <row r="34" spans="1:8" ht="18.75" customHeight="1" x14ac:dyDescent="0.3">
      <c r="A34" s="60" t="s">
        <v>47</v>
      </c>
      <c r="B34" s="69">
        <f>B31/B32</f>
        <v>1</v>
      </c>
      <c r="C34" s="51" t="s">
        <v>48</v>
      </c>
      <c r="D34" s="51"/>
      <c r="E34" s="51"/>
      <c r="F34" s="70"/>
      <c r="G34" s="63"/>
      <c r="H34" s="63"/>
    </row>
    <row r="35" spans="1:8" ht="19.5" customHeight="1" x14ac:dyDescent="0.3">
      <c r="A35" s="60"/>
      <c r="B35" s="71"/>
      <c r="C35" s="70"/>
      <c r="D35" s="70"/>
      <c r="E35" s="51"/>
      <c r="F35" s="70"/>
      <c r="G35" s="63"/>
      <c r="H35" s="63"/>
    </row>
    <row r="36" spans="1:8" ht="27" customHeight="1" x14ac:dyDescent="0.4">
      <c r="A36" s="72" t="s">
        <v>49</v>
      </c>
      <c r="B36" s="73">
        <v>50</v>
      </c>
      <c r="C36" s="51"/>
      <c r="D36" s="194" t="s">
        <v>50</v>
      </c>
      <c r="E36" s="195"/>
      <c r="F36" s="194" t="s">
        <v>51</v>
      </c>
      <c r="G36" s="195"/>
      <c r="H36" s="63"/>
    </row>
    <row r="37" spans="1:8" ht="26.25" customHeight="1" x14ac:dyDescent="0.4">
      <c r="A37" s="74" t="s">
        <v>52</v>
      </c>
      <c r="B37" s="75">
        <v>1</v>
      </c>
      <c r="C37" s="76" t="s">
        <v>53</v>
      </c>
      <c r="D37" s="77" t="s">
        <v>54</v>
      </c>
      <c r="E37" s="78" t="s">
        <v>55</v>
      </c>
      <c r="F37" s="77" t="s">
        <v>54</v>
      </c>
      <c r="G37" s="78" t="s">
        <v>55</v>
      </c>
      <c r="H37" s="63"/>
    </row>
    <row r="38" spans="1:8" ht="26.25" customHeight="1" x14ac:dyDescent="0.4">
      <c r="A38" s="74" t="s">
        <v>56</v>
      </c>
      <c r="B38" s="75">
        <v>1</v>
      </c>
      <c r="C38" s="79">
        <v>1</v>
      </c>
      <c r="D38" s="80">
        <v>130159354</v>
      </c>
      <c r="E38" s="81">
        <f>IF(ISBLANK(D38),"-",$D$48/$D$45*D38)</f>
        <v>138367383.19729853</v>
      </c>
      <c r="F38" s="82">
        <v>134142819</v>
      </c>
      <c r="G38" s="83">
        <f>IF(ISBLANK(F38),"-",$D$48/$F$45*F38)</f>
        <v>140358518.88893104</v>
      </c>
      <c r="H38" s="63"/>
    </row>
    <row r="39" spans="1:8" ht="26.25" customHeight="1" x14ac:dyDescent="0.4">
      <c r="A39" s="74" t="s">
        <v>57</v>
      </c>
      <c r="B39" s="75">
        <v>1</v>
      </c>
      <c r="C39" s="84">
        <v>2</v>
      </c>
      <c r="D39" s="85">
        <v>128623668</v>
      </c>
      <c r="E39" s="86">
        <f>IF(ISBLANK(D39),"-",$D$48/$D$45*D39)</f>
        <v>136734854.71046594</v>
      </c>
      <c r="F39" s="61">
        <v>129040364</v>
      </c>
      <c r="G39" s="87">
        <f>IF(ISBLANK(F39),"-",$D$48/$F$45*F39)</f>
        <v>135019634.31921417</v>
      </c>
      <c r="H39" s="63"/>
    </row>
    <row r="40" spans="1:8" ht="26.25" customHeight="1" x14ac:dyDescent="0.4">
      <c r="A40" s="74" t="s">
        <v>58</v>
      </c>
      <c r="B40" s="75">
        <v>1</v>
      </c>
      <c r="C40" s="84">
        <v>3</v>
      </c>
      <c r="D40" s="85">
        <v>129887139</v>
      </c>
      <c r="E40" s="86">
        <f>IF(ISBLANK(D40),"-",$D$48/$D$45*D40)</f>
        <v>138078001.94224826</v>
      </c>
      <c r="F40" s="61">
        <v>131095820</v>
      </c>
      <c r="G40" s="87">
        <f>IF(ISBLANK(F40),"-",$D$48/$F$45*F40)</f>
        <v>137170332.82064769</v>
      </c>
      <c r="H40" s="51"/>
    </row>
    <row r="41" spans="1:8" ht="26.25" customHeight="1" x14ac:dyDescent="0.4">
      <c r="A41" s="74" t="s">
        <v>59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2" t="str">
        <f>IF(ISBLANK(F41),"-",$D$48/$F$45*F41)</f>
        <v>-</v>
      </c>
      <c r="H41" s="51"/>
    </row>
    <row r="42" spans="1:8" ht="27" customHeight="1" x14ac:dyDescent="0.4">
      <c r="A42" s="74" t="s">
        <v>60</v>
      </c>
      <c r="B42" s="75">
        <v>1</v>
      </c>
      <c r="C42" s="93" t="s">
        <v>61</v>
      </c>
      <c r="D42" s="94">
        <f>AVERAGE(D38:D41)</f>
        <v>129556720.33333333</v>
      </c>
      <c r="E42" s="95">
        <f>AVERAGE(E38:E41)</f>
        <v>137726746.61667088</v>
      </c>
      <c r="F42" s="96">
        <f>AVERAGE(F38:F41)</f>
        <v>131426334.33333333</v>
      </c>
      <c r="G42" s="95">
        <f>AVERAGE(G38:G41)</f>
        <v>137516162.00959763</v>
      </c>
      <c r="H42" s="51"/>
    </row>
    <row r="43" spans="1:8" ht="26.25" customHeight="1" x14ac:dyDescent="0.4">
      <c r="A43" s="74" t="s">
        <v>62</v>
      </c>
      <c r="B43" s="61">
        <v>1</v>
      </c>
      <c r="C43" s="97" t="s">
        <v>63</v>
      </c>
      <c r="D43" s="98">
        <f>35.66*100/3.64</f>
        <v>979.67032967032947</v>
      </c>
      <c r="E43" s="99"/>
      <c r="F43" s="100">
        <f>36.23*100/3.64</f>
        <v>995.32967032967019</v>
      </c>
      <c r="G43" s="51"/>
      <c r="H43" s="51"/>
    </row>
    <row r="44" spans="1:8" ht="26.25" customHeight="1" x14ac:dyDescent="0.4">
      <c r="A44" s="74" t="s">
        <v>64</v>
      </c>
      <c r="B44" s="61">
        <v>1</v>
      </c>
      <c r="C44" s="101" t="s">
        <v>65</v>
      </c>
      <c r="D44" s="102">
        <f>D43*$B$34</f>
        <v>979.67032967032947</v>
      </c>
      <c r="E44" s="103"/>
      <c r="F44" s="104">
        <f>F43*$B$34</f>
        <v>995.32967032967019</v>
      </c>
      <c r="G44" s="51"/>
      <c r="H44" s="51"/>
    </row>
    <row r="45" spans="1:8" ht="19.5" customHeight="1" x14ac:dyDescent="0.3">
      <c r="A45" s="74" t="s">
        <v>66</v>
      </c>
      <c r="B45" s="103">
        <f>(B44/B43)*(B42/B41)*(B40/B39)*(B38/B37)*B36</f>
        <v>50</v>
      </c>
      <c r="C45" s="101" t="s">
        <v>67</v>
      </c>
      <c r="D45" s="105">
        <f>D44*$B$30/100</f>
        <v>940.67945054945028</v>
      </c>
      <c r="E45" s="106"/>
      <c r="F45" s="107">
        <f>F44*$B$30/100</f>
        <v>955.71554945054925</v>
      </c>
      <c r="G45" s="51"/>
      <c r="H45" s="51"/>
    </row>
    <row r="46" spans="1:8" ht="19.5" customHeight="1" x14ac:dyDescent="0.3">
      <c r="A46" s="176" t="s">
        <v>68</v>
      </c>
      <c r="B46" s="177"/>
      <c r="C46" s="101" t="s">
        <v>69</v>
      </c>
      <c r="D46" s="102">
        <f>D45/$B$45</f>
        <v>18.813589010989006</v>
      </c>
      <c r="E46" s="106"/>
      <c r="F46" s="108">
        <f>F45/$B$45</f>
        <v>19.114310989010985</v>
      </c>
      <c r="G46" s="51"/>
      <c r="H46" s="51"/>
    </row>
    <row r="47" spans="1:8" ht="27" customHeight="1" x14ac:dyDescent="0.4">
      <c r="A47" s="178"/>
      <c r="B47" s="179"/>
      <c r="C47" s="101" t="s">
        <v>70</v>
      </c>
      <c r="D47" s="109">
        <v>20</v>
      </c>
      <c r="E47" s="51"/>
      <c r="F47" s="110"/>
      <c r="G47" s="51"/>
      <c r="H47" s="51"/>
    </row>
    <row r="48" spans="1:8" ht="18.75" customHeight="1" x14ac:dyDescent="0.3">
      <c r="A48" s="51"/>
      <c r="B48" s="51"/>
      <c r="C48" s="101" t="s">
        <v>71</v>
      </c>
      <c r="D48" s="107">
        <f>D47*$B$45</f>
        <v>1000</v>
      </c>
      <c r="E48" s="51"/>
      <c r="F48" s="110"/>
      <c r="G48" s="51"/>
      <c r="H48" s="51"/>
    </row>
    <row r="49" spans="1:8" ht="19.5" customHeight="1" x14ac:dyDescent="0.3">
      <c r="A49" s="51"/>
      <c r="B49" s="51"/>
      <c r="C49" s="111" t="s">
        <v>72</v>
      </c>
      <c r="D49" s="112">
        <f>D48/B34</f>
        <v>1000</v>
      </c>
      <c r="E49" s="51"/>
      <c r="F49" s="113"/>
      <c r="G49" s="51"/>
      <c r="H49" s="51"/>
    </row>
    <row r="50" spans="1:8" ht="18.75" customHeight="1" x14ac:dyDescent="0.3">
      <c r="A50" s="51"/>
      <c r="B50" s="51"/>
      <c r="C50" s="114" t="s">
        <v>73</v>
      </c>
      <c r="D50" s="115">
        <f>AVERAGE(E38:E41,G38:G41)</f>
        <v>137621454.31313428</v>
      </c>
      <c r="E50" s="51"/>
      <c r="F50" s="113"/>
      <c r="G50" s="51"/>
      <c r="H50" s="51"/>
    </row>
    <row r="51" spans="1:8" ht="18.75" customHeight="1" x14ac:dyDescent="0.3">
      <c r="A51" s="51"/>
      <c r="B51" s="51"/>
      <c r="C51" s="116" t="s">
        <v>74</v>
      </c>
      <c r="D51" s="117">
        <f>STDEV(E38:E41,G38:G41)/D50</f>
        <v>1.3004624475188787E-2</v>
      </c>
      <c r="E51" s="51"/>
      <c r="F51" s="113"/>
      <c r="G51" s="51"/>
      <c r="H51" s="51"/>
    </row>
    <row r="52" spans="1:8" ht="19.5" customHeight="1" x14ac:dyDescent="0.3">
      <c r="A52" s="51"/>
      <c r="B52" s="51"/>
      <c r="C52" s="118" t="s">
        <v>18</v>
      </c>
      <c r="D52" s="119">
        <f>COUNT(E38:E41,G38:G41)</f>
        <v>6</v>
      </c>
      <c r="E52" s="51"/>
      <c r="F52" s="113"/>
      <c r="G52" s="51"/>
      <c r="H52" s="51"/>
    </row>
    <row r="53" spans="1:8" ht="18.75" customHeight="1" x14ac:dyDescent="0.3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">
      <c r="A54" s="52" t="s">
        <v>1</v>
      </c>
      <c r="B54" s="120" t="s">
        <v>75</v>
      </c>
      <c r="C54" s="51"/>
      <c r="D54" s="51"/>
      <c r="E54" s="51"/>
      <c r="F54" s="51"/>
      <c r="G54" s="51"/>
      <c r="H54" s="51"/>
    </row>
    <row r="55" spans="1:8" ht="18.75" customHeight="1" x14ac:dyDescent="0.3">
      <c r="A55" s="51" t="s">
        <v>76</v>
      </c>
      <c r="B55" s="121" t="str">
        <f>B21</f>
        <v>Insulin Glargine (rDNA ORIGIN)100 I.V</v>
      </c>
      <c r="C55" s="51"/>
      <c r="D55" s="51"/>
      <c r="E55" s="51"/>
      <c r="F55" s="51"/>
      <c r="G55" s="51"/>
      <c r="H55" s="51"/>
    </row>
    <row r="56" spans="1:8" ht="26.25" customHeight="1" x14ac:dyDescent="0.4">
      <c r="A56" s="60" t="s">
        <v>77</v>
      </c>
      <c r="B56" s="122">
        <v>1</v>
      </c>
      <c r="C56" s="123" t="s">
        <v>78</v>
      </c>
      <c r="D56" s="124">
        <v>100</v>
      </c>
      <c r="E56" s="51" t="str">
        <f>B20</f>
        <v>Insulin Glargine (rDNA ORIGIN)</v>
      </c>
      <c r="F56" s="123"/>
      <c r="G56" s="51"/>
      <c r="H56" s="51"/>
    </row>
    <row r="57" spans="1:8" ht="19.5" customHeight="1" x14ac:dyDescent="0.3">
      <c r="A57" s="51"/>
      <c r="B57" s="51"/>
      <c r="C57" s="51"/>
      <c r="D57" s="51"/>
      <c r="E57" s="51"/>
      <c r="F57" s="123"/>
      <c r="G57" s="51"/>
      <c r="H57" s="51"/>
    </row>
    <row r="58" spans="1:8" ht="27" customHeight="1" x14ac:dyDescent="0.4">
      <c r="A58" s="72" t="s">
        <v>79</v>
      </c>
      <c r="B58" s="125">
        <v>10</v>
      </c>
      <c r="C58" s="51"/>
      <c r="D58" s="126" t="s">
        <v>80</v>
      </c>
      <c r="E58" s="127" t="s">
        <v>53</v>
      </c>
      <c r="F58" s="127" t="s">
        <v>54</v>
      </c>
      <c r="G58" s="127" t="s">
        <v>81</v>
      </c>
      <c r="H58" s="76" t="s">
        <v>82</v>
      </c>
    </row>
    <row r="59" spans="1:8" ht="26.25" customHeight="1" x14ac:dyDescent="0.4">
      <c r="A59" s="74" t="s">
        <v>83</v>
      </c>
      <c r="B59" s="128">
        <v>1</v>
      </c>
      <c r="C59" s="180" t="s">
        <v>84</v>
      </c>
      <c r="D59" s="183">
        <v>2</v>
      </c>
      <c r="E59" s="129">
        <v>1</v>
      </c>
      <c r="F59" s="130">
        <v>136888747</v>
      </c>
      <c r="G59" s="131">
        <f>IF(ISBLANK(F59),"-",(F59/$D$50*$D$47*$B$67)*$B$56/$D$59)</f>
        <v>99.467592232046073</v>
      </c>
      <c r="H59" s="132">
        <f t="shared" ref="H59:H70" si="0">IF(ISBLANK(F59),"-",G59/$D$56)</f>
        <v>0.99467592232046076</v>
      </c>
    </row>
    <row r="60" spans="1:8" ht="26.25" customHeight="1" x14ac:dyDescent="0.4">
      <c r="A60" s="74" t="s">
        <v>85</v>
      </c>
      <c r="B60" s="128">
        <v>1</v>
      </c>
      <c r="C60" s="181"/>
      <c r="D60" s="184"/>
      <c r="E60" s="133">
        <v>2</v>
      </c>
      <c r="F60" s="134">
        <v>136562029</v>
      </c>
      <c r="G60" s="135">
        <f>IF(ISBLANK(F60),"-",(F60/$D$50*$D$47*$B$67)*$B$56/$D$59)</f>
        <v>99.230188840525017</v>
      </c>
      <c r="H60" s="136">
        <f t="shared" si="0"/>
        <v>0.99230188840525013</v>
      </c>
    </row>
    <row r="61" spans="1:8" ht="26.25" customHeight="1" x14ac:dyDescent="0.4">
      <c r="A61" s="74" t="s">
        <v>86</v>
      </c>
      <c r="B61" s="128">
        <v>1</v>
      </c>
      <c r="C61" s="181"/>
      <c r="D61" s="184"/>
      <c r="E61" s="133">
        <v>3</v>
      </c>
      <c r="F61" s="134">
        <v>137036304</v>
      </c>
      <c r="G61" s="135">
        <f>IF(ISBLANK(F61),"-",(F61/$D$50*$D$47*$B$67)*$B$56/$D$59)</f>
        <v>99.574811706463393</v>
      </c>
      <c r="H61" s="136">
        <f t="shared" si="0"/>
        <v>0.99574811706463395</v>
      </c>
    </row>
    <row r="62" spans="1:8" ht="27" customHeight="1" x14ac:dyDescent="0.4">
      <c r="A62" s="74" t="s">
        <v>87</v>
      </c>
      <c r="B62" s="128">
        <v>1</v>
      </c>
      <c r="C62" s="182"/>
      <c r="D62" s="185"/>
      <c r="E62" s="137">
        <v>4</v>
      </c>
      <c r="F62" s="138"/>
      <c r="G62" s="139" t="str">
        <f>IF(ISBLANK(F62),"-",(F62/$D$50*$D$47*$B$67)*$B$56/$D$59)</f>
        <v>-</v>
      </c>
      <c r="H62" s="136" t="str">
        <f t="shared" si="0"/>
        <v>-</v>
      </c>
    </row>
    <row r="63" spans="1:8" ht="26.25" customHeight="1" x14ac:dyDescent="0.4">
      <c r="A63" s="74" t="s">
        <v>88</v>
      </c>
      <c r="B63" s="128">
        <v>1</v>
      </c>
      <c r="C63" s="180" t="s">
        <v>89</v>
      </c>
      <c r="D63" s="183">
        <v>2</v>
      </c>
      <c r="E63" s="129">
        <v>1</v>
      </c>
      <c r="F63" s="130">
        <v>135632942</v>
      </c>
      <c r="G63" s="131">
        <f>IF(ISBLANK(F63),"-",(F63/$D$50*$D$47*$B$67)*$B$56/$D$63)</f>
        <v>98.555085525684262</v>
      </c>
      <c r="H63" s="166">
        <f t="shared" si="0"/>
        <v>0.98555085525684261</v>
      </c>
    </row>
    <row r="64" spans="1:8" ht="26.25" customHeight="1" x14ac:dyDescent="0.4">
      <c r="A64" s="74" t="s">
        <v>90</v>
      </c>
      <c r="B64" s="128">
        <v>1</v>
      </c>
      <c r="C64" s="181"/>
      <c r="D64" s="184"/>
      <c r="E64" s="133">
        <v>2</v>
      </c>
      <c r="F64" s="134">
        <v>137367854</v>
      </c>
      <c r="G64" s="135">
        <f>IF(ISBLANK(F64),"-",(F64/$D$50*$D$47*$B$67)*$B$56/$D$63)</f>
        <v>99.815726178450888</v>
      </c>
      <c r="H64" s="136">
        <f t="shared" si="0"/>
        <v>0.99815726178450892</v>
      </c>
    </row>
    <row r="65" spans="1:8" ht="26.25" customHeight="1" x14ac:dyDescent="0.4">
      <c r="A65" s="74" t="s">
        <v>91</v>
      </c>
      <c r="B65" s="128">
        <v>1</v>
      </c>
      <c r="C65" s="181"/>
      <c r="D65" s="184"/>
      <c r="E65" s="133">
        <v>3</v>
      </c>
      <c r="F65" s="134">
        <v>135487890</v>
      </c>
      <c r="G65" s="135">
        <f>IF(ISBLANK(F65),"-",(F65/$D$50*$D$47*$B$67)*$B$56/$D$63)</f>
        <v>98.449686261649489</v>
      </c>
      <c r="H65" s="136">
        <f t="shared" si="0"/>
        <v>0.98449686261649494</v>
      </c>
    </row>
    <row r="66" spans="1:8" ht="27" customHeight="1" x14ac:dyDescent="0.4">
      <c r="A66" s="74" t="s">
        <v>92</v>
      </c>
      <c r="B66" s="128">
        <v>1</v>
      </c>
      <c r="C66" s="182"/>
      <c r="D66" s="185"/>
      <c r="E66" s="137">
        <v>4</v>
      </c>
      <c r="F66" s="138"/>
      <c r="G66" s="139" t="str">
        <f>IF(ISBLANK(F66),"-",(F66/$D$50*$D$47*$B$67)*$B$56/$D$63)</f>
        <v>-</v>
      </c>
      <c r="H66" s="167" t="str">
        <f t="shared" si="0"/>
        <v>-</v>
      </c>
    </row>
    <row r="67" spans="1:8" ht="26.25" customHeight="1" x14ac:dyDescent="0.4">
      <c r="A67" s="74" t="s">
        <v>93</v>
      </c>
      <c r="B67" s="84">
        <f>(B66/B65)*(B64/B63)*(B62/B61)*(B60/B59)*B58</f>
        <v>10</v>
      </c>
      <c r="C67" s="180" t="s">
        <v>94</v>
      </c>
      <c r="D67" s="183">
        <v>2</v>
      </c>
      <c r="E67" s="129">
        <v>1</v>
      </c>
      <c r="F67" s="130">
        <v>136062487</v>
      </c>
      <c r="G67" s="131">
        <f>IF(ISBLANK(F67),"-",(F67/$D$50*$D$47*$B$67)*$B$56/$D$67)</f>
        <v>98.867206191857917</v>
      </c>
      <c r="H67" s="136">
        <f t="shared" si="0"/>
        <v>0.98867206191857915</v>
      </c>
    </row>
    <row r="68" spans="1:8" ht="27" customHeight="1" x14ac:dyDescent="0.4">
      <c r="A68" s="141" t="s">
        <v>95</v>
      </c>
      <c r="B68" s="142">
        <f>(D47*B67)/D56*B56</f>
        <v>2</v>
      </c>
      <c r="C68" s="181"/>
      <c r="D68" s="184"/>
      <c r="E68" s="133">
        <v>2</v>
      </c>
      <c r="F68" s="134">
        <v>136101038</v>
      </c>
      <c r="G68" s="135">
        <f>IF(ISBLANK(F68),"-",(F68/$D$50*$D$47*$B$67)*$B$56/$D$67)</f>
        <v>98.895218539345748</v>
      </c>
      <c r="H68" s="136">
        <f t="shared" si="0"/>
        <v>0.98895218539345753</v>
      </c>
    </row>
    <row r="69" spans="1:8" ht="26.25" customHeight="1" x14ac:dyDescent="0.4">
      <c r="A69" s="176" t="s">
        <v>68</v>
      </c>
      <c r="B69" s="187"/>
      <c r="C69" s="181"/>
      <c r="D69" s="184"/>
      <c r="E69" s="133">
        <v>3</v>
      </c>
      <c r="F69" s="134">
        <v>136817125</v>
      </c>
      <c r="G69" s="135">
        <f>IF(ISBLANK(F69),"-",(F69/$D$50*$D$47*$B$67)*$B$56/$D$67)</f>
        <v>99.41554947435435</v>
      </c>
      <c r="H69" s="136">
        <f t="shared" si="0"/>
        <v>0.99415549474354348</v>
      </c>
    </row>
    <row r="70" spans="1:8" ht="27" customHeight="1" x14ac:dyDescent="0.4">
      <c r="A70" s="178"/>
      <c r="B70" s="188"/>
      <c r="C70" s="186"/>
      <c r="D70" s="185"/>
      <c r="E70" s="137">
        <v>4</v>
      </c>
      <c r="F70" s="138"/>
      <c r="G70" s="139" t="str">
        <f>IF(ISBLANK(F70),"-",(F70/$D$50*$D$47*$B$67)*$B$56/$D$67)</f>
        <v>-</v>
      </c>
      <c r="H70" s="140" t="str">
        <f t="shared" si="0"/>
        <v>-</v>
      </c>
    </row>
    <row r="71" spans="1:8" ht="26.25" customHeight="1" x14ac:dyDescent="0.4">
      <c r="A71" s="143"/>
      <c r="B71" s="143"/>
      <c r="C71" s="143"/>
      <c r="D71" s="51"/>
      <c r="E71" s="143"/>
      <c r="F71" s="144"/>
      <c r="G71" s="114" t="s">
        <v>61</v>
      </c>
      <c r="H71" s="145">
        <f>AVERAGE(H59:H70)</f>
        <v>0.99141229438930778</v>
      </c>
    </row>
    <row r="72" spans="1:8" ht="26.25" customHeight="1" x14ac:dyDescent="0.4">
      <c r="A72" s="51"/>
      <c r="B72" s="51"/>
      <c r="C72" s="143"/>
      <c r="D72" s="51"/>
      <c r="E72" s="143"/>
      <c r="F72" s="144"/>
      <c r="G72" s="116" t="s">
        <v>74</v>
      </c>
      <c r="H72" s="146">
        <f>STDEV(H59:H70)/H71</f>
        <v>4.7712277505585496E-3</v>
      </c>
    </row>
    <row r="73" spans="1:8" ht="27" customHeight="1" x14ac:dyDescent="0.4">
      <c r="A73" s="143"/>
      <c r="B73" s="143"/>
      <c r="C73" s="144"/>
      <c r="D73" s="51"/>
      <c r="E73" s="147"/>
      <c r="F73" s="144"/>
      <c r="G73" s="118" t="s">
        <v>18</v>
      </c>
      <c r="H73" s="148">
        <f>COUNT(H59:H70)</f>
        <v>9</v>
      </c>
    </row>
    <row r="74" spans="1:8" ht="18.75" customHeight="1" x14ac:dyDescent="0.3">
      <c r="A74" s="149"/>
      <c r="B74" s="149"/>
      <c r="C74" s="103"/>
      <c r="D74" s="150"/>
      <c r="E74" s="106"/>
      <c r="F74" s="103"/>
      <c r="G74" s="151"/>
      <c r="H74" s="152"/>
    </row>
    <row r="75" spans="1:8" ht="26.25" customHeight="1" x14ac:dyDescent="0.4">
      <c r="A75" s="153" t="s">
        <v>96</v>
      </c>
      <c r="B75" s="154" t="s">
        <v>97</v>
      </c>
      <c r="C75" s="175" t="str">
        <f>B20</f>
        <v>Insulin Glargine (rDNA ORIGIN)</v>
      </c>
      <c r="D75" s="175"/>
      <c r="E75" s="155" t="s">
        <v>98</v>
      </c>
      <c r="F75" s="155"/>
      <c r="G75" s="156">
        <f>H71</f>
        <v>0.99141229438930778</v>
      </c>
      <c r="H75" s="152"/>
    </row>
    <row r="76" spans="1:8" ht="19.5" customHeight="1" x14ac:dyDescent="0.3">
      <c r="A76" s="157"/>
      <c r="B76" s="158"/>
      <c r="C76" s="158"/>
      <c r="D76" s="158"/>
      <c r="E76" s="158"/>
      <c r="F76" s="158"/>
      <c r="G76" s="158"/>
      <c r="H76" s="158"/>
    </row>
    <row r="77" spans="1:8" ht="18.75" customHeight="1" x14ac:dyDescent="0.3">
      <c r="A77" s="51"/>
      <c r="B77" s="123" t="s">
        <v>24</v>
      </c>
      <c r="C77" s="51"/>
      <c r="D77" s="51"/>
      <c r="E77" s="144" t="s">
        <v>25</v>
      </c>
      <c r="F77" s="159"/>
      <c r="G77" s="144" t="s">
        <v>26</v>
      </c>
      <c r="H77" s="51"/>
    </row>
    <row r="78" spans="1:8" ht="60" customHeight="1" x14ac:dyDescent="0.3">
      <c r="A78" s="160" t="s">
        <v>27</v>
      </c>
      <c r="B78" s="170" t="s">
        <v>137</v>
      </c>
      <c r="C78" s="161"/>
      <c r="D78" s="51"/>
      <c r="E78" s="170" t="s">
        <v>138</v>
      </c>
      <c r="F78" s="51"/>
      <c r="G78" s="162"/>
      <c r="H78" s="162"/>
    </row>
    <row r="79" spans="1:8" ht="60" customHeight="1" x14ac:dyDescent="0.3">
      <c r="A79" s="160" t="s">
        <v>28</v>
      </c>
      <c r="B79" s="163"/>
      <c r="C79" s="163"/>
      <c r="D79" s="51"/>
      <c r="E79" s="164"/>
      <c r="F79" s="159"/>
      <c r="G79" s="165"/>
      <c r="H79" s="165"/>
    </row>
    <row r="250" spans="1:1" x14ac:dyDescent="0.2">
      <c r="A250">
        <v>5</v>
      </c>
    </row>
  </sheetData>
  <sheetProtection password="93F3" sheet="1" formatColumns="0" formatRows="0" insertColumns="0" insertHyperlinks="0" deleteColumns="0" deleteRows="0" autoFilter="0" pivotTables="0"/>
  <mergeCells count="22">
    <mergeCell ref="A1:H7"/>
    <mergeCell ref="A8:H14"/>
    <mergeCell ref="B26:C26"/>
    <mergeCell ref="A16:H16"/>
    <mergeCell ref="B18:E18"/>
    <mergeCell ref="B20:E20"/>
    <mergeCell ref="B21:H21"/>
    <mergeCell ref="B27:C27"/>
    <mergeCell ref="C29:G29"/>
    <mergeCell ref="C31:G31"/>
    <mergeCell ref="C32:G32"/>
    <mergeCell ref="D36:E36"/>
    <mergeCell ref="F36:G36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4" priority="1" operator="greaterThan">
      <formula>0.02</formula>
    </cfRule>
  </conditionalFormatting>
  <conditionalFormatting sqref="H72">
    <cfRule type="cellIs" dxfId="3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64" zoomScale="60" zoomScaleNormal="70" workbookViewId="0">
      <selection activeCell="B29" sqref="B29"/>
    </sheetView>
  </sheetViews>
  <sheetFormatPr defaultRowHeight="12.75" x14ac:dyDescent="0.2"/>
  <cols>
    <col min="1" max="1" width="54.85546875" style="204" customWidth="1"/>
    <col min="2" max="2" width="39.42578125" style="204" customWidth="1"/>
    <col min="3" max="3" width="42.5703125" style="204" customWidth="1"/>
    <col min="4" max="4" width="21" style="204" customWidth="1"/>
    <col min="5" max="5" width="28.28515625" style="204" customWidth="1"/>
    <col min="6" max="6" width="23.85546875" style="204" customWidth="1"/>
    <col min="7" max="7" width="26" style="204" customWidth="1"/>
    <col min="8" max="16384" width="9.140625" style="204"/>
  </cols>
  <sheetData>
    <row r="1" spans="1:7" x14ac:dyDescent="0.2">
      <c r="A1" s="203" t="s">
        <v>99</v>
      </c>
      <c r="B1" s="203"/>
      <c r="C1" s="203"/>
      <c r="D1" s="203"/>
      <c r="E1" s="203"/>
      <c r="F1" s="203"/>
      <c r="G1" s="203"/>
    </row>
    <row r="2" spans="1:7" x14ac:dyDescent="0.2">
      <c r="A2" s="203"/>
      <c r="B2" s="203"/>
      <c r="C2" s="203"/>
      <c r="D2" s="203"/>
      <c r="E2" s="203"/>
      <c r="F2" s="203"/>
      <c r="G2" s="203"/>
    </row>
    <row r="3" spans="1:7" x14ac:dyDescent="0.2">
      <c r="A3" s="203"/>
      <c r="B3" s="203"/>
      <c r="C3" s="203"/>
      <c r="D3" s="203"/>
      <c r="E3" s="203"/>
      <c r="F3" s="203"/>
      <c r="G3" s="203"/>
    </row>
    <row r="4" spans="1:7" x14ac:dyDescent="0.2">
      <c r="A4" s="203"/>
      <c r="B4" s="203"/>
      <c r="C4" s="203"/>
      <c r="D4" s="203"/>
      <c r="E4" s="203"/>
      <c r="F4" s="203"/>
      <c r="G4" s="203"/>
    </row>
    <row r="5" spans="1:7" x14ac:dyDescent="0.2">
      <c r="A5" s="203"/>
      <c r="B5" s="203"/>
      <c r="C5" s="203"/>
      <c r="D5" s="203"/>
      <c r="E5" s="203"/>
      <c r="F5" s="203"/>
      <c r="G5" s="203"/>
    </row>
    <row r="6" spans="1:7" x14ac:dyDescent="0.2">
      <c r="A6" s="203"/>
      <c r="B6" s="203"/>
      <c r="C6" s="203"/>
      <c r="D6" s="203"/>
      <c r="E6" s="203"/>
      <c r="F6" s="203"/>
      <c r="G6" s="203"/>
    </row>
    <row r="7" spans="1:7" x14ac:dyDescent="0.2">
      <c r="A7" s="203"/>
      <c r="B7" s="203"/>
      <c r="C7" s="203"/>
      <c r="D7" s="203"/>
      <c r="E7" s="203"/>
      <c r="F7" s="203"/>
      <c r="G7" s="203"/>
    </row>
    <row r="8" spans="1:7" x14ac:dyDescent="0.2">
      <c r="A8" s="205" t="s">
        <v>30</v>
      </c>
      <c r="B8" s="205"/>
      <c r="C8" s="205"/>
      <c r="D8" s="205"/>
      <c r="E8" s="205"/>
      <c r="F8" s="205"/>
      <c r="G8" s="205"/>
    </row>
    <row r="9" spans="1:7" x14ac:dyDescent="0.2">
      <c r="A9" s="205"/>
      <c r="B9" s="205"/>
      <c r="C9" s="205"/>
      <c r="D9" s="205"/>
      <c r="E9" s="205"/>
      <c r="F9" s="205"/>
      <c r="G9" s="205"/>
    </row>
    <row r="10" spans="1:7" x14ac:dyDescent="0.2">
      <c r="A10" s="205"/>
      <c r="B10" s="205"/>
      <c r="C10" s="205"/>
      <c r="D10" s="205"/>
      <c r="E10" s="205"/>
      <c r="F10" s="205"/>
      <c r="G10" s="205"/>
    </row>
    <row r="11" spans="1:7" x14ac:dyDescent="0.2">
      <c r="A11" s="205"/>
      <c r="B11" s="205"/>
      <c r="C11" s="205"/>
      <c r="D11" s="205"/>
      <c r="E11" s="205"/>
      <c r="F11" s="205"/>
      <c r="G11" s="205"/>
    </row>
    <row r="12" spans="1:7" x14ac:dyDescent="0.2">
      <c r="A12" s="205"/>
      <c r="B12" s="205"/>
      <c r="C12" s="205"/>
      <c r="D12" s="205"/>
      <c r="E12" s="205"/>
      <c r="F12" s="205"/>
      <c r="G12" s="205"/>
    </row>
    <row r="13" spans="1:7" x14ac:dyDescent="0.2">
      <c r="A13" s="205"/>
      <c r="B13" s="205"/>
      <c r="C13" s="205"/>
      <c r="D13" s="205"/>
      <c r="E13" s="205"/>
      <c r="F13" s="205"/>
      <c r="G13" s="205"/>
    </row>
    <row r="14" spans="1:7" x14ac:dyDescent="0.2">
      <c r="A14" s="205"/>
      <c r="B14" s="205"/>
      <c r="C14" s="205"/>
      <c r="D14" s="205"/>
      <c r="E14" s="205"/>
      <c r="F14" s="205"/>
      <c r="G14" s="205"/>
    </row>
    <row r="15" spans="1:7" ht="19.5" customHeight="1" thickBot="1" x14ac:dyDescent="0.35">
      <c r="A15" s="206"/>
      <c r="B15" s="206"/>
      <c r="C15" s="206"/>
      <c r="D15" s="206"/>
      <c r="E15" s="206"/>
      <c r="F15" s="206"/>
      <c r="G15" s="206"/>
    </row>
    <row r="16" spans="1:7" ht="19.5" customHeight="1" thickBot="1" x14ac:dyDescent="0.35">
      <c r="A16" s="207" t="s">
        <v>31</v>
      </c>
      <c r="B16" s="208"/>
      <c r="C16" s="208"/>
      <c r="D16" s="208"/>
      <c r="E16" s="208"/>
      <c r="F16" s="208"/>
      <c r="G16" s="208"/>
    </row>
    <row r="17" spans="1:7" ht="18.75" customHeight="1" x14ac:dyDescent="0.3">
      <c r="A17" s="209" t="s">
        <v>32</v>
      </c>
      <c r="B17" s="209"/>
      <c r="C17" s="206"/>
      <c r="D17" s="206"/>
      <c r="E17" s="206"/>
      <c r="F17" s="206"/>
      <c r="G17" s="206"/>
    </row>
    <row r="18" spans="1:7" ht="26.25" customHeight="1" x14ac:dyDescent="0.4">
      <c r="A18" s="210" t="s">
        <v>33</v>
      </c>
      <c r="B18" s="211" t="s">
        <v>5</v>
      </c>
      <c r="C18" s="211"/>
      <c r="D18" s="211"/>
      <c r="E18" s="211"/>
      <c r="F18" s="206"/>
      <c r="G18" s="206"/>
    </row>
    <row r="19" spans="1:7" ht="26.25" customHeight="1" x14ac:dyDescent="0.4">
      <c r="A19" s="210" t="s">
        <v>34</v>
      </c>
      <c r="B19" s="212" t="s">
        <v>142</v>
      </c>
      <c r="C19" s="206">
        <v>12</v>
      </c>
      <c r="E19" s="206"/>
      <c r="F19" s="206"/>
      <c r="G19" s="206"/>
    </row>
    <row r="20" spans="1:7" ht="26.25" customHeight="1" x14ac:dyDescent="0.4">
      <c r="A20" s="210" t="s">
        <v>35</v>
      </c>
      <c r="B20" s="213" t="s">
        <v>136</v>
      </c>
      <c r="C20" s="213"/>
      <c r="D20" s="206"/>
      <c r="E20" s="206"/>
      <c r="F20" s="206"/>
      <c r="G20" s="206"/>
    </row>
    <row r="21" spans="1:7" ht="26.25" customHeight="1" x14ac:dyDescent="0.4">
      <c r="A21" s="210" t="s">
        <v>36</v>
      </c>
      <c r="B21" s="214" t="s">
        <v>10</v>
      </c>
      <c r="C21" s="214"/>
      <c r="D21" s="215"/>
      <c r="E21" s="215"/>
      <c r="F21" s="215"/>
      <c r="G21" s="215"/>
    </row>
    <row r="22" spans="1:7" ht="26.25" customHeight="1" x14ac:dyDescent="0.4">
      <c r="A22" s="210" t="s">
        <v>37</v>
      </c>
      <c r="B22" s="216" t="s">
        <v>139</v>
      </c>
      <c r="C22" s="217"/>
      <c r="D22" s="206"/>
      <c r="E22" s="206"/>
      <c r="F22" s="206"/>
      <c r="G22" s="206"/>
    </row>
    <row r="23" spans="1:7" ht="26.25" customHeight="1" x14ac:dyDescent="0.4">
      <c r="A23" s="210" t="s">
        <v>38</v>
      </c>
      <c r="B23" s="216" t="s">
        <v>138</v>
      </c>
      <c r="C23" s="217"/>
      <c r="D23" s="206"/>
      <c r="E23" s="206"/>
      <c r="F23" s="206"/>
      <c r="G23" s="206"/>
    </row>
    <row r="24" spans="1:7" ht="18.75" customHeight="1" x14ac:dyDescent="0.3">
      <c r="A24" s="210"/>
      <c r="B24" s="218"/>
      <c r="C24" s="206"/>
      <c r="D24" s="206"/>
      <c r="E24" s="206"/>
      <c r="F24" s="206"/>
      <c r="G24" s="206"/>
    </row>
    <row r="25" spans="1:7" ht="18.75" customHeight="1" x14ac:dyDescent="0.3">
      <c r="A25" s="219" t="s">
        <v>1</v>
      </c>
      <c r="B25" s="218"/>
      <c r="C25" s="206"/>
      <c r="D25" s="206"/>
      <c r="E25" s="206"/>
      <c r="F25" s="206"/>
      <c r="G25" s="206"/>
    </row>
    <row r="26" spans="1:7" ht="26.25" customHeight="1" x14ac:dyDescent="0.4">
      <c r="A26" s="220" t="s">
        <v>4</v>
      </c>
      <c r="B26" s="211" t="s">
        <v>136</v>
      </c>
      <c r="C26" s="211"/>
      <c r="D26" s="206"/>
      <c r="E26" s="206"/>
      <c r="F26" s="206"/>
      <c r="G26" s="206"/>
    </row>
    <row r="27" spans="1:7" ht="26.25" customHeight="1" x14ac:dyDescent="0.4">
      <c r="A27" s="221" t="s">
        <v>39</v>
      </c>
      <c r="B27" s="213" t="s">
        <v>143</v>
      </c>
      <c r="C27" s="213"/>
      <c r="D27" s="206"/>
      <c r="E27" s="206"/>
      <c r="F27" s="206"/>
      <c r="G27" s="206"/>
    </row>
    <row r="28" spans="1:7" ht="27" customHeight="1" thickBot="1" x14ac:dyDescent="0.45">
      <c r="A28" s="221" t="s">
        <v>6</v>
      </c>
      <c r="B28" s="222">
        <v>99.1</v>
      </c>
      <c r="C28" s="206"/>
      <c r="D28" s="206"/>
      <c r="E28" s="206"/>
      <c r="F28" s="206"/>
      <c r="G28" s="206"/>
    </row>
    <row r="29" spans="1:7" ht="27" customHeight="1" thickBot="1" x14ac:dyDescent="0.45">
      <c r="A29" s="221" t="s">
        <v>40</v>
      </c>
      <c r="B29" s="223">
        <v>3.08</v>
      </c>
      <c r="C29" s="224" t="s">
        <v>41</v>
      </c>
      <c r="D29" s="225"/>
      <c r="E29" s="225"/>
      <c r="F29" s="225"/>
      <c r="G29" s="226"/>
    </row>
    <row r="30" spans="1:7" ht="19.5" customHeight="1" thickBot="1" x14ac:dyDescent="0.35">
      <c r="A30" s="221" t="s">
        <v>42</v>
      </c>
      <c r="B30" s="227">
        <f>B28-B29</f>
        <v>96.02</v>
      </c>
      <c r="C30" s="228"/>
      <c r="D30" s="228"/>
      <c r="E30" s="228"/>
      <c r="F30" s="228"/>
      <c r="G30" s="228"/>
    </row>
    <row r="31" spans="1:7" ht="27" customHeight="1" thickBot="1" x14ac:dyDescent="0.45">
      <c r="A31" s="221" t="s">
        <v>43</v>
      </c>
      <c r="B31" s="229">
        <v>1</v>
      </c>
      <c r="C31" s="224" t="s">
        <v>44</v>
      </c>
      <c r="D31" s="225"/>
      <c r="E31" s="225"/>
      <c r="F31" s="225"/>
      <c r="G31" s="226"/>
    </row>
    <row r="32" spans="1:7" ht="27" customHeight="1" thickBot="1" x14ac:dyDescent="0.45">
      <c r="A32" s="221" t="s">
        <v>45</v>
      </c>
      <c r="B32" s="229">
        <v>1</v>
      </c>
      <c r="C32" s="224" t="s">
        <v>46</v>
      </c>
      <c r="D32" s="225"/>
      <c r="E32" s="225"/>
      <c r="F32" s="225"/>
      <c r="G32" s="226"/>
    </row>
    <row r="33" spans="1:7" ht="18.75" customHeight="1" x14ac:dyDescent="0.3">
      <c r="A33" s="221"/>
      <c r="B33" s="230"/>
      <c r="C33" s="231"/>
      <c r="D33" s="231"/>
      <c r="E33" s="231"/>
      <c r="F33" s="231"/>
      <c r="G33" s="231"/>
    </row>
    <row r="34" spans="1:7" ht="18.75" customHeight="1" x14ac:dyDescent="0.3">
      <c r="A34" s="221" t="s">
        <v>47</v>
      </c>
      <c r="B34" s="232">
        <f>B31/B32</f>
        <v>1</v>
      </c>
      <c r="C34" s="206" t="s">
        <v>48</v>
      </c>
      <c r="D34" s="206"/>
      <c r="E34" s="206"/>
      <c r="F34" s="206"/>
      <c r="G34" s="206"/>
    </row>
    <row r="35" spans="1:7" ht="19.5" customHeight="1" thickBot="1" x14ac:dyDescent="0.35">
      <c r="A35" s="221"/>
      <c r="B35" s="227"/>
      <c r="C35" s="233"/>
      <c r="D35" s="233"/>
      <c r="E35" s="233"/>
      <c r="F35" s="233"/>
      <c r="G35" s="206"/>
    </row>
    <row r="36" spans="1:7" ht="27" customHeight="1" thickBot="1" x14ac:dyDescent="0.45">
      <c r="A36" s="234" t="s">
        <v>49</v>
      </c>
      <c r="B36" s="235">
        <v>100</v>
      </c>
      <c r="C36" s="206"/>
      <c r="D36" s="236" t="s">
        <v>50</v>
      </c>
      <c r="E36" s="237"/>
      <c r="F36" s="236" t="s">
        <v>51</v>
      </c>
      <c r="G36" s="238"/>
    </row>
    <row r="37" spans="1:7" ht="26.25" customHeight="1" x14ac:dyDescent="0.4">
      <c r="A37" s="239" t="s">
        <v>52</v>
      </c>
      <c r="B37" s="240">
        <v>1</v>
      </c>
      <c r="C37" s="241" t="s">
        <v>53</v>
      </c>
      <c r="D37" s="242" t="s">
        <v>54</v>
      </c>
      <c r="E37" s="243" t="s">
        <v>100</v>
      </c>
      <c r="F37" s="242" t="s">
        <v>54</v>
      </c>
      <c r="G37" s="244" t="s">
        <v>100</v>
      </c>
    </row>
    <row r="38" spans="1:7" ht="26.25" customHeight="1" x14ac:dyDescent="0.4">
      <c r="A38" s="239" t="s">
        <v>56</v>
      </c>
      <c r="B38" s="240">
        <v>1</v>
      </c>
      <c r="C38" s="245">
        <v>1</v>
      </c>
      <c r="D38" s="246">
        <v>130159354</v>
      </c>
      <c r="E38" s="247">
        <f>IF(ISBLANK(D38),"-",$D$48/$D$45*D38)</f>
        <v>276734766.39459705</v>
      </c>
      <c r="F38" s="248">
        <v>134142819</v>
      </c>
      <c r="G38" s="249">
        <f>IF(ISBLANK(F38),"-",$D$48/$F$45*F38)</f>
        <v>280717037.77786207</v>
      </c>
    </row>
    <row r="39" spans="1:7" ht="26.25" customHeight="1" x14ac:dyDescent="0.4">
      <c r="A39" s="239" t="s">
        <v>57</v>
      </c>
      <c r="B39" s="240">
        <v>1</v>
      </c>
      <c r="C39" s="250">
        <v>2</v>
      </c>
      <c r="D39" s="251">
        <v>128623668</v>
      </c>
      <c r="E39" s="252">
        <f>IF(ISBLANK(D39),"-",$D$48/$D$45*D39)</f>
        <v>273469709.42093188</v>
      </c>
      <c r="F39" s="222">
        <v>129040364</v>
      </c>
      <c r="G39" s="253">
        <f>IF(ISBLANK(F39),"-",$D$48/$F$45*F39)</f>
        <v>270039268.63842833</v>
      </c>
    </row>
    <row r="40" spans="1:7" ht="26.25" customHeight="1" x14ac:dyDescent="0.4">
      <c r="A40" s="239" t="s">
        <v>58</v>
      </c>
      <c r="B40" s="240">
        <v>1</v>
      </c>
      <c r="C40" s="250">
        <v>3</v>
      </c>
      <c r="D40" s="251">
        <v>129887139</v>
      </c>
      <c r="E40" s="252">
        <f>IF(ISBLANK(D40),"-",$D$48/$D$45*D40)</f>
        <v>276156003.88449651</v>
      </c>
      <c r="F40" s="222">
        <v>131095820</v>
      </c>
      <c r="G40" s="253">
        <f>IF(ISBLANK(F40),"-",$D$48/$F$45*F40)</f>
        <v>274340665.64129537</v>
      </c>
    </row>
    <row r="41" spans="1:7" ht="26.25" customHeight="1" x14ac:dyDescent="0.4">
      <c r="A41" s="239" t="s">
        <v>59</v>
      </c>
      <c r="B41" s="240">
        <v>1</v>
      </c>
      <c r="C41" s="254">
        <v>4</v>
      </c>
      <c r="D41" s="255"/>
      <c r="E41" s="256" t="str">
        <f>IF(ISBLANK(D41),"-",$D$48/$D$45*D41)</f>
        <v>-</v>
      </c>
      <c r="F41" s="255"/>
      <c r="G41" s="257" t="str">
        <f>IF(ISBLANK(F41),"-",$D$48/$F$45*F41)</f>
        <v>-</v>
      </c>
    </row>
    <row r="42" spans="1:7" ht="27" customHeight="1" thickBot="1" x14ac:dyDescent="0.45">
      <c r="A42" s="239" t="s">
        <v>60</v>
      </c>
      <c r="B42" s="240">
        <v>1</v>
      </c>
      <c r="C42" s="258" t="s">
        <v>61</v>
      </c>
      <c r="D42" s="259">
        <f>AVERAGE(D38:D41)</f>
        <v>129556720.33333333</v>
      </c>
      <c r="E42" s="260">
        <f>AVERAGE(E38:E41)</f>
        <v>275453493.23334175</v>
      </c>
      <c r="F42" s="259">
        <f>AVERAGE(F38:F41)</f>
        <v>131426334.33333333</v>
      </c>
      <c r="G42" s="261">
        <f>AVERAGE(G38:G41)</f>
        <v>275032324.01919526</v>
      </c>
    </row>
    <row r="43" spans="1:7" ht="26.25" customHeight="1" x14ac:dyDescent="0.4">
      <c r="A43" s="239" t="s">
        <v>62</v>
      </c>
      <c r="B43" s="240">
        <v>1</v>
      </c>
      <c r="C43" s="262" t="s">
        <v>63</v>
      </c>
      <c r="D43" s="263">
        <f>'[1]INSULIN GLARGINE'!D43</f>
        <v>979.67032967032947</v>
      </c>
      <c r="E43" s="206"/>
      <c r="F43" s="263">
        <f>'[1]INSULIN GLARGINE'!F43</f>
        <v>995.32967032967019</v>
      </c>
      <c r="G43" s="206"/>
    </row>
    <row r="44" spans="1:7" ht="26.25" customHeight="1" x14ac:dyDescent="0.4">
      <c r="A44" s="239" t="s">
        <v>64</v>
      </c>
      <c r="B44" s="240">
        <v>1</v>
      </c>
      <c r="C44" s="264" t="s">
        <v>65</v>
      </c>
      <c r="D44" s="265">
        <f>D43*$B$34</f>
        <v>979.67032967032947</v>
      </c>
      <c r="E44" s="266"/>
      <c r="F44" s="265">
        <f>F43*$B$34</f>
        <v>995.32967032967019</v>
      </c>
      <c r="G44" s="206"/>
    </row>
    <row r="45" spans="1:7" ht="19.5" customHeight="1" thickBot="1" x14ac:dyDescent="0.35">
      <c r="A45" s="239" t="s">
        <v>66</v>
      </c>
      <c r="B45" s="267">
        <f>(B44/B43)*(B42/B41)*(B40/B39)*(B38/B37)*B36</f>
        <v>100</v>
      </c>
      <c r="C45" s="264" t="s">
        <v>140</v>
      </c>
      <c r="D45" s="268">
        <f>D44*$B$30/100</f>
        <v>940.67945054945028</v>
      </c>
      <c r="E45" s="269"/>
      <c r="F45" s="268">
        <f>F44*$B$30/100</f>
        <v>955.71554945054925</v>
      </c>
      <c r="G45" s="206"/>
    </row>
    <row r="46" spans="1:7" ht="19.5" customHeight="1" thickBot="1" x14ac:dyDescent="0.35">
      <c r="A46" s="270" t="s">
        <v>68</v>
      </c>
      <c r="B46" s="271"/>
      <c r="C46" s="264" t="s">
        <v>141</v>
      </c>
      <c r="D46" s="265">
        <f>D45/$B$45</f>
        <v>9.4067945054945028</v>
      </c>
      <c r="E46" s="269"/>
      <c r="F46" s="272">
        <f>F45/$B$45</f>
        <v>9.5571554945054924</v>
      </c>
      <c r="G46" s="206"/>
    </row>
    <row r="47" spans="1:7" ht="27" customHeight="1" thickBot="1" x14ac:dyDescent="0.45">
      <c r="A47" s="273"/>
      <c r="B47" s="274"/>
      <c r="C47" s="275" t="s">
        <v>70</v>
      </c>
      <c r="D47" s="276">
        <v>20</v>
      </c>
      <c r="E47" s="206"/>
      <c r="F47" s="277"/>
      <c r="G47" s="206"/>
    </row>
    <row r="48" spans="1:7" ht="18.75" customHeight="1" x14ac:dyDescent="0.3">
      <c r="A48" s="206"/>
      <c r="B48" s="206"/>
      <c r="C48" s="278" t="s">
        <v>71</v>
      </c>
      <c r="D48" s="268">
        <f>D47*$B$45</f>
        <v>2000</v>
      </c>
      <c r="E48" s="206"/>
      <c r="F48" s="277"/>
      <c r="G48" s="206"/>
    </row>
    <row r="49" spans="1:7" ht="19.5" customHeight="1" thickBot="1" x14ac:dyDescent="0.35">
      <c r="A49" s="206"/>
      <c r="B49" s="206"/>
      <c r="C49" s="221" t="s">
        <v>72</v>
      </c>
      <c r="D49" s="279">
        <f>D48/B34</f>
        <v>2000</v>
      </c>
      <c r="E49" s="206"/>
      <c r="F49" s="277"/>
      <c r="G49" s="206"/>
    </row>
    <row r="50" spans="1:7" ht="18.75" customHeight="1" x14ac:dyDescent="0.3">
      <c r="A50" s="206"/>
      <c r="B50" s="206"/>
      <c r="C50" s="234" t="s">
        <v>108</v>
      </c>
      <c r="D50" s="280">
        <f>AVERAGE(E38:E41,G38:G41)</f>
        <v>275242908.62626857</v>
      </c>
      <c r="E50" s="206"/>
      <c r="F50" s="281"/>
      <c r="G50" s="206"/>
    </row>
    <row r="51" spans="1:7" ht="18.75" customHeight="1" x14ac:dyDescent="0.3">
      <c r="A51" s="206"/>
      <c r="B51" s="206"/>
      <c r="C51" s="239" t="s">
        <v>74</v>
      </c>
      <c r="D51" s="282">
        <f>STDEV(E38:E41,G38:G41)/D50</f>
        <v>1.3004624475188787E-2</v>
      </c>
      <c r="E51" s="206"/>
      <c r="F51" s="281"/>
      <c r="G51" s="206"/>
    </row>
    <row r="52" spans="1:7" ht="19.5" customHeight="1" thickBot="1" x14ac:dyDescent="0.35">
      <c r="A52" s="206"/>
      <c r="B52" s="206"/>
      <c r="C52" s="283" t="s">
        <v>18</v>
      </c>
      <c r="D52" s="284">
        <f>COUNT(E38:E41,G38:G41)</f>
        <v>6</v>
      </c>
      <c r="E52" s="206"/>
      <c r="F52" s="281"/>
      <c r="G52" s="206"/>
    </row>
    <row r="53" spans="1:7" ht="18.75" customHeight="1" x14ac:dyDescent="0.3">
      <c r="A53" s="206"/>
      <c r="B53" s="206"/>
      <c r="C53" s="206"/>
      <c r="D53" s="206"/>
      <c r="E53" s="206"/>
      <c r="F53" s="206"/>
      <c r="G53" s="206"/>
    </row>
    <row r="54" spans="1:7" ht="18.75" customHeight="1" x14ac:dyDescent="0.3">
      <c r="A54" s="209" t="s">
        <v>1</v>
      </c>
      <c r="B54" s="285" t="s">
        <v>109</v>
      </c>
      <c r="C54" s="206"/>
      <c r="D54" s="206"/>
      <c r="E54" s="206"/>
      <c r="F54" s="206"/>
      <c r="G54" s="206"/>
    </row>
    <row r="55" spans="1:7" ht="18.75" customHeight="1" x14ac:dyDescent="0.3">
      <c r="A55" s="206" t="s">
        <v>76</v>
      </c>
      <c r="B55" s="286" t="str">
        <f>B21</f>
        <v>Insulin Glargine (rDNA ORIGIN)100 I.V</v>
      </c>
      <c r="C55" s="206"/>
      <c r="D55" s="206"/>
      <c r="E55" s="206"/>
      <c r="F55" s="206"/>
      <c r="G55" s="206"/>
    </row>
    <row r="56" spans="1:7" ht="26.25" customHeight="1" x14ac:dyDescent="0.4">
      <c r="A56" s="286" t="s">
        <v>110</v>
      </c>
      <c r="B56" s="287">
        <v>100</v>
      </c>
      <c r="C56" s="206" t="str">
        <f>B20</f>
        <v>INSULIN GLARGINE</v>
      </c>
      <c r="D56" s="206"/>
      <c r="E56" s="206"/>
      <c r="F56" s="206"/>
      <c r="G56" s="206"/>
    </row>
    <row r="57" spans="1:7" ht="17.25" customHeight="1" thickBot="1" x14ac:dyDescent="0.35">
      <c r="A57" s="288"/>
      <c r="B57" s="288"/>
      <c r="C57" s="288"/>
      <c r="D57" s="289"/>
      <c r="E57" s="289"/>
      <c r="F57" s="289"/>
      <c r="G57" s="289"/>
    </row>
    <row r="58" spans="1:7" ht="57.75" customHeight="1" x14ac:dyDescent="0.4">
      <c r="A58" s="234" t="s">
        <v>79</v>
      </c>
      <c r="B58" s="235">
        <v>10</v>
      </c>
      <c r="C58" s="290" t="s">
        <v>111</v>
      </c>
      <c r="D58" s="291" t="s">
        <v>112</v>
      </c>
      <c r="E58" s="292" t="s">
        <v>113</v>
      </c>
      <c r="F58" s="293" t="s">
        <v>114</v>
      </c>
      <c r="G58" s="294" t="s">
        <v>115</v>
      </c>
    </row>
    <row r="59" spans="1:7" ht="26.25" customHeight="1" x14ac:dyDescent="0.4">
      <c r="A59" s="239" t="s">
        <v>52</v>
      </c>
      <c r="B59" s="240">
        <v>1</v>
      </c>
      <c r="C59" s="295">
        <v>1</v>
      </c>
      <c r="D59" s="296">
        <v>139707905</v>
      </c>
      <c r="E59" s="297">
        <f t="shared" ref="E59:E68" si="0">IF(ISBLANK(D59),"-",D59/$D$50*$D$47*$B$67)</f>
        <v>101.51607952210585</v>
      </c>
      <c r="F59" s="298">
        <f t="shared" ref="F59:F68" si="1">IF(ISBLANK(D59),"-",E59/$E$70*100)</f>
        <v>102.75704160063641</v>
      </c>
      <c r="G59" s="299">
        <f t="shared" ref="G59:G68" si="2">IF(ISBLANK(D59),"-",E59/$B$56*100)</f>
        <v>101.51607952210585</v>
      </c>
    </row>
    <row r="60" spans="1:7" ht="26.25" customHeight="1" x14ac:dyDescent="0.4">
      <c r="A60" s="239" t="s">
        <v>56</v>
      </c>
      <c r="B60" s="240">
        <v>1</v>
      </c>
      <c r="C60" s="300">
        <v>2</v>
      </c>
      <c r="D60" s="301">
        <v>134440108</v>
      </c>
      <c r="E60" s="302">
        <f t="shared" si="0"/>
        <v>97.688335493174151</v>
      </c>
      <c r="F60" s="303">
        <f t="shared" si="1"/>
        <v>98.882506115527633</v>
      </c>
      <c r="G60" s="304">
        <f t="shared" si="2"/>
        <v>97.688335493174151</v>
      </c>
    </row>
    <row r="61" spans="1:7" ht="26.25" customHeight="1" x14ac:dyDescent="0.4">
      <c r="A61" s="239" t="s">
        <v>57</v>
      </c>
      <c r="B61" s="240">
        <v>1</v>
      </c>
      <c r="C61" s="300">
        <v>3</v>
      </c>
      <c r="D61" s="301">
        <v>135895920</v>
      </c>
      <c r="E61" s="302">
        <f t="shared" si="0"/>
        <v>98.746173464198307</v>
      </c>
      <c r="F61" s="303">
        <f t="shared" si="1"/>
        <v>99.953275405545298</v>
      </c>
      <c r="G61" s="304">
        <f t="shared" si="2"/>
        <v>98.746173464198307</v>
      </c>
    </row>
    <row r="62" spans="1:7" ht="26.25" customHeight="1" x14ac:dyDescent="0.4">
      <c r="A62" s="239" t="s">
        <v>58</v>
      </c>
      <c r="B62" s="240">
        <v>1</v>
      </c>
      <c r="C62" s="300">
        <v>4</v>
      </c>
      <c r="D62" s="301">
        <v>137887553</v>
      </c>
      <c r="E62" s="302">
        <f t="shared" si="0"/>
        <v>100.19335552599252</v>
      </c>
      <c r="F62" s="303">
        <f t="shared" si="1"/>
        <v>101.4181482417259</v>
      </c>
      <c r="G62" s="304">
        <f t="shared" si="2"/>
        <v>100.19335552599252</v>
      </c>
    </row>
    <row r="63" spans="1:7" ht="26.25" customHeight="1" x14ac:dyDescent="0.4">
      <c r="A63" s="239" t="s">
        <v>59</v>
      </c>
      <c r="B63" s="240">
        <v>1</v>
      </c>
      <c r="C63" s="300">
        <v>5</v>
      </c>
      <c r="D63" s="301">
        <v>134815440</v>
      </c>
      <c r="E63" s="302">
        <f t="shared" si="0"/>
        <v>97.961063318841497</v>
      </c>
      <c r="F63" s="303">
        <f t="shared" si="1"/>
        <v>99.158567845449426</v>
      </c>
      <c r="G63" s="304">
        <f t="shared" si="2"/>
        <v>97.961063318841497</v>
      </c>
    </row>
    <row r="64" spans="1:7" ht="26.25" customHeight="1" x14ac:dyDescent="0.4">
      <c r="A64" s="239" t="s">
        <v>60</v>
      </c>
      <c r="B64" s="240">
        <v>1</v>
      </c>
      <c r="C64" s="300">
        <v>6</v>
      </c>
      <c r="D64" s="301">
        <v>134693229</v>
      </c>
      <c r="E64" s="302">
        <f t="shared" si="0"/>
        <v>97.872261030993315</v>
      </c>
      <c r="F64" s="303">
        <f t="shared" si="1"/>
        <v>99.068680012609505</v>
      </c>
      <c r="G64" s="304">
        <f t="shared" si="2"/>
        <v>97.872261030993315</v>
      </c>
    </row>
    <row r="65" spans="1:7" ht="26.25" customHeight="1" x14ac:dyDescent="0.4">
      <c r="A65" s="239" t="s">
        <v>62</v>
      </c>
      <c r="B65" s="240">
        <v>1</v>
      </c>
      <c r="C65" s="300">
        <v>7</v>
      </c>
      <c r="D65" s="301">
        <v>134555487</v>
      </c>
      <c r="E65" s="302">
        <f t="shared" si="0"/>
        <v>97.772173438773422</v>
      </c>
      <c r="F65" s="303">
        <f t="shared" si="1"/>
        <v>98.967368920555288</v>
      </c>
      <c r="G65" s="304">
        <f t="shared" si="2"/>
        <v>97.772173438773422</v>
      </c>
    </row>
    <row r="66" spans="1:7" ht="26.25" customHeight="1" x14ac:dyDescent="0.4">
      <c r="A66" s="239" t="s">
        <v>64</v>
      </c>
      <c r="B66" s="240">
        <v>1</v>
      </c>
      <c r="C66" s="300">
        <v>8</v>
      </c>
      <c r="D66" s="301">
        <v>135974663</v>
      </c>
      <c r="E66" s="302">
        <f t="shared" si="0"/>
        <v>98.803390560466482</v>
      </c>
      <c r="F66" s="303">
        <f t="shared" si="1"/>
        <v>100.01119194023789</v>
      </c>
      <c r="G66" s="304">
        <f t="shared" si="2"/>
        <v>98.803390560466482</v>
      </c>
    </row>
    <row r="67" spans="1:7" ht="27" customHeight="1" thickBot="1" x14ac:dyDescent="0.45">
      <c r="A67" s="239" t="s">
        <v>66</v>
      </c>
      <c r="B67" s="267">
        <f>(B66/B65)*(B64/B63)*(B62/B61)*(B60/B59)*B58</f>
        <v>10</v>
      </c>
      <c r="C67" s="300">
        <v>9</v>
      </c>
      <c r="D67" s="301">
        <v>135753463</v>
      </c>
      <c r="E67" s="302">
        <f t="shared" si="0"/>
        <v>98.642659807326268</v>
      </c>
      <c r="F67" s="303">
        <f t="shared" si="1"/>
        <v>99.848496367628286</v>
      </c>
      <c r="G67" s="304">
        <f t="shared" si="2"/>
        <v>98.642659807326268</v>
      </c>
    </row>
    <row r="68" spans="1:7" ht="27" customHeight="1" thickBot="1" x14ac:dyDescent="0.45">
      <c r="A68" s="270" t="s">
        <v>68</v>
      </c>
      <c r="B68" s="305"/>
      <c r="C68" s="306">
        <v>10</v>
      </c>
      <c r="D68" s="307">
        <v>135870697</v>
      </c>
      <c r="E68" s="308">
        <f t="shared" si="0"/>
        <v>98.727845653228798</v>
      </c>
      <c r="F68" s="309">
        <f t="shared" si="1"/>
        <v>99.934723550084485</v>
      </c>
      <c r="G68" s="310">
        <f t="shared" si="2"/>
        <v>98.727845653228798</v>
      </c>
    </row>
    <row r="69" spans="1:7" ht="19.5" customHeight="1" thickBot="1" x14ac:dyDescent="0.35">
      <c r="A69" s="273"/>
      <c r="B69" s="311"/>
      <c r="C69" s="300"/>
      <c r="D69" s="269"/>
      <c r="E69" s="206"/>
      <c r="F69" s="289"/>
      <c r="G69" s="312"/>
    </row>
    <row r="70" spans="1:7" ht="26.25" customHeight="1" x14ac:dyDescent="0.4">
      <c r="A70" s="289"/>
      <c r="B70" s="289"/>
      <c r="C70" s="300" t="s">
        <v>116</v>
      </c>
      <c r="D70" s="313"/>
      <c r="E70" s="314">
        <f>AVERAGE(E59:E68)</f>
        <v>98.792333781510052</v>
      </c>
      <c r="F70" s="314">
        <f>AVERAGE(F59:F68)</f>
        <v>100.00000000000003</v>
      </c>
      <c r="G70" s="315">
        <f>AVERAGE(G59:G68)</f>
        <v>98.792333781510052</v>
      </c>
    </row>
    <row r="71" spans="1:7" ht="26.25" customHeight="1" x14ac:dyDescent="0.4">
      <c r="A71" s="289"/>
      <c r="B71" s="289"/>
      <c r="C71" s="300"/>
      <c r="D71" s="313"/>
      <c r="E71" s="316">
        <f>STDEV(E59:E68)/E70</f>
        <v>1.2262150506348832E-2</v>
      </c>
      <c r="F71" s="316">
        <f>STDEV(F59:F68)/F70</f>
        <v>1.2262150506348855E-2</v>
      </c>
      <c r="G71" s="317">
        <f>STDEV(G59:G68)/G70</f>
        <v>1.2262150506348832E-2</v>
      </c>
    </row>
    <row r="72" spans="1:7" ht="27" customHeight="1" thickBot="1" x14ac:dyDescent="0.45">
      <c r="A72" s="289"/>
      <c r="B72" s="289"/>
      <c r="C72" s="306"/>
      <c r="D72" s="318"/>
      <c r="E72" s="319">
        <f>COUNT(E59:E68)</f>
        <v>10</v>
      </c>
      <c r="F72" s="319">
        <f>COUNT(F59:F68)</f>
        <v>10</v>
      </c>
      <c r="G72" s="320">
        <f>COUNT(G59:G68)</f>
        <v>10</v>
      </c>
    </row>
    <row r="73" spans="1:7" ht="18.75" customHeight="1" x14ac:dyDescent="0.3">
      <c r="A73" s="289"/>
      <c r="B73" s="206"/>
      <c r="C73" s="206"/>
      <c r="D73" s="266"/>
      <c r="E73" s="313"/>
      <c r="F73" s="206"/>
      <c r="G73" s="321"/>
    </row>
    <row r="74" spans="1:7" ht="18.75" customHeight="1" x14ac:dyDescent="0.3">
      <c r="A74" s="220" t="s">
        <v>117</v>
      </c>
      <c r="B74" s="221" t="s">
        <v>97</v>
      </c>
      <c r="C74" s="322" t="str">
        <f>B20</f>
        <v>INSULIN GLARGINE</v>
      </c>
      <c r="D74" s="322"/>
      <c r="E74" s="206" t="s">
        <v>98</v>
      </c>
      <c r="F74" s="206"/>
      <c r="G74" s="323">
        <f>G70</f>
        <v>98.792333781510052</v>
      </c>
    </row>
    <row r="75" spans="1:7" ht="18.75" customHeight="1" x14ac:dyDescent="0.3">
      <c r="A75" s="220"/>
      <c r="B75" s="221"/>
      <c r="C75" s="227"/>
      <c r="D75" s="227"/>
      <c r="E75" s="206"/>
      <c r="F75" s="206"/>
      <c r="G75" s="324"/>
    </row>
    <row r="76" spans="1:7" ht="18.75" customHeight="1" x14ac:dyDescent="0.3">
      <c r="A76" s="209" t="s">
        <v>1</v>
      </c>
      <c r="B76" s="219" t="s">
        <v>118</v>
      </c>
      <c r="C76" s="206"/>
      <c r="D76" s="206"/>
      <c r="E76" s="206"/>
      <c r="F76" s="206"/>
      <c r="G76" s="289"/>
    </row>
    <row r="77" spans="1:7" ht="18.75" customHeight="1" x14ac:dyDescent="0.3">
      <c r="A77" s="209"/>
      <c r="B77" s="285"/>
      <c r="C77" s="206"/>
      <c r="D77" s="206"/>
      <c r="E77" s="206"/>
      <c r="F77" s="206"/>
      <c r="G77" s="289"/>
    </row>
    <row r="78" spans="1:7" ht="18.75" customHeight="1" x14ac:dyDescent="0.3">
      <c r="A78" s="289"/>
      <c r="B78" s="325" t="s">
        <v>119</v>
      </c>
      <c r="C78" s="326"/>
      <c r="D78" s="206"/>
      <c r="E78" s="289"/>
      <c r="F78" s="289"/>
      <c r="G78" s="289"/>
    </row>
    <row r="79" spans="1:7" ht="18.75" customHeight="1" x14ac:dyDescent="0.3">
      <c r="A79" s="289"/>
      <c r="B79" s="327" t="s">
        <v>120</v>
      </c>
      <c r="C79" s="328">
        <f>G70</f>
        <v>98.792333781510052</v>
      </c>
      <c r="D79" s="206"/>
      <c r="E79" s="289"/>
      <c r="F79" s="289"/>
      <c r="G79" s="289"/>
    </row>
    <row r="80" spans="1:7" ht="26.25" customHeight="1" x14ac:dyDescent="0.4">
      <c r="A80" s="289"/>
      <c r="B80" s="327" t="s">
        <v>121</v>
      </c>
      <c r="C80" s="329">
        <v>2.4</v>
      </c>
      <c r="D80" s="206"/>
      <c r="E80" s="289"/>
      <c r="F80" s="289"/>
      <c r="G80" s="289"/>
    </row>
    <row r="81" spans="1:7" ht="18.75" customHeight="1" x14ac:dyDescent="0.3">
      <c r="A81" s="289"/>
      <c r="B81" s="327" t="s">
        <v>122</v>
      </c>
      <c r="C81" s="328">
        <f>STDEV(G59:G68)</f>
        <v>1.2114064657023262</v>
      </c>
      <c r="D81" s="206"/>
      <c r="E81" s="289"/>
      <c r="F81" s="289"/>
      <c r="G81" s="289"/>
    </row>
    <row r="82" spans="1:7" ht="18.75" customHeight="1" x14ac:dyDescent="0.3">
      <c r="A82" s="289"/>
      <c r="B82" s="327" t="s">
        <v>123</v>
      </c>
      <c r="C82" s="328">
        <f>IF(OR(G70&lt;98.5,G70&gt;101.5),(IF(98.5&gt;G70,98.5,101.5)),C79)</f>
        <v>98.792333781510052</v>
      </c>
      <c r="D82" s="206"/>
      <c r="E82" s="289"/>
      <c r="F82" s="289"/>
      <c r="G82" s="289"/>
    </row>
    <row r="83" spans="1:7" ht="18.75" customHeight="1" x14ac:dyDescent="0.3">
      <c r="A83" s="289"/>
      <c r="B83" s="327" t="s">
        <v>124</v>
      </c>
      <c r="C83" s="330">
        <f>ABS(C82-C79)+(C80*C81)</f>
        <v>2.9073755176855829</v>
      </c>
      <c r="D83" s="206"/>
      <c r="E83" s="289"/>
      <c r="F83" s="289"/>
      <c r="G83" s="289"/>
    </row>
    <row r="84" spans="1:7" ht="18.75" customHeight="1" x14ac:dyDescent="0.3">
      <c r="A84" s="286"/>
      <c r="B84" s="331"/>
      <c r="C84" s="206"/>
      <c r="D84" s="206"/>
      <c r="E84" s="206"/>
      <c r="F84" s="206"/>
      <c r="G84" s="206"/>
    </row>
    <row r="85" spans="1:7" ht="18.75" customHeight="1" x14ac:dyDescent="0.3">
      <c r="A85" s="219" t="s">
        <v>125</v>
      </c>
      <c r="B85" s="219" t="s">
        <v>126</v>
      </c>
      <c r="C85" s="206"/>
      <c r="D85" s="206"/>
      <c r="E85" s="206"/>
      <c r="F85" s="206"/>
      <c r="G85" s="206"/>
    </row>
    <row r="86" spans="1:7" ht="18.75" customHeight="1" x14ac:dyDescent="0.3">
      <c r="A86" s="219"/>
      <c r="B86" s="219"/>
      <c r="C86" s="206"/>
      <c r="D86" s="206"/>
      <c r="E86" s="206"/>
      <c r="F86" s="206"/>
      <c r="G86" s="206"/>
    </row>
    <row r="87" spans="1:7" ht="26.25" customHeight="1" x14ac:dyDescent="0.4">
      <c r="A87" s="220" t="s">
        <v>4</v>
      </c>
      <c r="B87" s="211"/>
      <c r="C87" s="211"/>
      <c r="D87" s="206"/>
      <c r="E87" s="206"/>
      <c r="F87" s="206"/>
      <c r="G87" s="206"/>
    </row>
    <row r="88" spans="1:7" ht="26.25" customHeight="1" x14ac:dyDescent="0.4">
      <c r="A88" s="221" t="s">
        <v>39</v>
      </c>
      <c r="B88" s="213"/>
      <c r="C88" s="213"/>
      <c r="D88" s="206"/>
      <c r="E88" s="206"/>
      <c r="F88" s="206"/>
      <c r="G88" s="206"/>
    </row>
    <row r="89" spans="1:7" ht="27" customHeight="1" thickBot="1" x14ac:dyDescent="0.45">
      <c r="A89" s="221" t="s">
        <v>6</v>
      </c>
      <c r="B89" s="222">
        <f>B32</f>
        <v>1</v>
      </c>
      <c r="C89" s="206"/>
      <c r="D89" s="206"/>
      <c r="E89" s="206"/>
      <c r="F89" s="206"/>
      <c r="G89" s="206"/>
    </row>
    <row r="90" spans="1:7" ht="27" customHeight="1" thickBot="1" x14ac:dyDescent="0.45">
      <c r="A90" s="221" t="s">
        <v>40</v>
      </c>
      <c r="B90" s="222">
        <f>B33</f>
        <v>0</v>
      </c>
      <c r="C90" s="332" t="s">
        <v>127</v>
      </c>
      <c r="D90" s="333"/>
      <c r="E90" s="333"/>
      <c r="F90" s="333"/>
      <c r="G90" s="334"/>
    </row>
    <row r="91" spans="1:7" ht="18.75" customHeight="1" x14ac:dyDescent="0.3">
      <c r="A91" s="221" t="s">
        <v>42</v>
      </c>
      <c r="B91" s="227">
        <f>B89-B90</f>
        <v>1</v>
      </c>
      <c r="C91" s="228"/>
      <c r="D91" s="228"/>
      <c r="E91" s="228"/>
      <c r="F91" s="228"/>
      <c r="G91" s="335"/>
    </row>
    <row r="92" spans="1:7" ht="19.5" customHeight="1" thickBot="1" x14ac:dyDescent="0.35">
      <c r="A92" s="221"/>
      <c r="B92" s="227"/>
      <c r="C92" s="228"/>
      <c r="D92" s="228"/>
      <c r="E92" s="228"/>
      <c r="F92" s="228"/>
      <c r="G92" s="335"/>
    </row>
    <row r="93" spans="1:7" ht="27" customHeight="1" thickBot="1" x14ac:dyDescent="0.45">
      <c r="A93" s="221" t="s">
        <v>43</v>
      </c>
      <c r="B93" s="229">
        <v>1</v>
      </c>
      <c r="C93" s="224" t="s">
        <v>128</v>
      </c>
      <c r="D93" s="225"/>
      <c r="E93" s="225"/>
      <c r="F93" s="225"/>
      <c r="G93" s="225"/>
    </row>
    <row r="94" spans="1:7" ht="27" customHeight="1" thickBot="1" x14ac:dyDescent="0.45">
      <c r="A94" s="221" t="s">
        <v>45</v>
      </c>
      <c r="B94" s="229">
        <v>1</v>
      </c>
      <c r="C94" s="224" t="s">
        <v>129</v>
      </c>
      <c r="D94" s="225"/>
      <c r="E94" s="225"/>
      <c r="F94" s="225"/>
      <c r="G94" s="225"/>
    </row>
    <row r="95" spans="1:7" ht="18.75" customHeight="1" x14ac:dyDescent="0.3">
      <c r="A95" s="221"/>
      <c r="B95" s="230"/>
      <c r="C95" s="231"/>
      <c r="D95" s="231"/>
      <c r="E95" s="231"/>
      <c r="F95" s="231"/>
      <c r="G95" s="231"/>
    </row>
    <row r="96" spans="1:7" ht="18.75" customHeight="1" x14ac:dyDescent="0.3">
      <c r="A96" s="221" t="s">
        <v>47</v>
      </c>
      <c r="B96" s="232">
        <f>B93/B94</f>
        <v>1</v>
      </c>
      <c r="C96" s="206" t="s">
        <v>48</v>
      </c>
      <c r="D96" s="206"/>
      <c r="E96" s="206"/>
      <c r="F96" s="206"/>
      <c r="G96" s="206"/>
    </row>
    <row r="97" spans="1:7" ht="19.5" customHeight="1" thickBot="1" x14ac:dyDescent="0.35">
      <c r="A97" s="219"/>
      <c r="B97" s="219"/>
      <c r="C97" s="206"/>
      <c r="D97" s="206"/>
      <c r="E97" s="206"/>
      <c r="F97" s="206"/>
      <c r="G97" s="206"/>
    </row>
    <row r="98" spans="1:7" ht="27" customHeight="1" thickBot="1" x14ac:dyDescent="0.45">
      <c r="A98" s="234" t="s">
        <v>49</v>
      </c>
      <c r="B98" s="336">
        <v>1</v>
      </c>
      <c r="C98" s="206"/>
      <c r="D98" s="337" t="s">
        <v>50</v>
      </c>
      <c r="E98" s="338"/>
      <c r="F98" s="236" t="s">
        <v>51</v>
      </c>
      <c r="G98" s="238"/>
    </row>
    <row r="99" spans="1:7" ht="26.25" customHeight="1" x14ac:dyDescent="0.4">
      <c r="A99" s="239" t="s">
        <v>52</v>
      </c>
      <c r="B99" s="339">
        <v>1</v>
      </c>
      <c r="C99" s="241" t="s">
        <v>53</v>
      </c>
      <c r="D99" s="242" t="s">
        <v>54</v>
      </c>
      <c r="E99" s="243" t="s">
        <v>100</v>
      </c>
      <c r="F99" s="242" t="s">
        <v>54</v>
      </c>
      <c r="G99" s="244" t="s">
        <v>100</v>
      </c>
    </row>
    <row r="100" spans="1:7" ht="26.25" customHeight="1" x14ac:dyDescent="0.4">
      <c r="A100" s="239" t="s">
        <v>56</v>
      </c>
      <c r="B100" s="339">
        <v>1</v>
      </c>
      <c r="C100" s="245">
        <v>1</v>
      </c>
      <c r="D100" s="246"/>
      <c r="E100" s="340" t="str">
        <f>IF(ISBLANK(D100),"-",$D$110/$D$107*D100)</f>
        <v>-</v>
      </c>
      <c r="F100" s="248"/>
      <c r="G100" s="249" t="str">
        <f>IF(ISBLANK(F100),"-",$D$110/$F$107*F100)</f>
        <v>-</v>
      </c>
    </row>
    <row r="101" spans="1:7" ht="26.25" customHeight="1" x14ac:dyDescent="0.4">
      <c r="A101" s="239" t="s">
        <v>57</v>
      </c>
      <c r="B101" s="339">
        <v>1</v>
      </c>
      <c r="C101" s="250">
        <v>2</v>
      </c>
      <c r="D101" s="251"/>
      <c r="E101" s="341" t="str">
        <f>IF(ISBLANK(D101),"-",$D$110/$D$107*D101)</f>
        <v>-</v>
      </c>
      <c r="F101" s="222"/>
      <c r="G101" s="253" t="str">
        <f>IF(ISBLANK(F101),"-",$D$110/$F$107*F101)</f>
        <v>-</v>
      </c>
    </row>
    <row r="102" spans="1:7" ht="26.25" customHeight="1" x14ac:dyDescent="0.4">
      <c r="A102" s="239" t="s">
        <v>58</v>
      </c>
      <c r="B102" s="339">
        <v>1</v>
      </c>
      <c r="C102" s="250">
        <v>3</v>
      </c>
      <c r="D102" s="251"/>
      <c r="E102" s="341" t="str">
        <f>IF(ISBLANK(D102),"-",$D$110/$D$107*D102)</f>
        <v>-</v>
      </c>
      <c r="F102" s="342"/>
      <c r="G102" s="253" t="str">
        <f>IF(ISBLANK(F102),"-",$D$110/$F$107*F102)</f>
        <v>-</v>
      </c>
    </row>
    <row r="103" spans="1:7" ht="26.25" customHeight="1" x14ac:dyDescent="0.4">
      <c r="A103" s="239" t="s">
        <v>59</v>
      </c>
      <c r="B103" s="339">
        <v>1</v>
      </c>
      <c r="C103" s="254">
        <v>4</v>
      </c>
      <c r="D103" s="255"/>
      <c r="E103" s="343" t="str">
        <f>IF(ISBLANK(D103),"-",$D$110/$D$107*D103)</f>
        <v>-</v>
      </c>
      <c r="F103" s="344"/>
      <c r="G103" s="257" t="str">
        <f>IF(ISBLANK(F103),"-",$D$110/$F$107*F103)</f>
        <v>-</v>
      </c>
    </row>
    <row r="104" spans="1:7" ht="27" customHeight="1" thickBot="1" x14ac:dyDescent="0.45">
      <c r="A104" s="239" t="s">
        <v>60</v>
      </c>
      <c r="B104" s="339">
        <v>1</v>
      </c>
      <c r="C104" s="258" t="s">
        <v>61</v>
      </c>
      <c r="D104" s="345" t="e">
        <f>AVERAGE(D100:D103)</f>
        <v>#DIV/0!</v>
      </c>
      <c r="E104" s="260" t="e">
        <f>AVERAGE(E100:E103)</f>
        <v>#DIV/0!</v>
      </c>
      <c r="F104" s="345" t="e">
        <f>AVERAGE(F100:F103)</f>
        <v>#DIV/0!</v>
      </c>
      <c r="G104" s="346" t="e">
        <f>AVERAGE(G100:G103)</f>
        <v>#DIV/0!</v>
      </c>
    </row>
    <row r="105" spans="1:7" ht="26.25" customHeight="1" x14ac:dyDescent="0.4">
      <c r="A105" s="239" t="s">
        <v>62</v>
      </c>
      <c r="B105" s="339">
        <v>1</v>
      </c>
      <c r="C105" s="262" t="s">
        <v>101</v>
      </c>
      <c r="D105" s="347"/>
      <c r="E105" s="206"/>
      <c r="F105" s="263"/>
      <c r="G105" s="206"/>
    </row>
    <row r="106" spans="1:7" ht="26.25" customHeight="1" x14ac:dyDescent="0.4">
      <c r="A106" s="239" t="s">
        <v>64</v>
      </c>
      <c r="B106" s="339">
        <v>1</v>
      </c>
      <c r="C106" s="264" t="s">
        <v>102</v>
      </c>
      <c r="D106" s="348">
        <f>D105*$B$96</f>
        <v>0</v>
      </c>
      <c r="E106" s="266"/>
      <c r="F106" s="265">
        <f>F105*$B$96</f>
        <v>0</v>
      </c>
      <c r="G106" s="206"/>
    </row>
    <row r="107" spans="1:7" ht="19.5" customHeight="1" thickBot="1" x14ac:dyDescent="0.35">
      <c r="A107" s="239" t="s">
        <v>66</v>
      </c>
      <c r="B107" s="250">
        <f>(B106/B105)*(B104/B103)*(B102/B101)*(B100/B99)*B98</f>
        <v>1</v>
      </c>
      <c r="C107" s="264" t="s">
        <v>103</v>
      </c>
      <c r="D107" s="349">
        <f>D106*$B$91/100</f>
        <v>0</v>
      </c>
      <c r="E107" s="269"/>
      <c r="F107" s="268">
        <f>F106*$B$91/100</f>
        <v>0</v>
      </c>
      <c r="G107" s="206"/>
    </row>
    <row r="108" spans="1:7" ht="19.5" customHeight="1" thickBot="1" x14ac:dyDescent="0.35">
      <c r="A108" s="270" t="s">
        <v>68</v>
      </c>
      <c r="B108" s="271"/>
      <c r="C108" s="264" t="s">
        <v>104</v>
      </c>
      <c r="D108" s="348">
        <f>D107/$B$107</f>
        <v>0</v>
      </c>
      <c r="E108" s="269"/>
      <c r="F108" s="272">
        <f>F107/$B$107</f>
        <v>0</v>
      </c>
      <c r="G108" s="350"/>
    </row>
    <row r="109" spans="1:7" ht="19.5" customHeight="1" thickBot="1" x14ac:dyDescent="0.35">
      <c r="A109" s="273"/>
      <c r="B109" s="274"/>
      <c r="C109" s="351" t="s">
        <v>105</v>
      </c>
      <c r="D109" s="352">
        <f>$B$56/$B$125</f>
        <v>100</v>
      </c>
      <c r="E109" s="206"/>
      <c r="F109" s="277"/>
      <c r="G109" s="353"/>
    </row>
    <row r="110" spans="1:7" ht="18.75" customHeight="1" x14ac:dyDescent="0.3">
      <c r="A110" s="206"/>
      <c r="B110" s="206"/>
      <c r="C110" s="354" t="s">
        <v>106</v>
      </c>
      <c r="D110" s="348">
        <f>D109*$B$107</f>
        <v>100</v>
      </c>
      <c r="E110" s="206"/>
      <c r="F110" s="277"/>
      <c r="G110" s="350"/>
    </row>
    <row r="111" spans="1:7" ht="19.5" customHeight="1" thickBot="1" x14ac:dyDescent="0.35">
      <c r="A111" s="206"/>
      <c r="B111" s="206"/>
      <c r="C111" s="355" t="s">
        <v>107</v>
      </c>
      <c r="D111" s="356">
        <f>D110/B96</f>
        <v>100</v>
      </c>
      <c r="E111" s="206"/>
      <c r="F111" s="281"/>
      <c r="G111" s="350"/>
    </row>
    <row r="112" spans="1:7" ht="18.75" customHeight="1" x14ac:dyDescent="0.3">
      <c r="A112" s="206"/>
      <c r="B112" s="206"/>
      <c r="C112" s="357" t="s">
        <v>108</v>
      </c>
      <c r="D112" s="358" t="e">
        <f>AVERAGE(E100:E103,G100:G103)</f>
        <v>#DIV/0!</v>
      </c>
      <c r="E112" s="206"/>
      <c r="F112" s="281"/>
      <c r="G112" s="353"/>
    </row>
    <row r="113" spans="1:7" ht="18.75" customHeight="1" x14ac:dyDescent="0.3">
      <c r="A113" s="206"/>
      <c r="B113" s="206"/>
      <c r="C113" s="359" t="s">
        <v>74</v>
      </c>
      <c r="D113" s="360" t="e">
        <f>STDEV(E100:E103,G100:G103)/D112</f>
        <v>#DIV/0!</v>
      </c>
      <c r="E113" s="206"/>
      <c r="F113" s="281"/>
      <c r="G113" s="350"/>
    </row>
    <row r="114" spans="1:7" ht="19.5" customHeight="1" thickBot="1" x14ac:dyDescent="0.35">
      <c r="A114" s="206"/>
      <c r="B114" s="206"/>
      <c r="C114" s="361" t="s">
        <v>18</v>
      </c>
      <c r="D114" s="362">
        <f>COUNT(E100:E103,G100:G103)</f>
        <v>0</v>
      </c>
      <c r="E114" s="206"/>
      <c r="F114" s="281"/>
      <c r="G114" s="350"/>
    </row>
    <row r="115" spans="1:7" ht="19.5" customHeight="1" thickBot="1" x14ac:dyDescent="0.35">
      <c r="A115" s="209"/>
      <c r="B115" s="209"/>
      <c r="C115" s="209"/>
      <c r="D115" s="209"/>
      <c r="E115" s="209"/>
      <c r="F115" s="206"/>
      <c r="G115" s="206"/>
    </row>
    <row r="116" spans="1:7" ht="26.25" customHeight="1" x14ac:dyDescent="0.4">
      <c r="A116" s="234" t="s">
        <v>130</v>
      </c>
      <c r="B116" s="336">
        <v>1</v>
      </c>
      <c r="C116" s="337" t="s">
        <v>131</v>
      </c>
      <c r="D116" s="363" t="s">
        <v>54</v>
      </c>
      <c r="E116" s="364" t="s">
        <v>132</v>
      </c>
      <c r="F116" s="365" t="s">
        <v>133</v>
      </c>
      <c r="G116" s="206"/>
    </row>
    <row r="117" spans="1:7" ht="26.25" customHeight="1" x14ac:dyDescent="0.4">
      <c r="A117" s="239" t="s">
        <v>83</v>
      </c>
      <c r="B117" s="339">
        <v>1</v>
      </c>
      <c r="C117" s="300">
        <v>1</v>
      </c>
      <c r="D117" s="366"/>
      <c r="E117" s="297" t="str">
        <f t="shared" ref="E117:E122" si="3">IF(ISBLANK(D117),"-",D117/$D$112*$D$109*$B$125)</f>
        <v>-</v>
      </c>
      <c r="F117" s="367" t="str">
        <f t="shared" ref="F117:F122" si="4">IF(ISBLANK(D117), "-", E117/$B$56)</f>
        <v>-</v>
      </c>
      <c r="G117" s="206"/>
    </row>
    <row r="118" spans="1:7" ht="26.25" customHeight="1" x14ac:dyDescent="0.4">
      <c r="A118" s="239" t="s">
        <v>85</v>
      </c>
      <c r="B118" s="339">
        <v>1</v>
      </c>
      <c r="C118" s="300">
        <v>2</v>
      </c>
      <c r="D118" s="366"/>
      <c r="E118" s="302" t="str">
        <f t="shared" si="3"/>
        <v>-</v>
      </c>
      <c r="F118" s="368" t="str">
        <f t="shared" si="4"/>
        <v>-</v>
      </c>
      <c r="G118" s="206"/>
    </row>
    <row r="119" spans="1:7" ht="26.25" customHeight="1" x14ac:dyDescent="0.4">
      <c r="A119" s="239" t="s">
        <v>86</v>
      </c>
      <c r="B119" s="339">
        <v>1</v>
      </c>
      <c r="C119" s="300">
        <v>3</v>
      </c>
      <c r="D119" s="366"/>
      <c r="E119" s="302" t="str">
        <f t="shared" si="3"/>
        <v>-</v>
      </c>
      <c r="F119" s="368" t="str">
        <f t="shared" si="4"/>
        <v>-</v>
      </c>
      <c r="G119" s="206"/>
    </row>
    <row r="120" spans="1:7" ht="26.25" customHeight="1" x14ac:dyDescent="0.4">
      <c r="A120" s="239" t="s">
        <v>87</v>
      </c>
      <c r="B120" s="339">
        <v>1</v>
      </c>
      <c r="C120" s="300">
        <v>4</v>
      </c>
      <c r="D120" s="366"/>
      <c r="E120" s="302" t="str">
        <f t="shared" si="3"/>
        <v>-</v>
      </c>
      <c r="F120" s="368" t="str">
        <f t="shared" si="4"/>
        <v>-</v>
      </c>
      <c r="G120" s="206"/>
    </row>
    <row r="121" spans="1:7" ht="26.25" customHeight="1" x14ac:dyDescent="0.4">
      <c r="A121" s="239" t="s">
        <v>88</v>
      </c>
      <c r="B121" s="339">
        <v>1</v>
      </c>
      <c r="C121" s="300">
        <v>5</v>
      </c>
      <c r="D121" s="366"/>
      <c r="E121" s="302" t="str">
        <f t="shared" si="3"/>
        <v>-</v>
      </c>
      <c r="F121" s="368" t="str">
        <f t="shared" si="4"/>
        <v>-</v>
      </c>
      <c r="G121" s="206"/>
    </row>
    <row r="122" spans="1:7" ht="26.25" customHeight="1" x14ac:dyDescent="0.4">
      <c r="A122" s="239" t="s">
        <v>90</v>
      </c>
      <c r="B122" s="339">
        <v>1</v>
      </c>
      <c r="C122" s="369">
        <v>6</v>
      </c>
      <c r="D122" s="370"/>
      <c r="E122" s="371" t="str">
        <f t="shared" si="3"/>
        <v>-</v>
      </c>
      <c r="F122" s="372" t="str">
        <f t="shared" si="4"/>
        <v>-</v>
      </c>
      <c r="G122" s="206"/>
    </row>
    <row r="123" spans="1:7" ht="26.25" customHeight="1" x14ac:dyDescent="0.4">
      <c r="A123" s="239" t="s">
        <v>91</v>
      </c>
      <c r="B123" s="339">
        <v>1</v>
      </c>
      <c r="C123" s="300"/>
      <c r="D123" s="266"/>
      <c r="E123" s="206"/>
      <c r="F123" s="304"/>
      <c r="G123" s="206"/>
    </row>
    <row r="124" spans="1:7" ht="26.25" customHeight="1" x14ac:dyDescent="0.4">
      <c r="A124" s="239" t="s">
        <v>92</v>
      </c>
      <c r="B124" s="339">
        <v>1</v>
      </c>
      <c r="C124" s="300"/>
      <c r="D124" s="373"/>
      <c r="E124" s="374" t="s">
        <v>61</v>
      </c>
      <c r="F124" s="375" t="e">
        <f>AVERAGE(F117:F122)</f>
        <v>#DIV/0!</v>
      </c>
      <c r="G124" s="206"/>
    </row>
    <row r="125" spans="1:7" ht="27" customHeight="1" thickBot="1" x14ac:dyDescent="0.45">
      <c r="A125" s="239" t="s">
        <v>93</v>
      </c>
      <c r="B125" s="250">
        <f>(B124/B123)*(B122/B121)*(B120/B119)*(B118/B117)*B116</f>
        <v>1</v>
      </c>
      <c r="C125" s="376"/>
      <c r="D125" s="377"/>
      <c r="E125" s="221" t="s">
        <v>74</v>
      </c>
      <c r="F125" s="317" t="e">
        <f>STDEV(F117:F122)/F124</f>
        <v>#DIV/0!</v>
      </c>
      <c r="G125" s="206"/>
    </row>
    <row r="126" spans="1:7" ht="27" customHeight="1" thickBot="1" x14ac:dyDescent="0.45">
      <c r="A126" s="270" t="s">
        <v>68</v>
      </c>
      <c r="B126" s="271"/>
      <c r="C126" s="378"/>
      <c r="D126" s="379"/>
      <c r="E126" s="380" t="s">
        <v>18</v>
      </c>
      <c r="F126" s="381">
        <f>COUNT(F117:F122)</f>
        <v>0</v>
      </c>
      <c r="G126" s="206"/>
    </row>
    <row r="127" spans="1:7" ht="19.5" customHeight="1" thickBot="1" x14ac:dyDescent="0.35">
      <c r="A127" s="273"/>
      <c r="B127" s="274"/>
      <c r="C127" s="206"/>
      <c r="D127" s="206"/>
      <c r="E127" s="206"/>
      <c r="F127" s="266"/>
      <c r="G127" s="206"/>
    </row>
    <row r="128" spans="1:7" ht="18.75" customHeight="1" x14ac:dyDescent="0.3">
      <c r="A128" s="231"/>
      <c r="B128" s="231"/>
      <c r="C128" s="206"/>
      <c r="D128" s="206"/>
      <c r="E128" s="206"/>
      <c r="F128" s="266"/>
      <c r="G128" s="206"/>
    </row>
    <row r="129" spans="1:7" ht="18.75" customHeight="1" x14ac:dyDescent="0.3">
      <c r="A129" s="220" t="s">
        <v>117</v>
      </c>
      <c r="B129" s="221" t="s">
        <v>134</v>
      </c>
      <c r="C129" s="322" t="str">
        <f>B20</f>
        <v>INSULIN GLARGINE</v>
      </c>
      <c r="D129" s="322"/>
      <c r="E129" s="206" t="s">
        <v>135</v>
      </c>
      <c r="F129" s="206"/>
      <c r="G129" s="324" t="e">
        <f>F124</f>
        <v>#DIV/0!</v>
      </c>
    </row>
    <row r="130" spans="1:7" ht="19.5" customHeight="1" thickBot="1" x14ac:dyDescent="0.35">
      <c r="A130" s="382"/>
      <c r="B130" s="382"/>
      <c r="C130" s="383"/>
      <c r="D130" s="383"/>
      <c r="E130" s="383"/>
      <c r="F130" s="383"/>
      <c r="G130" s="383"/>
    </row>
    <row r="131" spans="1:7" ht="18.75" customHeight="1" x14ac:dyDescent="0.3">
      <c r="A131" s="206"/>
      <c r="B131" s="384" t="s">
        <v>24</v>
      </c>
      <c r="C131" s="384"/>
      <c r="D131" s="206"/>
      <c r="E131" s="385" t="s">
        <v>25</v>
      </c>
      <c r="F131" s="386"/>
      <c r="G131" s="385" t="s">
        <v>26</v>
      </c>
    </row>
    <row r="132" spans="1:7" ht="60" customHeight="1" x14ac:dyDescent="0.3">
      <c r="A132" s="220" t="s">
        <v>27</v>
      </c>
      <c r="B132" s="387"/>
      <c r="C132" s="387"/>
      <c r="D132" s="206"/>
      <c r="E132" s="387"/>
      <c r="F132" s="206"/>
      <c r="G132" s="387"/>
    </row>
    <row r="133" spans="1:7" ht="60" customHeight="1" x14ac:dyDescent="0.3">
      <c r="A133" s="220" t="s">
        <v>28</v>
      </c>
      <c r="B133" s="388"/>
      <c r="C133" s="388"/>
      <c r="D133" s="206"/>
      <c r="E133" s="388"/>
      <c r="F133" s="206"/>
      <c r="G133" s="389"/>
    </row>
    <row r="250" spans="1:1" x14ac:dyDescent="0.2">
      <c r="A250" s="204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18:E18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INSULIN GLARGINE</vt:lpstr>
      <vt:lpstr>INSULIN GLARGINE 2 (2)</vt:lpstr>
      <vt:lpstr>'INSULIN GLARGINE 2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2016-03-11T10:03:53Z</dcterms:modified>
</cp:coreProperties>
</file>