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F63"/>
  <c r="E31"/>
  <c r="B32"/>
  <c r="B26"/>
  <c r="F55" i="2"/>
  <c r="F51"/>
  <c r="F49"/>
  <c r="D47"/>
  <c r="E47" s="1"/>
  <c r="F47" s="1"/>
  <c r="D46"/>
  <c r="E46" s="1"/>
  <c r="F46" s="1"/>
  <c r="F48" s="1"/>
  <c r="B34"/>
  <c r="B16"/>
  <c r="F67" i="1"/>
  <c r="F61"/>
  <c r="D59"/>
  <c r="E59" s="1"/>
  <c r="F59" s="1"/>
  <c r="E58"/>
  <c r="F58" s="1"/>
  <c r="D58"/>
  <c r="B38"/>
  <c r="A38" s="1"/>
  <c r="B39" s="1"/>
  <c r="A39" s="1"/>
  <c r="B40" s="1"/>
  <c r="A40" s="1"/>
  <c r="B41" s="1"/>
  <c r="A41" s="1"/>
  <c r="F60" l="1"/>
  <c r="F64" s="1"/>
  <c r="F52" i="2"/>
  <c r="D55" s="1"/>
</calcChain>
</file>

<file path=xl/sharedStrings.xml><?xml version="1.0" encoding="utf-8"?>
<sst xmlns="http://schemas.openxmlformats.org/spreadsheetml/2006/main" count="135" uniqueCount="84">
  <si>
    <t>MICOBIOLOGY NO.</t>
  </si>
  <si>
    <t>BIOL/002/2015</t>
  </si>
  <si>
    <t>DATE RECEIVED</t>
  </si>
  <si>
    <t>2015-09-11 11:02:15</t>
  </si>
  <si>
    <t>Analysis Report</t>
  </si>
  <si>
    <t>Insulin Microbial Assay</t>
  </si>
  <si>
    <t>Sample Name:</t>
  </si>
  <si>
    <t>ENDULIN 3 ML INJECTION</t>
  </si>
  <si>
    <t>Lab Ref No:</t>
  </si>
  <si>
    <t>NDQD201509278</t>
  </si>
  <si>
    <t>Active Ingredient:</t>
  </si>
  <si>
    <t>Insulin</t>
  </si>
  <si>
    <t>Label Claim:</t>
  </si>
  <si>
    <t>Each  ml contains mg of Apyrogenic</t>
  </si>
  <si>
    <t>Date Test Set:</t>
  </si>
  <si>
    <t>11/9/2015</t>
  </si>
  <si>
    <t>Date of Results:</t>
  </si>
  <si>
    <t>14/09/2015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</si>
  <si>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</si>
  <si>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</si>
  <si>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</si>
  <si>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</si>
  <si>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</si>
  <si>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</si>
  <si>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</si>
  <si>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</si>
  <si>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</si>
  <si>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</si>
  <si>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</si>
  <si>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</si>
  <si>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</si>
  <si>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</si>
  <si>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</si>
  <si>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</si>
  <si>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</si>
  <si>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</si>
  <si>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</si>
  <si>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</si>
  <si>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</si>
  <si>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</si>
  <si>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</si>
  <si>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</si>
  <si>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</si>
  <si>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</si>
  <si>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</si>
  <si>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</si>
  <si>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</si>
  <si>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</si>
  <si>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</si>
  <si>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</si>
  <si>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</si>
  <si>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</si>
  <si>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</si>
  <si>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</si>
  <si>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</si>
  <si>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</si>
  <si>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</si>
  <si>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</si>
  <si>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</si>
  <si>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</si>
  <si>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</si>
  <si>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</si>
  <si>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</si>
  <si>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</si>
  <si>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</si>
  <si>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</si>
  <si>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</si>
  <si>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</si>
  <si>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</si>
  <si>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</si>
  <si>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</si>
  <si>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</si>
  <si>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</si>
  <si>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</si>
  <si>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</si>
  <si>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EU/100IU</t>
  </si>
  <si>
    <t>IU/mL</t>
  </si>
  <si>
    <t>8000 EU / vial</t>
  </si>
  <si>
    <t>8.0mL</t>
  </si>
  <si>
    <t>Diluent Vol1 (µL)</t>
  </si>
  <si>
    <t>Diluent Vol2 (µL)</t>
  </si>
  <si>
    <t>B7</t>
  </si>
  <si>
    <t>B8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</si>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</sst>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46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80</v>
      </c>
      <c r="C23" s="74" t="s">
        <v>75</v>
      </c>
      <c r="D23" s="14"/>
      <c r="E23" s="15"/>
    </row>
    <row r="24" spans="1:7" s="9" customFormat="1" ht="19.5" customHeight="1">
      <c r="A24" s="16" t="s">
        <v>26</v>
      </c>
      <c r="B24" s="17">
        <v>100</v>
      </c>
      <c r="C24" s="18" t="s">
        <v>76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B23/100*B24/B22</f>
        <v>16000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29</v>
      </c>
      <c r="B29" s="121"/>
      <c r="C29" s="122" t="s">
        <v>30</v>
      </c>
      <c r="D29" s="122"/>
      <c r="E29" s="122"/>
      <c r="F29" s="123"/>
    </row>
    <row r="30" spans="1:7" ht="20.100000000000001" customHeight="1">
      <c r="A30" s="25" t="s">
        <v>31</v>
      </c>
      <c r="B30" s="99" t="s">
        <v>77</v>
      </c>
      <c r="C30" s="124" t="s">
        <v>32</v>
      </c>
      <c r="D30" s="125"/>
      <c r="E30" s="125" t="s">
        <v>33</v>
      </c>
      <c r="F30" s="126"/>
    </row>
    <row r="31" spans="1:7" ht="20.100000000000001" customHeight="1">
      <c r="A31" s="27" t="s">
        <v>34</v>
      </c>
      <c r="B31" s="114" t="s">
        <v>78</v>
      </c>
      <c r="C31" s="127">
        <v>0.999</v>
      </c>
      <c r="D31" s="128"/>
      <c r="E31" s="115">
        <f>POWER(C31,2)</f>
        <v>0.99800100000000003</v>
      </c>
      <c r="F31" s="116"/>
      <c r="G31" s="9"/>
    </row>
    <row r="32" spans="1:7" ht="20.100000000000001" customHeight="1">
      <c r="A32" s="97" t="s">
        <v>36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37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400</v>
      </c>
      <c r="D39" s="93">
        <v>4000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44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79</v>
      </c>
      <c r="C45" s="87" t="s">
        <v>42</v>
      </c>
      <c r="D45" s="95" t="s">
        <v>80</v>
      </c>
      <c r="E45" s="87" t="s">
        <v>45</v>
      </c>
      <c r="F45" s="95" t="s">
        <v>46</v>
      </c>
    </row>
    <row r="46" spans="1:9" s="85" customFormat="1">
      <c r="A46" s="103">
        <v>50</v>
      </c>
      <c r="B46" s="111">
        <v>5950</v>
      </c>
      <c r="C46" s="103">
        <v>50</v>
      </c>
      <c r="D46" s="111">
        <v>5950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50</v>
      </c>
      <c r="B53" s="46">
        <v>6.27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51</v>
      </c>
      <c r="B54" s="45">
        <v>-0.14599999999999999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>
      <c r="A58" s="58" t="s">
        <v>81</v>
      </c>
      <c r="B58" s="59">
        <v>50</v>
      </c>
      <c r="C58" s="60">
        <v>5412</v>
      </c>
      <c r="D58" s="61">
        <f>LN(C58)</f>
        <v>8.5963739892906794</v>
      </c>
      <c r="E58" s="61">
        <f>(D58-$B$53)/$B$54</f>
        <v>-15.934068419799178</v>
      </c>
      <c r="F58" s="62">
        <f>EXP(E58)</f>
        <v>1.2020485558261437E-7</v>
      </c>
      <c r="G58" s="63"/>
      <c r="H58" s="63"/>
      <c r="I58" s="63"/>
    </row>
    <row r="59" spans="1:9" s="64" customFormat="1" ht="27" customHeight="1">
      <c r="A59" s="65" t="s">
        <v>82</v>
      </c>
      <c r="B59" s="66">
        <v>50</v>
      </c>
      <c r="C59" s="67">
        <v>5486</v>
      </c>
      <c r="D59" s="68">
        <f>LN(C59)</f>
        <v>8.6099546714975492</v>
      </c>
      <c r="E59" s="68">
        <f>(D59-$B$53)/$B$54</f>
        <v>-16.027086791079107</v>
      </c>
      <c r="F59" s="69">
        <f>EXP(E59)</f>
        <v>1.0952787092525458E-7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59</v>
      </c>
      <c r="E60" s="117"/>
      <c r="F60" s="70">
        <f>AVERAGE(F58:F59)</f>
        <v>1.1486636325393448E-7</v>
      </c>
      <c r="G60" s="9"/>
      <c r="H60" s="9"/>
      <c r="I60" s="9"/>
    </row>
    <row r="61" spans="1:9" ht="25.5" customHeight="1">
      <c r="E61" s="71" t="s">
        <v>60</v>
      </c>
      <c r="F61" s="72">
        <f>STDEV(C58:C59)/AVERAGE(C58:C59)</f>
        <v>9.6028448904027387E-3</v>
      </c>
      <c r="G61" s="9"/>
      <c r="H61" s="9"/>
    </row>
    <row r="62" spans="1:9" ht="26.25" customHeight="1">
      <c r="A62" s="8"/>
      <c r="B62" s="45"/>
      <c r="C62" s="8"/>
      <c r="D62" s="117" t="s">
        <v>61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62</v>
      </c>
      <c r="F63" s="24">
        <f>(A46+B46)/A46*(C46+D46)/C46</f>
        <v>14400</v>
      </c>
      <c r="G63" s="9"/>
      <c r="H63" s="9"/>
    </row>
    <row r="64" spans="1:9" ht="25.5" customHeight="1">
      <c r="E64" s="71" t="s">
        <v>63</v>
      </c>
      <c r="F64" s="75">
        <f>F63*F60</f>
        <v>1.6540756308566565E-3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64</v>
      </c>
      <c r="C67" s="76" t="s">
        <v>65</v>
      </c>
      <c r="D67" s="130">
        <f>F64*100</f>
        <v>0.16540756308566565</v>
      </c>
      <c r="E67" s="130"/>
      <c r="F67" s="74" t="str">
        <f>C23</f>
        <v>EU/100IU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>
      <c r="A73" s="81" t="s">
        <v>83</v>
      </c>
      <c r="C73" s="81" t="s">
        <v>69</v>
      </c>
      <c r="D73" s="21"/>
      <c r="F73" s="21" t="s">
        <v>70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NDQD201509278 / Bacterial Endotoxin / Download 1  /  Analyst - Eric Ngamau /  Date 15-09-2015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2015-09-15T09:52:37Z</cp:lastPrinted>
  <dcterms:created xsi:type="dcterms:W3CDTF">2014-04-25T13:22:50Z</dcterms:created>
  <dcterms:modified xsi:type="dcterms:W3CDTF">2015-09-15T09:52:41Z</dcterms:modified>
</cp:coreProperties>
</file>