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1"/>
  </bookViews>
  <sheets>
    <sheet name="SST" sheetId="1" r:id="rId1"/>
    <sheet name="SALBUTAMOL" sheetId="4" r:id="rId2"/>
  </sheets>
  <definedNames>
    <definedName name="_xlnm.Print_Area" localSheetId="1">SALBUTAMOL!$A$1:$I$85</definedName>
  </definedNames>
  <calcPr calcId="144525"/>
</workbook>
</file>

<file path=xl/calcChain.xml><?xml version="1.0" encoding="utf-8"?>
<calcChain xmlns="http://schemas.openxmlformats.org/spreadsheetml/2006/main">
  <c r="C57" i="4" l="1"/>
  <c r="B69" i="4"/>
  <c r="C76" i="4" l="1"/>
  <c r="B68" i="4"/>
  <c r="C56" i="4"/>
  <c r="B55" i="4"/>
  <c r="B45" i="4"/>
  <c r="D48" i="4" s="1"/>
  <c r="D44" i="4"/>
  <c r="F42" i="4"/>
  <c r="D42" i="4"/>
  <c r="B34" i="4"/>
  <c r="F44" i="4" s="1"/>
  <c r="B30" i="4"/>
  <c r="B32" i="1"/>
  <c r="E30" i="1"/>
  <c r="D30" i="1"/>
  <c r="C30" i="1"/>
  <c r="B30" i="1"/>
  <c r="B31" i="1" s="1"/>
  <c r="I39" i="4" l="1"/>
  <c r="D49" i="4"/>
  <c r="D45" i="4"/>
  <c r="E40" i="4" s="1"/>
  <c r="F45" i="4"/>
  <c r="G38" i="4" s="1"/>
  <c r="G40" i="4"/>
  <c r="G39" i="4" l="1"/>
  <c r="E41" i="4"/>
  <c r="E39" i="4"/>
  <c r="G41" i="4"/>
  <c r="D46" i="4"/>
  <c r="F46" i="4"/>
  <c r="E38" i="4"/>
  <c r="E42" i="4" l="1"/>
  <c r="G42" i="4"/>
  <c r="D50" i="4"/>
  <c r="G70" i="4" s="1"/>
  <c r="H70" i="4" s="1"/>
  <c r="D52" i="4"/>
  <c r="G60" i="4" l="1"/>
  <c r="H60" i="4" s="1"/>
  <c r="G62" i="4"/>
  <c r="H62" i="4" s="1"/>
  <c r="G61" i="4"/>
  <c r="H61" i="4" s="1"/>
  <c r="G71" i="4"/>
  <c r="H71" i="4" s="1"/>
  <c r="G63" i="4"/>
  <c r="H63" i="4" s="1"/>
  <c r="G69" i="4"/>
  <c r="H69" i="4" s="1"/>
  <c r="D51" i="4"/>
  <c r="G68" i="4"/>
  <c r="H68" i="4" s="1"/>
  <c r="G67" i="4"/>
  <c r="H67" i="4" s="1"/>
  <c r="H72" i="4" l="1"/>
  <c r="G76" i="4" s="1"/>
  <c r="H74" i="4"/>
  <c r="H73" i="4" l="1"/>
</calcChain>
</file>

<file path=xl/sharedStrings.xml><?xml version="1.0" encoding="utf-8"?>
<sst xmlns="http://schemas.openxmlformats.org/spreadsheetml/2006/main" count="126" uniqueCount="103">
  <si>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</si>
  <si>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</si>
  <si>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</si>
  <si>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</si>
  <si>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</si>
  <si>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</si>
  <si>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</si>
  <si>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</si>
  <si>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</si>
  <si>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</si>
  <si>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</si>
  <si>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</si>
  <si>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</si>
  <si>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</si>
  <si>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</si>
  <si>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</si>
  <si>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</si>
  <si>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</si>
  <si>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</si>
  <si>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</si>
  <si>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</si>
  <si>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</si>
  <si>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</si>
  <si>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</si>
  <si>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</si>
  <si>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</si>
  <si>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</si>
  <si>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</si>
  <si>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</si>
  <si>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</si>
  <si>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</si>
  <si>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Report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</si>
  <si>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</si>
  <si>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</si>
  <si>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</si>
  <si>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</si>
  <si>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</si>
  <si>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</si>
  <si>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</si>
  <si>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</si>
  <si>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</si>
  <si>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</si>
  <si>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</si>
  <si>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</si>
  <si>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</si>
  <si>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</si>
  <si>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</si>
  <si>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</si>
  <si>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</si>
  <si>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</si>
  <si>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</si>
  <si>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</si>
  <si>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</si>
  <si>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</si>
  <si>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</si>
  <si>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</si>
  <si>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</si>
  <si>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</si>
  <si>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</si>
  <si>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</si>
  <si>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</si>
  <si>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</si>
  <si>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</si>
  <si>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</si>
  <si>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</si>
  <si>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</si>
  <si>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</si>
  <si>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Powder Weight (mg)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</si>
  <si>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</si>
  <si>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</si>
  <si>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</si>
  <si>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</si>
  <si>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</si>
  <si>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</si>
  <si>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</si>
  <si>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</si>
  <si>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</si>
  <si>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</si>
  <si>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</si>
  <si>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</si>
  <si>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</si>
  <si>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 xml:space="preserve">The content of </t>
  </si>
  <si>
    <t xml:space="preserve">in the sample as a percentage of the stated  label claim is </t>
  </si>
  <si>
    <t>If correction for water content is not needed please enter 0</t>
  </si>
  <si>
    <t>National Quality Control Laoboratory</t>
  </si>
  <si>
    <t>Laboratory Data Calculation Spreadsheet</t>
  </si>
  <si>
    <t>Initial Standard dilution volume (mL):</t>
  </si>
  <si>
    <t xml:space="preserve">Std Response Deviation </t>
  </si>
  <si>
    <t>Desired Concentration (mg/mL):</t>
  </si>
  <si>
    <t>Initial Sample dilution Volume (mL):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</si>
  <si>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</si>
  <si>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Desired Sample Weight (mg):</t>
  </si>
  <si>
    <t>Comment: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</si>
  <si>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1000</t>
    </r>
  </si>
  <si>
    <t>Pulmocare Inhaler</t>
  </si>
  <si>
    <t>NDQD201509283</t>
  </si>
  <si>
    <t>E. Tanui</t>
  </si>
  <si>
    <t>Salbutamol Sulphate</t>
  </si>
  <si>
    <t>Each metered actution delivers Salbutamol (as Salbutamol Sulphate BP) 100 micrograms</t>
  </si>
  <si>
    <t>3rd Feb 2016</t>
  </si>
  <si>
    <t>2nd Feb 2016</t>
  </si>
  <si>
    <t>S8 - 3</t>
  </si>
  <si>
    <t>Each one actuation contains: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</si>
</sst>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0.000"/>
    <numFmt numFmtId="169" formatCode="dd\-mmm\-yy"/>
    <numFmt numFmtId="170" formatCode="0.0000\ &quot;mg&quot;"/>
    <numFmt numFmtId="172" formatCode="0.0\ &quot;mg&quot;"/>
  </numFmts>
  <fonts count="2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Calibri"/>
      <family val="2"/>
    </font>
    <font>
      <b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2" fontId="10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170" fontId="10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0" fontId="14" fillId="3" borderId="21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0" fillId="2" borderId="21" xfId="0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4" fillId="3" borderId="39" xfId="0" applyFont="1" applyFill="1" applyBorder="1" applyAlignment="1" applyProtection="1">
      <alignment horizontal="center"/>
      <protection locked="0"/>
    </xf>
    <xf numFmtId="168" fontId="8" fillId="2" borderId="26" xfId="0" applyNumberFormat="1" applyFont="1" applyFill="1" applyBorder="1" applyAlignment="1">
      <alignment horizontal="center"/>
    </xf>
    <xf numFmtId="168" fontId="8" fillId="2" borderId="27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8" fillId="2" borderId="22" xfId="0" applyFont="1" applyFill="1" applyBorder="1" applyAlignment="1">
      <alignment horizontal="center"/>
    </xf>
    <xf numFmtId="0" fontId="14" fillId="3" borderId="25" xfId="0" applyFont="1" applyFill="1" applyBorder="1" applyAlignment="1" applyProtection="1">
      <alignment horizontal="center"/>
      <protection locked="0"/>
    </xf>
    <xf numFmtId="168" fontId="8" fillId="2" borderId="40" xfId="0" applyNumberFormat="1" applyFont="1" applyFill="1" applyBorder="1" applyAlignment="1">
      <alignment horizontal="center"/>
    </xf>
    <xf numFmtId="168" fontId="8" fillId="2" borderId="41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9" xfId="0" applyFont="1" applyFill="1" applyBorder="1" applyAlignment="1">
      <alignment horizontal="center"/>
    </xf>
    <xf numFmtId="0" fontId="14" fillId="3" borderId="42" xfId="0" applyFont="1" applyFill="1" applyBorder="1" applyAlignment="1" applyProtection="1">
      <alignment horizontal="center"/>
      <protection locked="0"/>
    </xf>
    <xf numFmtId="168" fontId="8" fillId="2" borderId="43" xfId="0" applyNumberFormat="1" applyFont="1" applyFill="1" applyBorder="1" applyAlignment="1">
      <alignment horizontal="center"/>
    </xf>
    <xf numFmtId="168" fontId="8" fillId="2" borderId="44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2" xfId="0" applyFont="1" applyFill="1" applyBorder="1" applyAlignment="1">
      <alignment horizontal="right"/>
    </xf>
    <xf numFmtId="1" fontId="10" fillId="6" borderId="45" xfId="0" applyNumberFormat="1" applyFont="1" applyFill="1" applyBorder="1" applyAlignment="1">
      <alignment horizontal="center"/>
    </xf>
    <xf numFmtId="168" fontId="10" fillId="6" borderId="30" xfId="0" applyNumberFormat="1" applyFont="1" applyFill="1" applyBorder="1" applyAlignment="1">
      <alignment horizontal="center"/>
    </xf>
    <xf numFmtId="168" fontId="10" fillId="6" borderId="3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8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4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2" xfId="0" applyFont="1" applyFill="1" applyBorder="1" applyAlignment="1">
      <alignment horizontal="center"/>
    </xf>
    <xf numFmtId="2" fontId="8" fillId="7" borderId="34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34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9" xfId="0" applyFont="1" applyFill="1" applyBorder="1" applyAlignment="1">
      <alignment horizontal="right"/>
    </xf>
    <xf numFmtId="166" fontId="14" fillId="3" borderId="34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3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68" fontId="10" fillId="7" borderId="13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4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10" fillId="2" borderId="13" xfId="0" applyNumberFormat="1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4" fillId="3" borderId="24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4" fillId="3" borderId="25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0" fontId="8" fillId="2" borderId="21" xfId="0" applyNumberFormat="1" applyFont="1" applyFill="1" applyBorder="1" applyAlignment="1">
      <alignment horizontal="center" vertical="center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3" xfId="0" applyNumberFormat="1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6" xfId="0" applyFont="1" applyFill="1" applyBorder="1" applyAlignment="1">
      <alignment horizontal="right"/>
    </xf>
    <xf numFmtId="10" fontId="14" fillId="7" borderId="29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4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10" fillId="2" borderId="11" xfId="0" applyFont="1" applyFill="1" applyBorder="1"/>
    <xf numFmtId="0" fontId="8" fillId="2" borderId="11" xfId="0" applyFont="1" applyFill="1" applyBorder="1"/>
    <xf numFmtId="166" fontId="8" fillId="2" borderId="24" xfId="0" applyNumberFormat="1" applyFont="1" applyFill="1" applyBorder="1" applyAlignment="1">
      <alignment horizontal="center"/>
    </xf>
    <xf numFmtId="166" fontId="8" fillId="2" borderId="25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4" fillId="6" borderId="47" xfId="0" applyNumberFormat="1" applyFont="1" applyFill="1" applyBorder="1" applyAlignment="1">
      <alignment horizontal="center"/>
    </xf>
    <xf numFmtId="22" fontId="6" fillId="2" borderId="0" xfId="0" applyNumberFormat="1" applyFont="1" applyFill="1"/>
    <xf numFmtId="0" fontId="21" fillId="2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2" fillId="2" borderId="18" xfId="0" applyFont="1" applyFill="1" applyBorder="1" applyAlignment="1">
      <alignment horizontal="left" vertical="center" wrapText="1"/>
    </xf>
    <xf numFmtId="0" fontId="12" fillId="2" borderId="19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left" vertical="center" wrapText="1"/>
    </xf>
    <xf numFmtId="0" fontId="10" fillId="2" borderId="37" xfId="0" applyFont="1" applyFill="1" applyBorder="1" applyAlignment="1">
      <alignment horizontal="center"/>
    </xf>
    <xf numFmtId="0" fontId="10" fillId="2" borderId="38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0" fillId="2" borderId="10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2" fontId="14" fillId="3" borderId="13" xfId="0" applyNumberFormat="1" applyFont="1" applyFill="1" applyBorder="1" applyAlignment="1" applyProtection="1">
      <alignment horizontal="center" vertical="center"/>
      <protection locked="0"/>
    </xf>
    <xf numFmtId="2" fontId="14" fillId="3" borderId="14" xfId="0" applyNumberFormat="1" applyFont="1" applyFill="1" applyBorder="1" applyAlignment="1" applyProtection="1">
      <alignment horizontal="center" vertical="center"/>
      <protection locked="0"/>
    </xf>
    <xf numFmtId="2" fontId="14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24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12" fillId="2" borderId="35" xfId="0" applyFont="1" applyFill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10" fontId="9" fillId="2" borderId="14" xfId="0" applyNumberFormat="1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left" vertical="center" wrapText="1"/>
    </xf>
    <xf numFmtId="0" fontId="12" fillId="2" borderId="21" xfId="0" applyFont="1" applyFill="1" applyBorder="1" applyAlignment="1">
      <alignment horizontal="left" vertical="center" wrapText="1"/>
    </xf>
    <xf numFmtId="0" fontId="12" fillId="2" borderId="35" xfId="0" applyFont="1" applyFill="1" applyBorder="1" applyAlignment="1">
      <alignment horizontal="left" vertical="center" wrapText="1"/>
    </xf>
    <xf numFmtId="0" fontId="12" fillId="2" borderId="23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18" xfId="0" applyFont="1" applyFill="1" applyBorder="1" applyAlignment="1">
      <alignment horizontal="justify" vertical="center" wrapText="1"/>
    </xf>
    <xf numFmtId="0" fontId="12" fillId="2" borderId="19" xfId="0" applyFont="1" applyFill="1" applyBorder="1" applyAlignment="1">
      <alignment horizontal="justify" vertical="center" wrapText="1"/>
    </xf>
    <xf numFmtId="0" fontId="12" fillId="2" borderId="20" xfId="0" applyFont="1" applyFill="1" applyBorder="1" applyAlignment="1">
      <alignment horizontal="justify" vertical="center" wrapText="1"/>
    </xf>
    <xf numFmtId="15" fontId="1" fillId="2" borderId="11" xfId="0" applyNumberFormat="1" applyFont="1" applyFill="1" applyBorder="1"/>
    <xf numFmtId="0" fontId="14" fillId="2" borderId="0" xfId="0" applyFont="1" applyFill="1" applyAlignment="1">
      <alignment horizontal="left"/>
    </xf>
    <xf numFmtId="167" fontId="14" fillId="2" borderId="0" xfId="0" applyNumberFormat="1" applyFont="1" applyFill="1" applyAlignment="1">
      <alignment horizontal="left"/>
    </xf>
    <xf numFmtId="0" fontId="14" fillId="2" borderId="0" xfId="0" applyFont="1" applyFill="1" applyAlignment="1" applyProtection="1">
      <alignment horizontal="center"/>
      <protection locked="0"/>
    </xf>
    <xf numFmtId="172" fontId="8" fillId="2" borderId="0" xfId="0" applyNumberFormat="1" applyFont="1" applyFill="1"/>
    <xf numFmtId="15" fontId="10" fillId="2" borderId="11" xfId="0" applyNumberFormat="1" applyFont="1" applyFill="1" applyBorder="1"/>
  </cellXfs>
  <cellStyles count="1">
    <cellStyle name="Normal" xfId="0" builtinId="0"/>
  </cellStyles>
  <dxfs count="5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41"/>
  <sheetViews>
    <sheetView view="pageBreakPreview" topLeftCell="A4" zoomScale="60" zoomScaleNormal="100" workbookViewId="0">
      <selection activeCell="F33" sqref="F3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77" t="s">
        <v>0</v>
      </c>
      <c r="B15" s="177"/>
      <c r="C15" s="177"/>
      <c r="D15" s="177"/>
      <c r="E15" s="17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94</v>
      </c>
      <c r="D17" s="9"/>
      <c r="E17" s="10"/>
    </row>
    <row r="18" spans="1:6" ht="16.5" customHeight="1" x14ac:dyDescent="0.3">
      <c r="A18" s="11" t="s">
        <v>4</v>
      </c>
      <c r="B18" s="52" t="s">
        <v>95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99.48</v>
      </c>
      <c r="C19" s="10"/>
      <c r="D19" s="10"/>
      <c r="E19" s="10"/>
    </row>
    <row r="20" spans="1:6" ht="16.5" customHeight="1" x14ac:dyDescent="0.3">
      <c r="A20" s="7" t="s">
        <v>6</v>
      </c>
      <c r="B20" s="12">
        <v>18.5</v>
      </c>
      <c r="C20" s="10"/>
      <c r="D20" s="10"/>
      <c r="E20" s="10"/>
    </row>
    <row r="21" spans="1:6" ht="16.5" customHeight="1" x14ac:dyDescent="0.3">
      <c r="A21" s="7" t="s">
        <v>7</v>
      </c>
      <c r="B21" s="13">
        <v>0.01</v>
      </c>
      <c r="C21" s="10"/>
      <c r="D21" s="10"/>
      <c r="E21" s="10"/>
    </row>
    <row r="22" spans="1:6" ht="15.75" customHeight="1" x14ac:dyDescent="0.25">
      <c r="A22" s="10"/>
      <c r="B22" s="175">
        <v>42396.734201388892</v>
      </c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8088705</v>
      </c>
      <c r="C24" s="18">
        <v>1958.6</v>
      </c>
      <c r="D24" s="19">
        <v>1.6</v>
      </c>
      <c r="E24" s="20">
        <v>3.4</v>
      </c>
    </row>
    <row r="25" spans="1:6" ht="16.5" customHeight="1" x14ac:dyDescent="0.3">
      <c r="A25" s="17">
        <v>2</v>
      </c>
      <c r="B25" s="18">
        <v>8064867</v>
      </c>
      <c r="C25" s="18">
        <v>2004.1</v>
      </c>
      <c r="D25" s="19">
        <v>1.6</v>
      </c>
      <c r="E25" s="19">
        <v>3.4</v>
      </c>
    </row>
    <row r="26" spans="1:6" ht="16.5" customHeight="1" x14ac:dyDescent="0.3">
      <c r="A26" s="17">
        <v>3</v>
      </c>
      <c r="B26" s="18">
        <v>8106088</v>
      </c>
      <c r="C26" s="18">
        <v>2002.9</v>
      </c>
      <c r="D26" s="19">
        <v>1.7</v>
      </c>
      <c r="E26" s="19">
        <v>3.4</v>
      </c>
    </row>
    <row r="27" spans="1:6" ht="16.5" customHeight="1" x14ac:dyDescent="0.3">
      <c r="A27" s="17">
        <v>4</v>
      </c>
      <c r="B27" s="18">
        <v>8103178</v>
      </c>
      <c r="C27" s="18">
        <v>2028.9</v>
      </c>
      <c r="D27" s="19">
        <v>1.6</v>
      </c>
      <c r="E27" s="19">
        <v>3.4</v>
      </c>
    </row>
    <row r="28" spans="1:6" ht="16.5" customHeight="1" x14ac:dyDescent="0.3">
      <c r="A28" s="17">
        <v>5</v>
      </c>
      <c r="B28" s="18">
        <v>8099941</v>
      </c>
      <c r="C28" s="18">
        <v>2020.8</v>
      </c>
      <c r="D28" s="19">
        <v>1.7</v>
      </c>
      <c r="E28" s="19">
        <v>3.4</v>
      </c>
    </row>
    <row r="29" spans="1:6" ht="16.5" customHeight="1" x14ac:dyDescent="0.3">
      <c r="A29" s="17">
        <v>6</v>
      </c>
      <c r="B29" s="21">
        <v>8101903</v>
      </c>
      <c r="C29" s="21">
        <v>2041.1</v>
      </c>
      <c r="D29" s="22">
        <v>1.6</v>
      </c>
      <c r="E29" s="19">
        <v>3.4</v>
      </c>
    </row>
    <row r="30" spans="1:6" ht="16.5" customHeight="1" x14ac:dyDescent="0.3">
      <c r="A30" s="23" t="s">
        <v>13</v>
      </c>
      <c r="B30" s="24">
        <f>AVERAGE(B24:B29)</f>
        <v>8094113.666666667</v>
      </c>
      <c r="C30" s="25">
        <f>AVERAGE(C24:C29)</f>
        <v>2009.3999999999999</v>
      </c>
      <c r="D30" s="26">
        <f>AVERAGE(D24:D29)</f>
        <v>1.6333333333333331</v>
      </c>
      <c r="E30" s="26">
        <f>AVERAGE(E24:E29)</f>
        <v>3.4</v>
      </c>
    </row>
    <row r="31" spans="1:6" ht="16.5" customHeight="1" x14ac:dyDescent="0.3">
      <c r="A31" s="27" t="s">
        <v>14</v>
      </c>
      <c r="B31" s="28">
        <f>(STDEV(B24:B29)/B30)</f>
        <v>1.9177990105861923E-3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7" s="2" customFormat="1" ht="15.75" customHeight="1" x14ac:dyDescent="0.25">
      <c r="A33" s="10"/>
      <c r="B33" s="10"/>
      <c r="C33" s="10"/>
      <c r="D33" s="10"/>
      <c r="E33" s="36"/>
    </row>
    <row r="34" spans="1:7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7" ht="16.5" customHeight="1" x14ac:dyDescent="0.3">
      <c r="A35" s="11"/>
      <c r="B35" s="176" t="s">
        <v>93</v>
      </c>
      <c r="C35" s="38"/>
      <c r="D35" s="38"/>
      <c r="E35" s="39"/>
      <c r="F35" s="2"/>
    </row>
    <row r="36" spans="1:7" ht="16.5" customHeight="1" x14ac:dyDescent="0.3">
      <c r="A36" s="11"/>
      <c r="B36" s="40" t="s">
        <v>18</v>
      </c>
      <c r="C36" s="38"/>
      <c r="D36" s="38"/>
      <c r="E36" s="38"/>
    </row>
    <row r="37" spans="1:7" ht="15.75" customHeight="1" x14ac:dyDescent="0.25">
      <c r="A37" s="10"/>
      <c r="B37" s="10"/>
      <c r="C37" s="10"/>
      <c r="D37" s="10"/>
      <c r="E37" s="10"/>
    </row>
    <row r="38" spans="1:7" ht="14.25" customHeight="1" thickBot="1" x14ac:dyDescent="0.3">
      <c r="A38" s="41"/>
      <c r="B38" s="42"/>
      <c r="D38" s="43"/>
      <c r="F38" s="44"/>
      <c r="G38" s="44"/>
    </row>
    <row r="39" spans="1:7" ht="15" customHeight="1" x14ac:dyDescent="0.3">
      <c r="B39" s="178" t="s">
        <v>19</v>
      </c>
      <c r="C39" s="178"/>
      <c r="E39" s="45" t="s">
        <v>20</v>
      </c>
      <c r="F39" s="46"/>
      <c r="G39" s="45" t="s">
        <v>21</v>
      </c>
    </row>
    <row r="40" spans="1:7" ht="15" customHeight="1" x14ac:dyDescent="0.3">
      <c r="A40" s="47" t="s">
        <v>22</v>
      </c>
      <c r="B40" s="48"/>
      <c r="C40" s="48"/>
      <c r="E40" s="48"/>
      <c r="F40" s="2"/>
      <c r="G40" s="49"/>
    </row>
    <row r="41" spans="1:7" ht="15" customHeight="1" x14ac:dyDescent="0.3">
      <c r="A41" s="47" t="s">
        <v>23</v>
      </c>
      <c r="B41" s="50"/>
      <c r="C41" s="50" t="s">
        <v>96</v>
      </c>
      <c r="E41" s="214">
        <v>42416</v>
      </c>
      <c r="F41" s="2"/>
      <c r="G4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39:C3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6"/>
  <sheetViews>
    <sheetView tabSelected="1" view="pageBreakPreview" topLeftCell="B1" zoomScale="60" zoomScaleNormal="40" workbookViewId="0">
      <selection activeCell="B88" sqref="B8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190" t="s">
        <v>84</v>
      </c>
      <c r="B1" s="190"/>
      <c r="C1" s="190"/>
      <c r="D1" s="190"/>
      <c r="E1" s="190"/>
      <c r="F1" s="190"/>
      <c r="G1" s="190"/>
      <c r="H1" s="190"/>
      <c r="I1" s="190"/>
    </row>
    <row r="2" spans="1:9" ht="18.75" customHeight="1" x14ac:dyDescent="0.25">
      <c r="A2" s="190"/>
      <c r="B2" s="190"/>
      <c r="C2" s="190"/>
      <c r="D2" s="190"/>
      <c r="E2" s="190"/>
      <c r="F2" s="190"/>
      <c r="G2" s="190"/>
      <c r="H2" s="190"/>
      <c r="I2" s="190"/>
    </row>
    <row r="3" spans="1:9" ht="18.75" customHeight="1" x14ac:dyDescent="0.25">
      <c r="A3" s="190"/>
      <c r="B3" s="190"/>
      <c r="C3" s="190"/>
      <c r="D3" s="190"/>
      <c r="E3" s="190"/>
      <c r="F3" s="190"/>
      <c r="G3" s="190"/>
      <c r="H3" s="190"/>
      <c r="I3" s="190"/>
    </row>
    <row r="4" spans="1:9" ht="18.75" customHeight="1" x14ac:dyDescent="0.25">
      <c r="A4" s="190"/>
      <c r="B4" s="190"/>
      <c r="C4" s="190"/>
      <c r="D4" s="190"/>
      <c r="E4" s="190"/>
      <c r="F4" s="190"/>
      <c r="G4" s="190"/>
      <c r="H4" s="190"/>
      <c r="I4" s="190"/>
    </row>
    <row r="5" spans="1:9" ht="18.75" customHeight="1" x14ac:dyDescent="0.25">
      <c r="A5" s="190"/>
      <c r="B5" s="190"/>
      <c r="C5" s="190"/>
      <c r="D5" s="190"/>
      <c r="E5" s="190"/>
      <c r="F5" s="190"/>
      <c r="G5" s="190"/>
      <c r="H5" s="190"/>
      <c r="I5" s="190"/>
    </row>
    <row r="6" spans="1:9" ht="18.75" customHeight="1" x14ac:dyDescent="0.25">
      <c r="A6" s="190"/>
      <c r="B6" s="190"/>
      <c r="C6" s="190"/>
      <c r="D6" s="190"/>
      <c r="E6" s="190"/>
      <c r="F6" s="190"/>
      <c r="G6" s="190"/>
      <c r="H6" s="190"/>
      <c r="I6" s="190"/>
    </row>
    <row r="7" spans="1:9" ht="18.75" customHeight="1" x14ac:dyDescent="0.25">
      <c r="A7" s="190"/>
      <c r="B7" s="190"/>
      <c r="C7" s="190"/>
      <c r="D7" s="190"/>
      <c r="E7" s="190"/>
      <c r="F7" s="190"/>
      <c r="G7" s="190"/>
      <c r="H7" s="190"/>
      <c r="I7" s="190"/>
    </row>
    <row r="8" spans="1:9" x14ac:dyDescent="0.25">
      <c r="A8" s="191" t="s">
        <v>85</v>
      </c>
      <c r="B8" s="191"/>
      <c r="C8" s="191"/>
      <c r="D8" s="191"/>
      <c r="E8" s="191"/>
      <c r="F8" s="191"/>
      <c r="G8" s="191"/>
      <c r="H8" s="191"/>
      <c r="I8" s="191"/>
    </row>
    <row r="9" spans="1:9" x14ac:dyDescent="0.25">
      <c r="A9" s="191"/>
      <c r="B9" s="191"/>
      <c r="C9" s="191"/>
      <c r="D9" s="191"/>
      <c r="E9" s="191"/>
      <c r="F9" s="191"/>
      <c r="G9" s="191"/>
      <c r="H9" s="191"/>
      <c r="I9" s="191"/>
    </row>
    <row r="10" spans="1:9" x14ac:dyDescent="0.25">
      <c r="A10" s="191"/>
      <c r="B10" s="191"/>
      <c r="C10" s="191"/>
      <c r="D10" s="191"/>
      <c r="E10" s="191"/>
      <c r="F10" s="191"/>
      <c r="G10" s="191"/>
      <c r="H10" s="191"/>
      <c r="I10" s="191"/>
    </row>
    <row r="11" spans="1:9" x14ac:dyDescent="0.25">
      <c r="A11" s="191"/>
      <c r="B11" s="191"/>
      <c r="C11" s="191"/>
      <c r="D11" s="191"/>
      <c r="E11" s="191"/>
      <c r="F11" s="191"/>
      <c r="G11" s="191"/>
      <c r="H11" s="191"/>
      <c r="I11" s="191"/>
    </row>
    <row r="12" spans="1:9" x14ac:dyDescent="0.25">
      <c r="A12" s="191"/>
      <c r="B12" s="191"/>
      <c r="C12" s="191"/>
      <c r="D12" s="191"/>
      <c r="E12" s="191"/>
      <c r="F12" s="191"/>
      <c r="G12" s="191"/>
      <c r="H12" s="191"/>
      <c r="I12" s="191"/>
    </row>
    <row r="13" spans="1:9" x14ac:dyDescent="0.25">
      <c r="A13" s="191"/>
      <c r="B13" s="191"/>
      <c r="C13" s="191"/>
      <c r="D13" s="191"/>
      <c r="E13" s="191"/>
      <c r="F13" s="191"/>
      <c r="G13" s="191"/>
      <c r="H13" s="191"/>
      <c r="I13" s="191"/>
    </row>
    <row r="14" spans="1:9" x14ac:dyDescent="0.25">
      <c r="A14" s="191"/>
      <c r="B14" s="191"/>
      <c r="C14" s="191"/>
      <c r="D14" s="191"/>
      <c r="E14" s="191"/>
      <c r="F14" s="191"/>
      <c r="G14" s="191"/>
      <c r="H14" s="191"/>
      <c r="I14" s="191"/>
    </row>
    <row r="15" spans="1:9" ht="19.5" customHeight="1" x14ac:dyDescent="0.3">
      <c r="A15" s="53"/>
    </row>
    <row r="16" spans="1:9" ht="19.5" customHeight="1" x14ac:dyDescent="0.3">
      <c r="A16" s="179" t="s">
        <v>24</v>
      </c>
      <c r="B16" s="180"/>
      <c r="C16" s="180"/>
      <c r="D16" s="180"/>
      <c r="E16" s="180"/>
      <c r="F16" s="180"/>
      <c r="G16" s="180"/>
      <c r="H16" s="181"/>
    </row>
    <row r="17" spans="1:14" ht="20.25" customHeight="1" x14ac:dyDescent="0.25">
      <c r="A17" s="182" t="s">
        <v>31</v>
      </c>
      <c r="B17" s="182"/>
      <c r="C17" s="182"/>
      <c r="D17" s="182"/>
      <c r="E17" s="182"/>
      <c r="F17" s="182"/>
      <c r="G17" s="182"/>
      <c r="H17" s="182"/>
    </row>
    <row r="18" spans="1:14" ht="26.25" customHeight="1" x14ac:dyDescent="0.4">
      <c r="A18" s="55" t="s">
        <v>25</v>
      </c>
      <c r="B18" s="183" t="s">
        <v>94</v>
      </c>
      <c r="C18" s="183"/>
      <c r="D18" s="56"/>
      <c r="E18" s="56"/>
      <c r="F18" s="215"/>
      <c r="G18" s="215"/>
      <c r="H18" s="215"/>
    </row>
    <row r="19" spans="1:14" ht="26.25" customHeight="1" x14ac:dyDescent="0.4">
      <c r="A19" s="55" t="s">
        <v>26</v>
      </c>
      <c r="B19" s="215" t="s">
        <v>95</v>
      </c>
      <c r="C19" s="217">
        <v>29</v>
      </c>
      <c r="D19" s="215"/>
      <c r="E19" s="215"/>
      <c r="F19" s="215"/>
      <c r="G19" s="215"/>
      <c r="H19" s="215"/>
    </row>
    <row r="20" spans="1:14" ht="26.25" customHeight="1" x14ac:dyDescent="0.4">
      <c r="A20" s="55" t="s">
        <v>27</v>
      </c>
      <c r="B20" s="183" t="s">
        <v>97</v>
      </c>
      <c r="C20" s="183"/>
      <c r="D20" s="215"/>
      <c r="E20" s="215"/>
      <c r="F20" s="215"/>
      <c r="G20" s="215"/>
      <c r="H20" s="215"/>
    </row>
    <row r="21" spans="1:14" ht="26.25" customHeight="1" x14ac:dyDescent="0.4">
      <c r="A21" s="55" t="s">
        <v>28</v>
      </c>
      <c r="B21" s="183" t="s">
        <v>98</v>
      </c>
      <c r="C21" s="183"/>
      <c r="D21" s="183"/>
      <c r="E21" s="183"/>
      <c r="F21" s="183"/>
      <c r="G21" s="183"/>
      <c r="H21" s="183"/>
      <c r="I21" s="57"/>
    </row>
    <row r="22" spans="1:14" ht="26.25" customHeight="1" x14ac:dyDescent="0.4">
      <c r="A22" s="55" t="s">
        <v>29</v>
      </c>
      <c r="B22" s="216" t="s">
        <v>100</v>
      </c>
      <c r="C22" s="215"/>
      <c r="D22" s="215"/>
      <c r="E22" s="215"/>
      <c r="F22" s="215"/>
      <c r="G22" s="215"/>
      <c r="H22" s="215"/>
    </row>
    <row r="23" spans="1:14" ht="26.25" customHeight="1" x14ac:dyDescent="0.4">
      <c r="A23" s="55" t="s">
        <v>30</v>
      </c>
      <c r="B23" s="216" t="s">
        <v>99</v>
      </c>
      <c r="C23" s="215"/>
      <c r="D23" s="215"/>
      <c r="E23" s="215"/>
      <c r="F23" s="215"/>
      <c r="G23" s="215"/>
      <c r="H23" s="215"/>
    </row>
    <row r="24" spans="1:14" ht="18.75" x14ac:dyDescent="0.3">
      <c r="A24" s="55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183" t="s">
        <v>97</v>
      </c>
      <c r="C26" s="183"/>
    </row>
    <row r="27" spans="1:14" ht="26.25" customHeight="1" x14ac:dyDescent="0.4">
      <c r="A27" s="61" t="s">
        <v>32</v>
      </c>
      <c r="B27" s="210" t="s">
        <v>101</v>
      </c>
      <c r="C27" s="210"/>
    </row>
    <row r="28" spans="1:14" ht="27" customHeight="1" x14ac:dyDescent="0.4">
      <c r="A28" s="61" t="s">
        <v>5</v>
      </c>
      <c r="B28" s="62">
        <v>99.48</v>
      </c>
    </row>
    <row r="29" spans="1:14" s="14" customFormat="1" ht="27" customHeight="1" x14ac:dyDescent="0.4">
      <c r="A29" s="61" t="s">
        <v>33</v>
      </c>
      <c r="B29" s="63">
        <v>0</v>
      </c>
      <c r="C29" s="211" t="s">
        <v>83</v>
      </c>
      <c r="D29" s="212"/>
      <c r="E29" s="212"/>
      <c r="F29" s="212"/>
      <c r="G29" s="213"/>
      <c r="I29" s="64"/>
      <c r="J29" s="64"/>
      <c r="K29" s="64"/>
      <c r="L29" s="64"/>
    </row>
    <row r="30" spans="1:14" s="14" customFormat="1" ht="19.5" customHeight="1" x14ac:dyDescent="0.3">
      <c r="A30" s="61" t="s">
        <v>34</v>
      </c>
      <c r="B30" s="65">
        <f>B28-B29</f>
        <v>99.48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14" customFormat="1" ht="27" customHeight="1" x14ac:dyDescent="0.4">
      <c r="A31" s="61" t="s">
        <v>35</v>
      </c>
      <c r="B31" s="68">
        <v>1</v>
      </c>
      <c r="C31" s="184" t="s">
        <v>36</v>
      </c>
      <c r="D31" s="185"/>
      <c r="E31" s="185"/>
      <c r="F31" s="185"/>
      <c r="G31" s="185"/>
      <c r="H31" s="186"/>
      <c r="I31" s="64"/>
      <c r="J31" s="64"/>
      <c r="K31" s="64"/>
      <c r="L31" s="64"/>
    </row>
    <row r="32" spans="1:14" s="14" customFormat="1" ht="27" customHeight="1" x14ac:dyDescent="0.4">
      <c r="A32" s="61" t="s">
        <v>37</v>
      </c>
      <c r="B32" s="68">
        <v>1</v>
      </c>
      <c r="C32" s="184" t="s">
        <v>38</v>
      </c>
      <c r="D32" s="185"/>
      <c r="E32" s="185"/>
      <c r="F32" s="185"/>
      <c r="G32" s="185"/>
      <c r="H32" s="186"/>
      <c r="I32" s="64"/>
      <c r="J32" s="64"/>
      <c r="K32" s="64"/>
      <c r="L32" s="69"/>
      <c r="M32" s="69"/>
      <c r="N32" s="70"/>
    </row>
    <row r="33" spans="1:14" s="14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14" customFormat="1" ht="18.75" x14ac:dyDescent="0.3">
      <c r="A34" s="61" t="s">
        <v>39</v>
      </c>
      <c r="B34" s="73">
        <f>B31/B32</f>
        <v>1</v>
      </c>
      <c r="C34" s="54" t="s">
        <v>40</v>
      </c>
      <c r="D34" s="54"/>
      <c r="E34" s="54"/>
      <c r="F34" s="54"/>
      <c r="G34" s="54"/>
      <c r="I34" s="64"/>
      <c r="J34" s="64"/>
      <c r="K34" s="64"/>
      <c r="L34" s="69"/>
      <c r="M34" s="69"/>
      <c r="N34" s="70"/>
    </row>
    <row r="35" spans="1:14" s="14" customFormat="1" ht="19.5" customHeight="1" x14ac:dyDescent="0.3">
      <c r="A35" s="61"/>
      <c r="B35" s="65"/>
      <c r="G35" s="54"/>
      <c r="I35" s="64"/>
      <c r="J35" s="64"/>
      <c r="K35" s="64"/>
      <c r="L35" s="69"/>
      <c r="M35" s="69"/>
      <c r="N35" s="70"/>
    </row>
    <row r="36" spans="1:14" s="14" customFormat="1" ht="27" customHeight="1" x14ac:dyDescent="0.4">
      <c r="A36" s="74" t="s">
        <v>86</v>
      </c>
      <c r="B36" s="75">
        <v>20</v>
      </c>
      <c r="C36" s="54"/>
      <c r="D36" s="187" t="s">
        <v>41</v>
      </c>
      <c r="E36" s="188"/>
      <c r="F36" s="187" t="s">
        <v>42</v>
      </c>
      <c r="G36" s="189"/>
      <c r="J36" s="64"/>
      <c r="K36" s="64"/>
      <c r="L36" s="69"/>
      <c r="M36" s="69"/>
      <c r="N36" s="70"/>
    </row>
    <row r="37" spans="1:14" s="14" customFormat="1" ht="27" customHeight="1" x14ac:dyDescent="0.4">
      <c r="A37" s="76" t="s">
        <v>43</v>
      </c>
      <c r="B37" s="77">
        <v>1</v>
      </c>
      <c r="C37" s="78" t="s">
        <v>44</v>
      </c>
      <c r="D37" s="79" t="s">
        <v>45</v>
      </c>
      <c r="E37" s="80" t="s">
        <v>46</v>
      </c>
      <c r="F37" s="79" t="s">
        <v>45</v>
      </c>
      <c r="G37" s="81" t="s">
        <v>46</v>
      </c>
      <c r="I37" s="82" t="s">
        <v>87</v>
      </c>
      <c r="J37" s="64"/>
      <c r="K37" s="64"/>
      <c r="L37" s="69"/>
      <c r="M37" s="69"/>
      <c r="N37" s="70"/>
    </row>
    <row r="38" spans="1:14" s="14" customFormat="1" ht="26.25" customHeight="1" x14ac:dyDescent="0.4">
      <c r="A38" s="76" t="s">
        <v>47</v>
      </c>
      <c r="B38" s="77">
        <v>100</v>
      </c>
      <c r="C38" s="83">
        <v>1</v>
      </c>
      <c r="D38" s="84">
        <v>8036849</v>
      </c>
      <c r="E38" s="85">
        <f>IF(ISBLANK(D38),"-",$D$48/$D$45*D38)</f>
        <v>8733901.6942153256</v>
      </c>
      <c r="F38" s="84">
        <v>8930930</v>
      </c>
      <c r="G38" s="86">
        <f>IF(ISBLANK(F38),"-",$D$48/$F$45*F38)</f>
        <v>8566425.1819384471</v>
      </c>
      <c r="I38" s="87"/>
      <c r="J38" s="64"/>
      <c r="K38" s="64"/>
      <c r="L38" s="69"/>
      <c r="M38" s="69"/>
      <c r="N38" s="70"/>
    </row>
    <row r="39" spans="1:14" s="14" customFormat="1" ht="26.25" customHeight="1" x14ac:dyDescent="0.4">
      <c r="A39" s="76" t="s">
        <v>48</v>
      </c>
      <c r="B39" s="77">
        <v>1</v>
      </c>
      <c r="C39" s="88">
        <v>2</v>
      </c>
      <c r="D39" s="89">
        <v>8019281</v>
      </c>
      <c r="E39" s="90">
        <f>IF(ISBLANK(D39),"-",$D$48/$D$45*D39)</f>
        <v>8714809.9848944247</v>
      </c>
      <c r="F39" s="89">
        <v>8939975</v>
      </c>
      <c r="G39" s="91">
        <f>IF(ISBLANK(F39),"-",$D$48/$F$45*F39)</f>
        <v>8575101.021494979</v>
      </c>
      <c r="I39" s="204">
        <f>ABS((F43/D43*D42)-F42)/D42</f>
        <v>2.0047479974070366E-2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49</v>
      </c>
      <c r="B40" s="77">
        <v>1</v>
      </c>
      <c r="C40" s="88">
        <v>3</v>
      </c>
      <c r="D40" s="89">
        <v>8026023</v>
      </c>
      <c r="E40" s="90">
        <f>IF(ISBLANK(D40),"-",$D$48/$D$45*D40)</f>
        <v>8722136.7326313052</v>
      </c>
      <c r="F40" s="89">
        <v>8930737</v>
      </c>
      <c r="G40" s="91">
        <f>IF(ISBLANK(F40),"-",$D$48/$F$45*F40)</f>
        <v>8566240.0589937903</v>
      </c>
      <c r="I40" s="204"/>
      <c r="L40" s="69"/>
      <c r="M40" s="69"/>
      <c r="N40" s="92"/>
    </row>
    <row r="41" spans="1:14" ht="27" customHeight="1" x14ac:dyDescent="0.4">
      <c r="A41" s="76" t="s">
        <v>50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51</v>
      </c>
      <c r="B42" s="77">
        <v>1</v>
      </c>
      <c r="C42" s="98" t="s">
        <v>52</v>
      </c>
      <c r="D42" s="99">
        <f>AVERAGE(D38:D41)</f>
        <v>8027384.333333333</v>
      </c>
      <c r="E42" s="100">
        <f>AVERAGE(E38:E41)</f>
        <v>8723616.1372470185</v>
      </c>
      <c r="F42" s="99">
        <f>AVERAGE(F38:F41)</f>
        <v>8933880.666666666</v>
      </c>
      <c r="G42" s="101">
        <f>AVERAGE(G38:G41)</f>
        <v>8569255.4208090715</v>
      </c>
      <c r="H42" s="102"/>
    </row>
    <row r="43" spans="1:14" ht="26.25" customHeight="1" x14ac:dyDescent="0.4">
      <c r="A43" s="76" t="s">
        <v>53</v>
      </c>
      <c r="B43" s="77">
        <v>1</v>
      </c>
      <c r="C43" s="103" t="s">
        <v>54</v>
      </c>
      <c r="D43" s="104">
        <v>18.5</v>
      </c>
      <c r="E43" s="92"/>
      <c r="F43" s="104">
        <v>20.96</v>
      </c>
      <c r="H43" s="102"/>
    </row>
    <row r="44" spans="1:14" ht="26.25" customHeight="1" x14ac:dyDescent="0.4">
      <c r="A44" s="76" t="s">
        <v>55</v>
      </c>
      <c r="B44" s="77">
        <v>1</v>
      </c>
      <c r="C44" s="105" t="s">
        <v>56</v>
      </c>
      <c r="D44" s="106">
        <f>D43*$B$34</f>
        <v>18.5</v>
      </c>
      <c r="E44" s="107"/>
      <c r="F44" s="106">
        <f>F43*$B$34</f>
        <v>20.96</v>
      </c>
      <c r="H44" s="102"/>
    </row>
    <row r="45" spans="1:14" ht="19.5" customHeight="1" x14ac:dyDescent="0.3">
      <c r="A45" s="76" t="s">
        <v>57</v>
      </c>
      <c r="B45" s="108">
        <f>(B44/B43)*(B42/B41)*(B40/B39)*(B38/B37)*B36</f>
        <v>2000</v>
      </c>
      <c r="C45" s="105" t="s">
        <v>58</v>
      </c>
      <c r="D45" s="109">
        <f>D44*$B$30/100</f>
        <v>18.4038</v>
      </c>
      <c r="E45" s="110"/>
      <c r="F45" s="109">
        <f>F44*$B$30/100</f>
        <v>20.851008</v>
      </c>
      <c r="H45" s="102"/>
    </row>
    <row r="46" spans="1:14" ht="19.5" customHeight="1" x14ac:dyDescent="0.3">
      <c r="A46" s="205" t="s">
        <v>59</v>
      </c>
      <c r="B46" s="206"/>
      <c r="C46" s="105" t="s">
        <v>60</v>
      </c>
      <c r="D46" s="111">
        <f>D45/$B$45</f>
        <v>9.2019000000000007E-3</v>
      </c>
      <c r="E46" s="112"/>
      <c r="F46" s="113">
        <f>F45/$B$45</f>
        <v>1.0425504E-2</v>
      </c>
      <c r="H46" s="102"/>
    </row>
    <row r="47" spans="1:14" ht="27" customHeight="1" x14ac:dyDescent="0.4">
      <c r="A47" s="207"/>
      <c r="B47" s="208"/>
      <c r="C47" s="114" t="s">
        <v>88</v>
      </c>
      <c r="D47" s="115">
        <v>0.01</v>
      </c>
      <c r="E47" s="116"/>
      <c r="F47" s="112"/>
      <c r="H47" s="102"/>
    </row>
    <row r="48" spans="1:14" ht="18.75" x14ac:dyDescent="0.3">
      <c r="C48" s="117" t="s">
        <v>61</v>
      </c>
      <c r="D48" s="109">
        <f>D47*$B$45</f>
        <v>20</v>
      </c>
      <c r="F48" s="118"/>
      <c r="H48" s="102"/>
    </row>
    <row r="49" spans="1:12" ht="19.5" customHeight="1" x14ac:dyDescent="0.3">
      <c r="C49" s="119" t="s">
        <v>62</v>
      </c>
      <c r="D49" s="120">
        <f>D48/B34</f>
        <v>20</v>
      </c>
      <c r="F49" s="118"/>
      <c r="H49" s="102"/>
    </row>
    <row r="50" spans="1:12" ht="18.75" x14ac:dyDescent="0.3">
      <c r="C50" s="74" t="s">
        <v>63</v>
      </c>
      <c r="D50" s="121">
        <f>AVERAGE(E38:E41,G38:G41)</f>
        <v>8646435.779028045</v>
      </c>
      <c r="F50" s="122"/>
      <c r="H50" s="102"/>
    </row>
    <row r="51" spans="1:12" ht="18.75" x14ac:dyDescent="0.3">
      <c r="C51" s="76" t="s">
        <v>64</v>
      </c>
      <c r="D51" s="123">
        <f>STDEV(E38:E41,G38:G41)/D50</f>
        <v>9.810570681492662E-3</v>
      </c>
      <c r="F51" s="122"/>
      <c r="H51" s="102"/>
    </row>
    <row r="52" spans="1:12" ht="19.5" customHeight="1" x14ac:dyDescent="0.3">
      <c r="C52" s="124" t="s">
        <v>15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65</v>
      </c>
    </row>
    <row r="55" spans="1:12" ht="18.75" x14ac:dyDescent="0.3">
      <c r="A55" s="54" t="s">
        <v>66</v>
      </c>
      <c r="B55" s="128" t="str">
        <f>B21</f>
        <v>Each metered actution delivers Salbutamol (as Salbutamol Sulphate BP) 100 micrograms</v>
      </c>
    </row>
    <row r="56" spans="1:12" ht="26.25" customHeight="1" x14ac:dyDescent="0.4">
      <c r="A56" s="129" t="s">
        <v>102</v>
      </c>
      <c r="B56" s="130">
        <v>0.1</v>
      </c>
      <c r="C56" s="54" t="str">
        <f>B20</f>
        <v>Salbutamol Sulphate</v>
      </c>
      <c r="H56" s="131"/>
    </row>
    <row r="57" spans="1:12" ht="26.25" x14ac:dyDescent="0.4">
      <c r="A57" s="129" t="s">
        <v>102</v>
      </c>
      <c r="B57" s="130">
        <v>0.1</v>
      </c>
      <c r="C57" s="218" t="str">
        <f>C56</f>
        <v>Salbutamol Sulphate</v>
      </c>
      <c r="H57" s="131"/>
    </row>
    <row r="58" spans="1:12" ht="19.5" customHeight="1" x14ac:dyDescent="0.3">
      <c r="H58" s="131"/>
    </row>
    <row r="59" spans="1:12" s="14" customFormat="1" ht="27" customHeight="1" x14ac:dyDescent="0.4">
      <c r="A59" s="74" t="s">
        <v>89</v>
      </c>
      <c r="B59" s="75">
        <v>100</v>
      </c>
      <c r="C59" s="54"/>
      <c r="D59" s="132" t="s">
        <v>67</v>
      </c>
      <c r="E59" s="133" t="s">
        <v>44</v>
      </c>
      <c r="F59" s="133" t="s">
        <v>45</v>
      </c>
      <c r="G59" s="133" t="s">
        <v>68</v>
      </c>
      <c r="H59" s="78" t="s">
        <v>69</v>
      </c>
      <c r="L59" s="64"/>
    </row>
    <row r="60" spans="1:12" s="14" customFormat="1" ht="26.25" customHeight="1" x14ac:dyDescent="0.4">
      <c r="A60" s="76" t="s">
        <v>90</v>
      </c>
      <c r="B60" s="77">
        <v>1</v>
      </c>
      <c r="C60" s="193" t="s">
        <v>70</v>
      </c>
      <c r="D60" s="196">
        <v>1</v>
      </c>
      <c r="E60" s="134">
        <v>1</v>
      </c>
      <c r="F60" s="135">
        <v>8443783</v>
      </c>
      <c r="G60" s="169">
        <f>IF(ISBLANK(F60),"-",(F60/$D$50*$D$47*$B$68)*($B$57/$D$60))</f>
        <v>9.7656227557722922E-2</v>
      </c>
      <c r="H60" s="136">
        <f t="shared" ref="H60:H71" si="0">IF(ISBLANK(F60),"-",G60/$B$56)</f>
        <v>0.97656227557722919</v>
      </c>
      <c r="L60" s="64"/>
    </row>
    <row r="61" spans="1:12" s="14" customFormat="1" ht="26.25" customHeight="1" x14ac:dyDescent="0.4">
      <c r="A61" s="76" t="s">
        <v>71</v>
      </c>
      <c r="B61" s="77">
        <v>1</v>
      </c>
      <c r="C61" s="194"/>
      <c r="D61" s="197"/>
      <c r="E61" s="137">
        <v>2</v>
      </c>
      <c r="F61" s="89">
        <v>8439595</v>
      </c>
      <c r="G61" s="170">
        <f>IF(ISBLANK(F61),"-",(F61/$D$50*$D$47*$B$68)*($B$57/$D$60))</f>
        <v>9.7607791414703646E-2</v>
      </c>
      <c r="H61" s="138">
        <f t="shared" si="0"/>
        <v>0.97607791414703637</v>
      </c>
      <c r="L61" s="64"/>
    </row>
    <row r="62" spans="1:12" s="14" customFormat="1" ht="26.25" customHeight="1" x14ac:dyDescent="0.4">
      <c r="A62" s="76" t="s">
        <v>72</v>
      </c>
      <c r="B62" s="77">
        <v>1</v>
      </c>
      <c r="C62" s="194"/>
      <c r="D62" s="197"/>
      <c r="E62" s="137">
        <v>3</v>
      </c>
      <c r="F62" s="139">
        <v>8432369</v>
      </c>
      <c r="G62" s="170">
        <f>IF(ISBLANK(F62),"-",(F62/$D$50*$D$47*$B$68)*($B$57/$D$60))</f>
        <v>9.752421940671481E-2</v>
      </c>
      <c r="H62" s="138">
        <f t="shared" si="0"/>
        <v>0.97524219406714807</v>
      </c>
      <c r="L62" s="64"/>
    </row>
    <row r="63" spans="1:12" ht="27" customHeight="1" x14ac:dyDescent="0.4">
      <c r="A63" s="76" t="s">
        <v>73</v>
      </c>
      <c r="B63" s="77">
        <v>1</v>
      </c>
      <c r="C63" s="209"/>
      <c r="D63" s="198"/>
      <c r="E63" s="140">
        <v>4</v>
      </c>
      <c r="F63" s="141"/>
      <c r="G63" s="170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74</v>
      </c>
      <c r="B64" s="77">
        <v>1</v>
      </c>
      <c r="C64" s="193" t="s">
        <v>75</v>
      </c>
      <c r="D64" s="196">
        <v>1</v>
      </c>
      <c r="E64" s="134">
        <v>1</v>
      </c>
      <c r="F64" s="135"/>
      <c r="G64" s="171"/>
      <c r="H64" s="142"/>
    </row>
    <row r="65" spans="1:8" ht="26.25" customHeight="1" x14ac:dyDescent="0.4">
      <c r="A65" s="76" t="s">
        <v>76</v>
      </c>
      <c r="B65" s="77">
        <v>1</v>
      </c>
      <c r="C65" s="194"/>
      <c r="D65" s="197"/>
      <c r="E65" s="137">
        <v>2</v>
      </c>
      <c r="F65" s="89"/>
      <c r="G65" s="172"/>
      <c r="H65" s="143"/>
    </row>
    <row r="66" spans="1:8" ht="26.25" customHeight="1" x14ac:dyDescent="0.4">
      <c r="A66" s="76" t="s">
        <v>77</v>
      </c>
      <c r="B66" s="77">
        <v>1</v>
      </c>
      <c r="C66" s="194"/>
      <c r="D66" s="197"/>
      <c r="E66" s="137">
        <v>3</v>
      </c>
      <c r="F66" s="89"/>
      <c r="G66" s="172"/>
      <c r="H66" s="143"/>
    </row>
    <row r="67" spans="1:8" ht="27" customHeight="1" x14ac:dyDescent="0.4">
      <c r="A67" s="76" t="s">
        <v>78</v>
      </c>
      <c r="B67" s="77">
        <v>1</v>
      </c>
      <c r="C67" s="209"/>
      <c r="D67" s="198"/>
      <c r="E67" s="140">
        <v>4</v>
      </c>
      <c r="F67" s="141"/>
      <c r="G67" s="173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79</v>
      </c>
      <c r="B68" s="145">
        <f>(B67/B66)*(B65/B64)*(B63/B62)*(B61/B60)*B59</f>
        <v>100</v>
      </c>
      <c r="C68" s="193" t="s">
        <v>80</v>
      </c>
      <c r="D68" s="196">
        <v>1</v>
      </c>
      <c r="E68" s="134">
        <v>1</v>
      </c>
      <c r="F68" s="135">
        <v>8433008</v>
      </c>
      <c r="G68" s="171">
        <f>IF(ISBLANK(F68),"-",(F68/$D$50*$D$47*$B$68)*($B$57/$D$68))</f>
        <v>9.7531609735126756E-2</v>
      </c>
      <c r="H68" s="138">
        <f t="shared" si="0"/>
        <v>0.97531609735126756</v>
      </c>
    </row>
    <row r="69" spans="1:8" ht="27" customHeight="1" x14ac:dyDescent="0.4">
      <c r="A69" s="124" t="s">
        <v>91</v>
      </c>
      <c r="B69" s="146">
        <f>(D47*B68)/B56*B57</f>
        <v>1</v>
      </c>
      <c r="C69" s="194"/>
      <c r="D69" s="197"/>
      <c r="E69" s="137">
        <v>2</v>
      </c>
      <c r="F69" s="89">
        <v>8419843</v>
      </c>
      <c r="G69" s="172">
        <f>IF(ISBLANK(F69),"-",(F69/$D$50*$D$47*$B$68)*($B$57/$D$68))</f>
        <v>9.7379350465105582E-2</v>
      </c>
      <c r="H69" s="138">
        <f t="shared" si="0"/>
        <v>0.97379350465105574</v>
      </c>
    </row>
    <row r="70" spans="1:8" ht="26.25" customHeight="1" x14ac:dyDescent="0.4">
      <c r="A70" s="199" t="s">
        <v>59</v>
      </c>
      <c r="B70" s="200"/>
      <c r="C70" s="194"/>
      <c r="D70" s="197"/>
      <c r="E70" s="137">
        <v>3</v>
      </c>
      <c r="F70" s="89">
        <v>8401242</v>
      </c>
      <c r="G70" s="172">
        <f>IF(ISBLANK(F70),"-",(F70/$D$50*$D$47*$B$68)*($B$57/$D$68))</f>
        <v>9.7164221359016367E-2</v>
      </c>
      <c r="H70" s="138">
        <f t="shared" si="0"/>
        <v>0.97164221359016367</v>
      </c>
    </row>
    <row r="71" spans="1:8" ht="27" customHeight="1" x14ac:dyDescent="0.4">
      <c r="A71" s="201"/>
      <c r="B71" s="202"/>
      <c r="C71" s="195"/>
      <c r="D71" s="198"/>
      <c r="E71" s="140">
        <v>4</v>
      </c>
      <c r="F71" s="141"/>
      <c r="G71" s="173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49"/>
      <c r="G72" s="150" t="s">
        <v>52</v>
      </c>
      <c r="H72" s="151">
        <f>AVERAGE(H60:H71)</f>
        <v>0.97477236656398336</v>
      </c>
    </row>
    <row r="73" spans="1:8" ht="26.25" customHeight="1" x14ac:dyDescent="0.4">
      <c r="C73" s="148"/>
      <c r="D73" s="148"/>
      <c r="E73" s="148"/>
      <c r="F73" s="149"/>
      <c r="G73" s="152" t="s">
        <v>64</v>
      </c>
      <c r="H73" s="174">
        <f>STDEV(H60:H71)/H72</f>
        <v>1.8454811391633082E-3</v>
      </c>
    </row>
    <row r="74" spans="1:8" ht="27" customHeight="1" x14ac:dyDescent="0.4">
      <c r="A74" s="148"/>
      <c r="B74" s="148"/>
      <c r="C74" s="149"/>
      <c r="D74" s="149"/>
      <c r="E74" s="153"/>
      <c r="F74" s="149"/>
      <c r="G74" s="154" t="s">
        <v>15</v>
      </c>
      <c r="H74" s="155">
        <f>COUNT(H60:H71)</f>
        <v>6</v>
      </c>
    </row>
    <row r="76" spans="1:8" ht="26.25" customHeight="1" x14ac:dyDescent="0.4">
      <c r="A76" s="60" t="s">
        <v>92</v>
      </c>
      <c r="B76" s="156" t="s">
        <v>81</v>
      </c>
      <c r="C76" s="203" t="str">
        <f>B20</f>
        <v>Salbutamol Sulphate</v>
      </c>
      <c r="D76" s="203"/>
      <c r="E76" s="157" t="s">
        <v>82</v>
      </c>
      <c r="F76" s="157"/>
      <c r="G76" s="158">
        <f>H72</f>
        <v>0.97477236656398336</v>
      </c>
      <c r="H76" s="159"/>
    </row>
    <row r="77" spans="1:8" ht="19.5" customHeight="1" x14ac:dyDescent="0.3">
      <c r="A77" s="161"/>
      <c r="B77" s="161"/>
      <c r="C77" s="162"/>
      <c r="D77" s="162"/>
      <c r="E77" s="162"/>
      <c r="F77" s="162"/>
      <c r="G77" s="162"/>
      <c r="H77" s="162"/>
    </row>
    <row r="78" spans="1:8" ht="18.75" x14ac:dyDescent="0.3">
      <c r="B78" s="192" t="s">
        <v>19</v>
      </c>
      <c r="C78" s="192"/>
      <c r="E78" s="160" t="s">
        <v>20</v>
      </c>
      <c r="F78" s="163"/>
      <c r="G78" s="192" t="s">
        <v>21</v>
      </c>
      <c r="H78" s="192"/>
    </row>
    <row r="79" spans="1:8" ht="69.95" customHeight="1" x14ac:dyDescent="0.3">
      <c r="A79" s="164" t="s">
        <v>22</v>
      </c>
      <c r="B79" s="165"/>
      <c r="C79" s="165"/>
      <c r="E79" s="165"/>
      <c r="F79" s="53"/>
      <c r="G79" s="166"/>
      <c r="H79" s="166"/>
    </row>
    <row r="80" spans="1:8" ht="69.95" customHeight="1" x14ac:dyDescent="0.3">
      <c r="A80" s="164" t="s">
        <v>23</v>
      </c>
      <c r="B80" s="167"/>
      <c r="C80" s="167" t="s">
        <v>96</v>
      </c>
      <c r="E80" s="219">
        <v>42416</v>
      </c>
      <c r="F80" s="53"/>
      <c r="G80" s="168"/>
      <c r="H80" s="168"/>
    </row>
    <row r="81" spans="1:9" ht="18.75" x14ac:dyDescent="0.3">
      <c r="A81" s="148"/>
      <c r="B81" s="148"/>
      <c r="C81" s="149"/>
      <c r="D81" s="149"/>
      <c r="E81" s="149"/>
      <c r="F81" s="153"/>
      <c r="G81" s="149"/>
      <c r="H81" s="149"/>
      <c r="I81" s="53"/>
    </row>
    <row r="82" spans="1:9" ht="18.75" x14ac:dyDescent="0.3">
      <c r="A82" s="148"/>
      <c r="B82" s="148"/>
      <c r="C82" s="149"/>
      <c r="D82" s="149"/>
      <c r="E82" s="149"/>
      <c r="F82" s="153"/>
      <c r="G82" s="149"/>
      <c r="H82" s="149"/>
      <c r="I82" s="53"/>
    </row>
    <row r="83" spans="1:9" ht="18.75" x14ac:dyDescent="0.3">
      <c r="A83" s="148"/>
      <c r="B83" s="148"/>
      <c r="C83" s="149"/>
      <c r="D83" s="149"/>
      <c r="E83" s="149"/>
      <c r="F83" s="153"/>
      <c r="G83" s="149"/>
      <c r="H83" s="149"/>
      <c r="I83" s="53"/>
    </row>
    <row r="84" spans="1:9" ht="18.75" x14ac:dyDescent="0.3">
      <c r="A84" s="148"/>
      <c r="B84" s="148"/>
      <c r="C84" s="149"/>
      <c r="D84" s="149"/>
      <c r="E84" s="149"/>
      <c r="F84" s="153"/>
      <c r="G84" s="149"/>
      <c r="H84" s="149"/>
      <c r="I84" s="53"/>
    </row>
    <row r="85" spans="1:9" ht="18.75" x14ac:dyDescent="0.3">
      <c r="A85" s="148"/>
      <c r="B85" s="148"/>
      <c r="C85" s="149"/>
      <c r="D85" s="149"/>
      <c r="E85" s="149"/>
      <c r="F85" s="153"/>
      <c r="G85" s="149"/>
      <c r="H85" s="149"/>
      <c r="I85" s="53"/>
    </row>
    <row r="86" spans="1:9" ht="18.75" x14ac:dyDescent="0.3">
      <c r="A86" s="148"/>
      <c r="B86" s="148"/>
      <c r="C86" s="149"/>
      <c r="D86" s="149"/>
      <c r="E86" s="149"/>
      <c r="F86" s="153"/>
      <c r="G86" s="149"/>
      <c r="H86" s="149"/>
      <c r="I86" s="53"/>
    </row>
    <row r="87" spans="1:9" ht="18.75" x14ac:dyDescent="0.3">
      <c r="A87" s="148"/>
      <c r="B87" s="148"/>
      <c r="C87" s="149"/>
      <c r="D87" s="149"/>
      <c r="E87" s="149"/>
      <c r="F87" s="153"/>
      <c r="G87" s="149"/>
      <c r="H87" s="149"/>
      <c r="I87" s="53"/>
    </row>
    <row r="88" spans="1:9" ht="18.75" x14ac:dyDescent="0.3">
      <c r="A88" s="148"/>
      <c r="B88" s="148"/>
      <c r="C88" s="149"/>
      <c r="D88" s="149"/>
      <c r="E88" s="149"/>
      <c r="F88" s="153"/>
      <c r="G88" s="149"/>
      <c r="H88" s="149"/>
      <c r="I88" s="53"/>
    </row>
    <row r="89" spans="1:9" ht="18.75" x14ac:dyDescent="0.3">
      <c r="A89" s="148"/>
      <c r="B89" s="148"/>
      <c r="C89" s="149"/>
      <c r="D89" s="149"/>
      <c r="E89" s="149"/>
      <c r="F89" s="153"/>
      <c r="G89" s="149"/>
      <c r="H89" s="149"/>
      <c r="I89" s="53"/>
    </row>
    <row r="206" spans="1:1" x14ac:dyDescent="0.25">
      <c r="A206" s="2">
        <v>5</v>
      </c>
    </row>
  </sheetData>
  <sheetProtection password="D261" formatCells="0" formatColumns="0" formatRows="0" insertColumns="0" insertRows="0" insertHyperlinks="0" deleteColumns="0" deleteRows="0" sort="0" autoFilter="0" pivotTables="0"/>
  <mergeCells count="26">
    <mergeCell ref="A1:I7"/>
    <mergeCell ref="A8:I14"/>
    <mergeCell ref="B78:C78"/>
    <mergeCell ref="G78:H78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4" priority="1" operator="greaterThan">
      <formula>0.02</formula>
    </cfRule>
  </conditionalFormatting>
  <conditionalFormatting sqref="D51">
    <cfRule type="cellIs" dxfId="3" priority="2" operator="greaterThan">
      <formula>0.02</formula>
    </cfRule>
  </conditionalFormatting>
  <conditionalFormatting sqref="H73">
    <cfRule type="cellIs" dxfId="2" priority="3" operator="greaterThan">
      <formula>0.02</formula>
    </cfRule>
  </conditionalFormatting>
  <conditionalFormatting sqref="I39">
    <cfRule type="cellIs" dxfId="1" priority="5" operator="lessThanOrEqual">
      <formula>0.02</formula>
    </cfRule>
  </conditionalFormatting>
  <conditionalFormatting sqref="I39">
    <cfRule type="cellIs" dxfId="0" priority="6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SST</vt:lpstr>
      <vt:lpstr>SALBUTAMOL</vt:lpstr>
      <vt:lpstr>SALBUTAMOL!Print_Area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2016-02-02T12:38:29Z</cp:lastPrinted>
  <dcterms:created xsi:type="dcterms:W3CDTF">2005-07-05T10:19:27Z</dcterms:created>
  <dcterms:modified xsi:type="dcterms:W3CDTF">2016-02-17T07:07:26Z</dcterms:modified>
</cp:coreProperties>
</file>