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640" windowHeight="9405" activeTab="2"/>
  </bookViews>
  <sheets>
    <sheet name="SST" sheetId="1" r:id="rId1"/>
    <sheet name="Uniformity" sheetId="2" r:id="rId2"/>
    <sheet name="Diclofenac Na" sheetId="3" r:id="rId3"/>
  </sheets>
  <definedNames>
    <definedName name="_xlnm.Print_Area" localSheetId="2">'Diclofenac Na'!$A$1:$H$127</definedName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H72" i="3" l="1"/>
  <c r="G76" i="3"/>
  <c r="F117" i="3"/>
  <c r="F116" i="3"/>
  <c r="F115" i="3"/>
  <c r="B80" i="3"/>
  <c r="B32" i="1"/>
  <c r="B30" i="1"/>
  <c r="B31" i="1"/>
  <c r="G120" i="3" l="1"/>
  <c r="F112" i="3"/>
  <c r="F110" i="3"/>
  <c r="F108" i="3"/>
  <c r="B116" i="3"/>
  <c r="B98" i="3"/>
  <c r="G60" i="3"/>
  <c r="G38" i="3"/>
  <c r="E41" i="3"/>
  <c r="E40" i="3"/>
  <c r="E39" i="3"/>
  <c r="E38" i="3"/>
  <c r="B87" i="3" l="1"/>
  <c r="B79" i="3"/>
  <c r="B69" i="3"/>
  <c r="B68" i="3"/>
  <c r="B45" i="3"/>
  <c r="B30" i="3"/>
  <c r="B34" i="3"/>
  <c r="C120" i="3"/>
  <c r="D100" i="3"/>
  <c r="I92" i="3"/>
  <c r="F97" i="3"/>
  <c r="B81" i="3"/>
  <c r="B83" i="3" s="1"/>
  <c r="C76" i="3"/>
  <c r="C56" i="3"/>
  <c r="B55" i="3"/>
  <c r="D48" i="3"/>
  <c r="F42" i="3"/>
  <c r="D42" i="3"/>
  <c r="I39" i="3" s="1"/>
  <c r="D44" i="3"/>
  <c r="C46" i="2"/>
  <c r="D50" i="2" s="1"/>
  <c r="C45" i="2"/>
  <c r="D41" i="2"/>
  <c r="D37" i="2"/>
  <c r="D33" i="2"/>
  <c r="D29" i="2"/>
  <c r="D25" i="2"/>
  <c r="B53" i="1"/>
  <c r="E51" i="1"/>
  <c r="D51" i="1"/>
  <c r="C51" i="1"/>
  <c r="B51" i="1"/>
  <c r="B52" i="1" s="1"/>
  <c r="E30" i="1"/>
  <c r="D30" i="1"/>
  <c r="C30" i="1"/>
  <c r="D101" i="3" l="1"/>
  <c r="D102" i="3" s="1"/>
  <c r="D45" i="3"/>
  <c r="D46" i="3" s="1"/>
  <c r="F44" i="3"/>
  <c r="F45" i="3" s="1"/>
  <c r="F46" i="3" s="1"/>
  <c r="D49" i="3"/>
  <c r="F98" i="3"/>
  <c r="F99" i="3" s="1"/>
  <c r="D27" i="2"/>
  <c r="D31" i="2"/>
  <c r="D35" i="2"/>
  <c r="D39" i="2"/>
  <c r="D43" i="2"/>
  <c r="C49" i="2"/>
  <c r="D24" i="2"/>
  <c r="D28" i="2"/>
  <c r="D32" i="2"/>
  <c r="D36" i="2"/>
  <c r="D40" i="2"/>
  <c r="D49" i="2"/>
  <c r="B57" i="3"/>
  <c r="C50" i="2"/>
  <c r="D97" i="3"/>
  <c r="D98" i="3" s="1"/>
  <c r="D26" i="2"/>
  <c r="D30" i="2"/>
  <c r="D34" i="2"/>
  <c r="D38" i="2"/>
  <c r="D42" i="2"/>
  <c r="B49" i="2"/>
  <c r="D99" i="3" l="1"/>
  <c r="E91" i="3"/>
  <c r="E93" i="3"/>
  <c r="E92" i="3"/>
  <c r="G39" i="3"/>
  <c r="G40" i="3"/>
  <c r="G41" i="3"/>
  <c r="G94" i="3"/>
  <c r="G93" i="3"/>
  <c r="G92" i="3"/>
  <c r="G91" i="3"/>
  <c r="E95" i="3" l="1"/>
  <c r="D52" i="3"/>
  <c r="E42" i="3"/>
  <c r="G42" i="3"/>
  <c r="D50" i="3"/>
  <c r="G66" i="3" s="1"/>
  <c r="H66" i="3" s="1"/>
  <c r="G95" i="3"/>
  <c r="D105" i="3"/>
  <c r="D103" i="3"/>
  <c r="G65" i="3" l="1"/>
  <c r="H65" i="3" s="1"/>
  <c r="H60" i="3"/>
  <c r="G69" i="3"/>
  <c r="H69" i="3" s="1"/>
  <c r="G67" i="3"/>
  <c r="H67" i="3" s="1"/>
  <c r="G62" i="3"/>
  <c r="H62" i="3" s="1"/>
  <c r="G71" i="3"/>
  <c r="H71" i="3" s="1"/>
  <c r="G61" i="3"/>
  <c r="H61" i="3" s="1"/>
  <c r="G70" i="3"/>
  <c r="H70" i="3" s="1"/>
  <c r="G64" i="3"/>
  <c r="H64" i="3" s="1"/>
  <c r="G68" i="3"/>
  <c r="H68" i="3" s="1"/>
  <c r="G63" i="3"/>
  <c r="H63" i="3" s="1"/>
  <c r="D51" i="3"/>
  <c r="E112" i="3"/>
  <c r="E110" i="3"/>
  <c r="E108" i="3"/>
  <c r="E113" i="3"/>
  <c r="F113" i="3" s="1"/>
  <c r="E111" i="3"/>
  <c r="F111" i="3" s="1"/>
  <c r="E109" i="3"/>
  <c r="F109" i="3" s="1"/>
  <c r="D104" i="3"/>
  <c r="G72" i="3" l="1"/>
  <c r="G73" i="3" s="1"/>
  <c r="G74" i="3"/>
  <c r="H74" i="3"/>
  <c r="E115" i="3"/>
  <c r="E116" i="3" s="1"/>
  <c r="E117" i="3"/>
  <c r="H73" i="3" l="1"/>
</calcChain>
</file>

<file path=xl/sharedStrings.xml><?xml version="1.0" encoding="utf-8"?>
<sst xmlns="http://schemas.openxmlformats.org/spreadsheetml/2006/main" count="235" uniqueCount="127">
  <si>
    <t>HPLC System Suitability Report</t>
  </si>
  <si>
    <t>Analysis Data</t>
  </si>
  <si>
    <t>Assay</t>
  </si>
  <si>
    <t>Sample(s)</t>
  </si>
  <si>
    <t>Reference Substance:</t>
  </si>
  <si>
    <t>BIORAN RAPID</t>
  </si>
  <si>
    <t>% age Purity:</t>
  </si>
  <si>
    <t>NDQD201509284</t>
  </si>
  <si>
    <t>Weight (mg):</t>
  </si>
  <si>
    <t>Diclofenac Sodium</t>
  </si>
  <si>
    <t>Standard Conc (mg/mL):</t>
  </si>
  <si>
    <t>Each uncoated tablet contains Diclofenac free acid equivalent to Diclofenac Sodium 50 mg.</t>
  </si>
  <si>
    <t>2015-09-17 11:38:22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</si>
  <si>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</si>
  <si>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</si>
  <si>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</si>
  <si>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</si>
  <si>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</si>
  <si>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</si>
  <si>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</si>
  <si>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</si>
  <si>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</si>
  <si>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</si>
  <si>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</si>
  <si>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</si>
  <si>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</si>
  <si>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</si>
  <si>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</si>
  <si>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</si>
  <si>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</si>
  <si>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</si>
  <si>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</si>
  <si>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</si>
  <si>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</si>
  <si>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</si>
  <si>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</si>
  <si>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</si>
  <si>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</si>
  <si>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</si>
  <si>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</si>
  <si>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</si>
  <si>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</si>
  <si>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</si>
  <si>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</si>
  <si>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</si>
  <si>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</si>
  <si>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</si>
  <si>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</si>
  <si>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</si>
  <si>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</si>
  <si>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</si>
  <si>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</si>
  <si>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</si>
  <si>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</si>
  <si>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</si>
  <si>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</si>
  <si>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</si>
  <si>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</si>
  <si>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</si>
  <si>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</si>
  <si>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</si>
  <si>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</si>
  <si>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</si>
  <si>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</si>
  <si>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</si>
  <si>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</si>
  <si>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</si>
  <si>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</si>
  <si>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</si>
  <si>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</si>
  <si>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</si>
  <si>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</si>
  <si>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</si>
  <si>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</si>
  <si>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</si>
  <si>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</si>
  <si>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</si>
  <si>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</si>
  <si>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</si>
  <si>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</si>
  <si>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</si>
  <si>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</si>
  <si>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</si>
  <si>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</si>
  <si>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</si>
  <si>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</si>
  <si>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</si>
  <si>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</si>
  <si>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</si>
  <si>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</si>
  <si>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</si>
  <si>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</si>
  <si>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</si>
  <si>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</si>
  <si>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</si>
  <si>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</si>
  <si>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</si>
  <si>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</si>
  <si>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</si>
  <si>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</si>
  <si>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</si>
  <si>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</si>
  <si>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</si>
  <si>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</si>
  <si>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</si>
  <si>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</si>
  <si>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</si>
  <si>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</si>
  <si>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</si>
  <si>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</si>
  <si>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</si>
  <si>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</si>
  <si>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</si>
  <si>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</si>
  <si>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</si>
  <si>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</si>
  <si>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</si>
  <si>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</si>
  <si>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</si>
  <si>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</si>
  <si>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</si>
  <si>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</si>
  <si>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</si>
  <si>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</si>
  <si>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</si>
  <si>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D6-6</t>
  </si>
  <si>
    <t>Diclofenac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</si>
</sst>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0.0000\ &quot;mg&quot;"/>
    <numFmt numFmtId="170" formatCode="0.000"/>
    <numFmt numFmtId="171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170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170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1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70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6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0" fontId="13" fillId="3" borderId="29" xfId="0" applyFont="1" applyFill="1" applyBorder="1" applyAlignment="1" applyProtection="1">
      <alignment horizontal="center"/>
      <protection locked="0"/>
    </xf>
    <xf numFmtId="170" fontId="11" fillId="2" borderId="26" xfId="0" applyNumberFormat="1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0" fontId="11" fillId="2" borderId="31" xfId="0" applyNumberFormat="1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21" xfId="0" applyFont="1" applyFill="1" applyBorder="1" applyAlignment="1" applyProtection="1">
      <alignment horizontal="center"/>
      <protection locked="0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3" fillId="3" borderId="43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170" fontId="13" fillId="3" borderId="34" xfId="0" applyNumberFormat="1" applyFont="1" applyFill="1" applyBorder="1" applyAlignment="1" applyProtection="1">
      <alignment horizontal="center"/>
      <protection locked="0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0" fontId="13" fillId="3" borderId="52" xfId="0" applyFont="1" applyFill="1" applyBorder="1" applyAlignment="1" applyProtection="1">
      <alignment horizontal="center"/>
      <protection locked="0"/>
    </xf>
    <xf numFmtId="166" fontId="13" fillId="3" borderId="31" xfId="0" applyNumberFormat="1" applyFont="1" applyFill="1" applyBorder="1" applyAlignment="1" applyProtection="1">
      <alignment horizontal="center"/>
      <protection locked="0"/>
    </xf>
    <xf numFmtId="166" fontId="13" fillId="3" borderId="35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7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2" fontId="13" fillId="7" borderId="56" xfId="0" applyNumberFormat="1" applyFont="1" applyFill="1" applyBorder="1" applyAlignment="1">
      <alignment horizontal="center"/>
    </xf>
    <xf numFmtId="170" fontId="11" fillId="2" borderId="58" xfId="0" applyNumberFormat="1" applyFont="1" applyFill="1" applyBorder="1" applyAlignment="1">
      <alignment horizontal="right"/>
    </xf>
    <xf numFmtId="0" fontId="11" fillId="2" borderId="58" xfId="0" applyFont="1" applyFill="1" applyBorder="1" applyAlignment="1">
      <alignment horizontal="right"/>
    </xf>
    <xf numFmtId="0" fontId="11" fillId="2" borderId="59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horizontal="center"/>
    </xf>
    <xf numFmtId="0" fontId="12" fillId="2" borderId="60" xfId="0" applyFont="1" applyFill="1" applyBorder="1" applyAlignment="1">
      <alignment horizontal="center"/>
    </xf>
    <xf numFmtId="10" fontId="11" fillId="2" borderId="60" xfId="0" applyNumberFormat="1" applyFont="1" applyFill="1" applyBorder="1" applyAlignment="1">
      <alignment horizontal="center" vertical="center"/>
    </xf>
    <xf numFmtId="10" fontId="11" fillId="2" borderId="61" xfId="0" applyNumberFormat="1" applyFont="1" applyFill="1" applyBorder="1" applyAlignment="1">
      <alignment horizontal="center" vertical="center"/>
    </xf>
    <xf numFmtId="10" fontId="11" fillId="2" borderId="62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19" fillId="2" borderId="6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0" workbookViewId="0">
      <selection activeCell="D39" sqref="D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0" t="s">
        <v>0</v>
      </c>
      <c r="B15" s="280"/>
      <c r="C15" s="280"/>
      <c r="D15" s="280"/>
      <c r="E15" s="280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66350773</v>
      </c>
      <c r="C24" s="18">
        <v>3376</v>
      </c>
      <c r="D24" s="19">
        <v>1.45</v>
      </c>
      <c r="E24" s="20">
        <v>7.81</v>
      </c>
    </row>
    <row r="25" spans="1:6" ht="16.5" customHeight="1" x14ac:dyDescent="0.3">
      <c r="A25" s="17">
        <v>2</v>
      </c>
      <c r="B25" s="18">
        <v>66340735</v>
      </c>
      <c r="C25" s="18">
        <v>3417</v>
      </c>
      <c r="D25" s="19">
        <v>1.44</v>
      </c>
      <c r="E25" s="19">
        <v>7.82</v>
      </c>
    </row>
    <row r="26" spans="1:6" ht="16.5" customHeight="1" x14ac:dyDescent="0.3">
      <c r="A26" s="17">
        <v>3</v>
      </c>
      <c r="B26" s="18">
        <v>66332571</v>
      </c>
      <c r="C26" s="18">
        <v>3402</v>
      </c>
      <c r="D26" s="19">
        <v>1.42</v>
      </c>
      <c r="E26" s="19">
        <v>7.82</v>
      </c>
    </row>
    <row r="27" spans="1:6" ht="16.5" customHeight="1" x14ac:dyDescent="0.3">
      <c r="A27" s="17">
        <v>4</v>
      </c>
      <c r="B27" s="18">
        <v>66335695</v>
      </c>
      <c r="C27" s="18">
        <v>3439</v>
      </c>
      <c r="D27" s="19">
        <v>1.43</v>
      </c>
      <c r="E27" s="19">
        <v>7.84</v>
      </c>
    </row>
    <row r="28" spans="1:6" ht="16.5" customHeight="1" x14ac:dyDescent="0.3">
      <c r="A28" s="17">
        <v>5</v>
      </c>
      <c r="B28" s="18">
        <v>66313806</v>
      </c>
      <c r="C28" s="18">
        <v>3408</v>
      </c>
      <c r="D28" s="19">
        <v>1.43</v>
      </c>
      <c r="E28" s="19">
        <v>7.82</v>
      </c>
    </row>
    <row r="29" spans="1:6" ht="16.5" customHeight="1" x14ac:dyDescent="0.3">
      <c r="A29" s="17">
        <v>6</v>
      </c>
      <c r="B29" s="21">
        <v>66651580</v>
      </c>
      <c r="C29" s="21">
        <v>3365</v>
      </c>
      <c r="D29" s="22">
        <v>1.45</v>
      </c>
      <c r="E29" s="22">
        <v>7.82</v>
      </c>
    </row>
    <row r="30" spans="1:6" ht="16.5" customHeight="1" x14ac:dyDescent="0.3">
      <c r="A30" s="23" t="s">
        <v>18</v>
      </c>
      <c r="B30" s="24">
        <f>AVERAGE(B24:B29)</f>
        <v>66387526.666666664</v>
      </c>
      <c r="C30" s="25">
        <f>AVERAGE(C24:C29)</f>
        <v>3401.1666666666665</v>
      </c>
      <c r="D30" s="26">
        <f>AVERAGE(D24:D29)</f>
        <v>1.4366666666666665</v>
      </c>
      <c r="E30" s="26">
        <f>AVERAGE(E24:E29)</f>
        <v>7.8216666666666663</v>
      </c>
    </row>
    <row r="31" spans="1:6" ht="16.5" customHeight="1" x14ac:dyDescent="0.3">
      <c r="A31" s="27" t="s">
        <v>19</v>
      </c>
      <c r="B31" s="28">
        <f>(STDEV(B24:B29)/B30)</f>
        <v>1.957107825516682E-3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1" t="s">
        <v>26</v>
      </c>
      <c r="C59" s="281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3" workbookViewId="0">
      <selection activeCell="F23" sqref="F2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5" t="s">
        <v>31</v>
      </c>
      <c r="B11" s="286"/>
      <c r="C11" s="286"/>
      <c r="D11" s="286"/>
      <c r="E11" s="286"/>
      <c r="F11" s="287"/>
      <c r="G11" s="91"/>
    </row>
    <row r="12" spans="1:7" ht="16.5" customHeight="1" x14ac:dyDescent="0.3">
      <c r="A12" s="284" t="s">
        <v>32</v>
      </c>
      <c r="B12" s="284"/>
      <c r="C12" s="284"/>
      <c r="D12" s="284"/>
      <c r="E12" s="284"/>
      <c r="F12" s="284"/>
      <c r="G12" s="90"/>
    </row>
    <row r="14" spans="1:7" ht="16.5" customHeight="1" x14ac:dyDescent="0.3">
      <c r="A14" s="289" t="s">
        <v>33</v>
      </c>
      <c r="B14" s="289"/>
      <c r="C14" s="60" t="s">
        <v>5</v>
      </c>
    </row>
    <row r="15" spans="1:7" ht="16.5" customHeight="1" x14ac:dyDescent="0.3">
      <c r="A15" s="289" t="s">
        <v>34</v>
      </c>
      <c r="B15" s="289"/>
      <c r="C15" s="60" t="s">
        <v>7</v>
      </c>
    </row>
    <row r="16" spans="1:7" ht="16.5" customHeight="1" x14ac:dyDescent="0.3">
      <c r="A16" s="289" t="s">
        <v>35</v>
      </c>
      <c r="B16" s="289"/>
      <c r="C16" s="60" t="s">
        <v>9</v>
      </c>
    </row>
    <row r="17" spans="1:5" ht="16.5" customHeight="1" x14ac:dyDescent="0.3">
      <c r="A17" s="289" t="s">
        <v>36</v>
      </c>
      <c r="B17" s="289"/>
      <c r="C17" s="60" t="s">
        <v>11</v>
      </c>
    </row>
    <row r="18" spans="1:5" ht="16.5" customHeight="1" x14ac:dyDescent="0.3">
      <c r="A18" s="289" t="s">
        <v>37</v>
      </c>
      <c r="B18" s="289"/>
      <c r="C18" s="97" t="s">
        <v>12</v>
      </c>
    </row>
    <row r="19" spans="1:5" ht="16.5" customHeight="1" x14ac:dyDescent="0.3">
      <c r="A19" s="289" t="s">
        <v>38</v>
      </c>
      <c r="B19" s="289"/>
      <c r="C19" s="97"/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4" t="s">
        <v>1</v>
      </c>
      <c r="B21" s="284"/>
      <c r="C21" s="59" t="s">
        <v>39</v>
      </c>
      <c r="D21" s="66"/>
    </row>
    <row r="22" spans="1:5" ht="15.75" customHeight="1" x14ac:dyDescent="0.3">
      <c r="A22" s="288"/>
      <c r="B22" s="288"/>
      <c r="C22" s="57"/>
      <c r="D22" s="288"/>
      <c r="E22" s="288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179.14</v>
      </c>
      <c r="D24" s="87">
        <f t="shared" ref="D24:D43" si="0">(C24-$C$46)/$C$46</f>
        <v>3.1302322195531779E-3</v>
      </c>
      <c r="E24" s="53"/>
    </row>
    <row r="25" spans="1:5" ht="15.75" customHeight="1" x14ac:dyDescent="0.3">
      <c r="C25" s="95">
        <v>176.53</v>
      </c>
      <c r="D25" s="88">
        <f t="shared" si="0"/>
        <v>-1.1484984404835676E-2</v>
      </c>
      <c r="E25" s="53"/>
    </row>
    <row r="26" spans="1:5" ht="15.75" customHeight="1" x14ac:dyDescent="0.3">
      <c r="C26" s="95">
        <v>178.87</v>
      </c>
      <c r="D26" s="88">
        <f t="shared" si="0"/>
        <v>1.6183132584095966E-3</v>
      </c>
      <c r="E26" s="53"/>
    </row>
    <row r="27" spans="1:5" ht="15.75" customHeight="1" x14ac:dyDescent="0.3">
      <c r="C27" s="95">
        <v>180.39</v>
      </c>
      <c r="D27" s="88">
        <f t="shared" si="0"/>
        <v>1.0129857039662821E-2</v>
      </c>
      <c r="E27" s="53"/>
    </row>
    <row r="28" spans="1:5" ht="15.75" customHeight="1" x14ac:dyDescent="0.3">
      <c r="C28" s="95">
        <v>176.46</v>
      </c>
      <c r="D28" s="88">
        <f t="shared" si="0"/>
        <v>-1.1876963394761778E-2</v>
      </c>
      <c r="E28" s="53"/>
    </row>
    <row r="29" spans="1:5" ht="15.75" customHeight="1" x14ac:dyDescent="0.3">
      <c r="C29" s="95">
        <v>182.09</v>
      </c>
      <c r="D29" s="88">
        <f t="shared" si="0"/>
        <v>1.9649346795012033E-2</v>
      </c>
      <c r="E29" s="53"/>
    </row>
    <row r="30" spans="1:5" ht="15.75" customHeight="1" x14ac:dyDescent="0.3">
      <c r="C30" s="95">
        <v>179.56</v>
      </c>
      <c r="D30" s="88">
        <f t="shared" si="0"/>
        <v>5.4821061591101075E-3</v>
      </c>
      <c r="E30" s="53"/>
    </row>
    <row r="31" spans="1:5" ht="15.75" customHeight="1" x14ac:dyDescent="0.3">
      <c r="C31" s="95">
        <v>180.33</v>
      </c>
      <c r="D31" s="88">
        <f t="shared" si="0"/>
        <v>9.7938750482977049E-3</v>
      </c>
      <c r="E31" s="53"/>
    </row>
    <row r="32" spans="1:5" ht="15.75" customHeight="1" x14ac:dyDescent="0.3">
      <c r="C32" s="95">
        <v>174.66</v>
      </c>
      <c r="D32" s="88">
        <f t="shared" si="0"/>
        <v>-2.1956423135719726E-2</v>
      </c>
      <c r="E32" s="53"/>
    </row>
    <row r="33" spans="1:7" ht="15.75" customHeight="1" x14ac:dyDescent="0.3">
      <c r="C33" s="95">
        <v>179.26</v>
      </c>
      <c r="D33" s="88">
        <f t="shared" si="0"/>
        <v>3.8021962022837291E-3</v>
      </c>
      <c r="E33" s="53"/>
    </row>
    <row r="34" spans="1:7" ht="15.75" customHeight="1" x14ac:dyDescent="0.3">
      <c r="C34" s="95">
        <v>176.3</v>
      </c>
      <c r="D34" s="88">
        <f t="shared" si="0"/>
        <v>-1.2772915371735792E-2</v>
      </c>
      <c r="E34" s="53"/>
    </row>
    <row r="35" spans="1:7" ht="15.75" customHeight="1" x14ac:dyDescent="0.3">
      <c r="C35" s="95">
        <v>176.24</v>
      </c>
      <c r="D35" s="88">
        <f t="shared" si="0"/>
        <v>-1.3108897363101068E-2</v>
      </c>
      <c r="E35" s="53"/>
    </row>
    <row r="36" spans="1:7" ht="15.75" customHeight="1" x14ac:dyDescent="0.3">
      <c r="C36" s="95">
        <v>179.29</v>
      </c>
      <c r="D36" s="88">
        <f t="shared" si="0"/>
        <v>3.9701871979663673E-3</v>
      </c>
      <c r="E36" s="53"/>
    </row>
    <row r="37" spans="1:7" ht="15.75" customHeight="1" x14ac:dyDescent="0.3">
      <c r="C37" s="95">
        <v>177.99</v>
      </c>
      <c r="D37" s="88">
        <f t="shared" si="0"/>
        <v>-3.3094226149475671E-3</v>
      </c>
      <c r="E37" s="53"/>
    </row>
    <row r="38" spans="1:7" ht="15.75" customHeight="1" x14ac:dyDescent="0.3">
      <c r="C38" s="95">
        <v>178.64</v>
      </c>
      <c r="D38" s="88">
        <f t="shared" si="0"/>
        <v>3.3038229150932031E-4</v>
      </c>
      <c r="E38" s="53"/>
    </row>
    <row r="39" spans="1:7" ht="15.75" customHeight="1" x14ac:dyDescent="0.3">
      <c r="C39" s="95">
        <v>173.29</v>
      </c>
      <c r="D39" s="88">
        <f t="shared" si="0"/>
        <v>-2.9628011938559923E-2</v>
      </c>
      <c r="E39" s="53"/>
    </row>
    <row r="40" spans="1:7" ht="15.75" customHeight="1" x14ac:dyDescent="0.3">
      <c r="C40" s="95">
        <v>179.14</v>
      </c>
      <c r="D40" s="88">
        <f t="shared" si="0"/>
        <v>3.1302322195531779E-3</v>
      </c>
      <c r="E40" s="53"/>
    </row>
    <row r="41" spans="1:7" ht="15.75" customHeight="1" x14ac:dyDescent="0.3">
      <c r="C41" s="95">
        <v>180.83</v>
      </c>
      <c r="D41" s="88">
        <f t="shared" si="0"/>
        <v>1.2593724976341562E-2</v>
      </c>
      <c r="E41" s="53"/>
    </row>
    <row r="42" spans="1:7" ht="15.75" customHeight="1" x14ac:dyDescent="0.3">
      <c r="C42" s="95">
        <v>181.83</v>
      </c>
      <c r="D42" s="88">
        <f t="shared" si="0"/>
        <v>1.8193424832429278E-2</v>
      </c>
      <c r="E42" s="53"/>
    </row>
    <row r="43" spans="1:7" ht="16.5" customHeight="1" x14ac:dyDescent="0.3">
      <c r="C43" s="96">
        <v>180.78</v>
      </c>
      <c r="D43" s="89">
        <f t="shared" si="0"/>
        <v>1.2313739983537113E-2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3571.6199999999994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178.58099999999996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2">
        <f>C46</f>
        <v>178.58099999999996</v>
      </c>
      <c r="C49" s="93">
        <f>-IF(C46&lt;=80,10%,IF(C46&lt;250,7.5%,5%))</f>
        <v>-7.4999999999999997E-2</v>
      </c>
      <c r="D49" s="81">
        <f>IF(C46&lt;=80,C46*0.9,IF(C46&lt;250,C46*0.925,C46*0.95))</f>
        <v>165.18742499999996</v>
      </c>
    </row>
    <row r="50" spans="1:6" ht="17.25" customHeight="1" x14ac:dyDescent="0.3">
      <c r="B50" s="283"/>
      <c r="C50" s="94">
        <f>IF(C46&lt;=80, 10%, IF(C46&lt;250, 7.5%, 5%))</f>
        <v>7.4999999999999997E-2</v>
      </c>
      <c r="D50" s="81">
        <f>IF(C46&lt;=80, C46*1.1, IF(C46&lt;250, C46*1.075, C46*1.05))</f>
        <v>191.97457499999996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0"/>
  <sheetViews>
    <sheetView tabSelected="1" view="pageBreakPreview" topLeftCell="C58" zoomScale="60" zoomScaleNormal="40" zoomScalePageLayoutView="55" workbookViewId="0">
      <selection activeCell="G87" sqref="G8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0" t="s">
        <v>45</v>
      </c>
      <c r="B1" s="290"/>
      <c r="C1" s="290"/>
      <c r="D1" s="290"/>
      <c r="E1" s="290"/>
      <c r="F1" s="290"/>
      <c r="G1" s="290"/>
      <c r="H1" s="290"/>
      <c r="I1" s="290"/>
    </row>
    <row r="2" spans="1:9" ht="18.75" customHeight="1" x14ac:dyDescent="0.25">
      <c r="A2" s="290"/>
      <c r="B2" s="290"/>
      <c r="C2" s="290"/>
      <c r="D2" s="290"/>
      <c r="E2" s="290"/>
      <c r="F2" s="290"/>
      <c r="G2" s="290"/>
      <c r="H2" s="290"/>
      <c r="I2" s="290"/>
    </row>
    <row r="3" spans="1:9" ht="18.75" customHeight="1" x14ac:dyDescent="0.25">
      <c r="A3" s="290"/>
      <c r="B3" s="290"/>
      <c r="C3" s="290"/>
      <c r="D3" s="290"/>
      <c r="E3" s="290"/>
      <c r="F3" s="290"/>
      <c r="G3" s="290"/>
      <c r="H3" s="290"/>
      <c r="I3" s="290"/>
    </row>
    <row r="4" spans="1:9" ht="18.75" customHeight="1" x14ac:dyDescent="0.25">
      <c r="A4" s="290"/>
      <c r="B4" s="290"/>
      <c r="C4" s="290"/>
      <c r="D4" s="290"/>
      <c r="E4" s="290"/>
      <c r="F4" s="290"/>
      <c r="G4" s="290"/>
      <c r="H4" s="290"/>
      <c r="I4" s="290"/>
    </row>
    <row r="5" spans="1:9" ht="18.75" customHeight="1" x14ac:dyDescent="0.25">
      <c r="A5" s="290"/>
      <c r="B5" s="290"/>
      <c r="C5" s="290"/>
      <c r="D5" s="290"/>
      <c r="E5" s="290"/>
      <c r="F5" s="290"/>
      <c r="G5" s="290"/>
      <c r="H5" s="290"/>
      <c r="I5" s="290"/>
    </row>
    <row r="6" spans="1:9" ht="18.75" customHeight="1" x14ac:dyDescent="0.25">
      <c r="A6" s="290"/>
      <c r="B6" s="290"/>
      <c r="C6" s="290"/>
      <c r="D6" s="290"/>
      <c r="E6" s="290"/>
      <c r="F6" s="290"/>
      <c r="G6" s="290"/>
      <c r="H6" s="290"/>
      <c r="I6" s="290"/>
    </row>
    <row r="7" spans="1:9" ht="18.75" customHeight="1" x14ac:dyDescent="0.25">
      <c r="A7" s="290"/>
      <c r="B7" s="290"/>
      <c r="C7" s="290"/>
      <c r="D7" s="290"/>
      <c r="E7" s="290"/>
      <c r="F7" s="290"/>
      <c r="G7" s="290"/>
      <c r="H7" s="290"/>
      <c r="I7" s="290"/>
    </row>
    <row r="8" spans="1:9" x14ac:dyDescent="0.25">
      <c r="A8" s="291" t="s">
        <v>46</v>
      </c>
      <c r="B8" s="291"/>
      <c r="C8" s="291"/>
      <c r="D8" s="291"/>
      <c r="E8" s="291"/>
      <c r="F8" s="291"/>
      <c r="G8" s="291"/>
      <c r="H8" s="291"/>
      <c r="I8" s="291"/>
    </row>
    <row r="9" spans="1:9" x14ac:dyDescent="0.25">
      <c r="A9" s="291"/>
      <c r="B9" s="291"/>
      <c r="C9" s="291"/>
      <c r="D9" s="291"/>
      <c r="E9" s="291"/>
      <c r="F9" s="291"/>
      <c r="G9" s="291"/>
      <c r="H9" s="291"/>
      <c r="I9" s="291"/>
    </row>
    <row r="10" spans="1:9" x14ac:dyDescent="0.25">
      <c r="A10" s="291"/>
      <c r="B10" s="291"/>
      <c r="C10" s="291"/>
      <c r="D10" s="291"/>
      <c r="E10" s="291"/>
      <c r="F10" s="291"/>
      <c r="G10" s="291"/>
      <c r="H10" s="291"/>
      <c r="I10" s="291"/>
    </row>
    <row r="11" spans="1:9" x14ac:dyDescent="0.25">
      <c r="A11" s="291"/>
      <c r="B11" s="291"/>
      <c r="C11" s="291"/>
      <c r="D11" s="291"/>
      <c r="E11" s="291"/>
      <c r="F11" s="291"/>
      <c r="G11" s="291"/>
      <c r="H11" s="291"/>
      <c r="I11" s="291"/>
    </row>
    <row r="12" spans="1:9" x14ac:dyDescent="0.25">
      <c r="A12" s="291"/>
      <c r="B12" s="291"/>
      <c r="C12" s="291"/>
      <c r="D12" s="291"/>
      <c r="E12" s="291"/>
      <c r="F12" s="291"/>
      <c r="G12" s="291"/>
      <c r="H12" s="291"/>
      <c r="I12" s="291"/>
    </row>
    <row r="13" spans="1:9" x14ac:dyDescent="0.25">
      <c r="A13" s="291"/>
      <c r="B13" s="291"/>
      <c r="C13" s="291"/>
      <c r="D13" s="291"/>
      <c r="E13" s="291"/>
      <c r="F13" s="291"/>
      <c r="G13" s="291"/>
      <c r="H13" s="291"/>
      <c r="I13" s="291"/>
    </row>
    <row r="14" spans="1:9" x14ac:dyDescent="0.25">
      <c r="A14" s="291"/>
      <c r="B14" s="291"/>
      <c r="C14" s="291"/>
      <c r="D14" s="291"/>
      <c r="E14" s="291"/>
      <c r="F14" s="291"/>
      <c r="G14" s="291"/>
      <c r="H14" s="291"/>
      <c r="I14" s="291"/>
    </row>
    <row r="15" spans="1:9" ht="19.5" customHeight="1" x14ac:dyDescent="0.3">
      <c r="A15" s="98"/>
    </row>
    <row r="16" spans="1:9" ht="19.5" customHeight="1" x14ac:dyDescent="0.3">
      <c r="A16" s="324" t="s">
        <v>31</v>
      </c>
      <c r="B16" s="325"/>
      <c r="C16" s="325"/>
      <c r="D16" s="325"/>
      <c r="E16" s="325"/>
      <c r="F16" s="325"/>
      <c r="G16" s="325"/>
      <c r="H16" s="326"/>
    </row>
    <row r="17" spans="1:14" ht="20.25" customHeight="1" x14ac:dyDescent="0.25">
      <c r="A17" s="327" t="s">
        <v>47</v>
      </c>
      <c r="B17" s="327"/>
      <c r="C17" s="327"/>
      <c r="D17" s="327"/>
      <c r="E17" s="327"/>
      <c r="F17" s="327"/>
      <c r="G17" s="327"/>
      <c r="H17" s="327"/>
    </row>
    <row r="18" spans="1:14" ht="26.25" customHeight="1" x14ac:dyDescent="0.4">
      <c r="A18" s="100" t="s">
        <v>33</v>
      </c>
      <c r="B18" s="323" t="s">
        <v>5</v>
      </c>
      <c r="C18" s="323"/>
      <c r="D18" s="249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61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28" t="s">
        <v>9</v>
      </c>
      <c r="C20" s="328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28" t="s">
        <v>11</v>
      </c>
      <c r="C21" s="328"/>
      <c r="D21" s="328"/>
      <c r="E21" s="328"/>
      <c r="F21" s="328"/>
      <c r="G21" s="328"/>
      <c r="H21" s="328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3" t="s">
        <v>126</v>
      </c>
      <c r="C26" s="323"/>
    </row>
    <row r="27" spans="1:14" ht="26.25" customHeight="1" x14ac:dyDescent="0.4">
      <c r="A27" s="109" t="s">
        <v>48</v>
      </c>
      <c r="B27" s="321" t="s">
        <v>125</v>
      </c>
      <c r="C27" s="321"/>
    </row>
    <row r="28" spans="1:14" ht="27" customHeight="1" x14ac:dyDescent="0.4">
      <c r="A28" s="109" t="s">
        <v>6</v>
      </c>
      <c r="B28" s="110">
        <v>99.85</v>
      </c>
    </row>
    <row r="29" spans="1:14" s="14" customFormat="1" ht="27" customHeight="1" x14ac:dyDescent="0.4">
      <c r="A29" s="109" t="s">
        <v>49</v>
      </c>
      <c r="B29" s="111">
        <v>0</v>
      </c>
      <c r="C29" s="298" t="s">
        <v>50</v>
      </c>
      <c r="D29" s="299"/>
      <c r="E29" s="299"/>
      <c r="F29" s="299"/>
      <c r="G29" s="300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99.85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1" t="s">
        <v>53</v>
      </c>
      <c r="D31" s="302"/>
      <c r="E31" s="302"/>
      <c r="F31" s="302"/>
      <c r="G31" s="302"/>
      <c r="H31" s="303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1" t="s">
        <v>55</v>
      </c>
      <c r="D32" s="302"/>
      <c r="E32" s="302"/>
      <c r="F32" s="302"/>
      <c r="G32" s="302"/>
      <c r="H32" s="303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20</v>
      </c>
      <c r="C36" s="99"/>
      <c r="D36" s="304" t="s">
        <v>59</v>
      </c>
      <c r="E36" s="322"/>
      <c r="F36" s="304" t="s">
        <v>60</v>
      </c>
      <c r="G36" s="305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</v>
      </c>
      <c r="C38" s="131">
        <v>1</v>
      </c>
      <c r="D38" s="262">
        <v>66153450</v>
      </c>
      <c r="E38" s="263">
        <f>IF(ISBLANK(D38),"-",$D$48/$D$45*D38)</f>
        <v>69411031.161724269</v>
      </c>
      <c r="F38" s="262">
        <v>72713141</v>
      </c>
      <c r="G38" s="132">
        <f>IF(ISBLANK(F38),"-",$D$48/$F$45*F38)</f>
        <v>69853596.702007443</v>
      </c>
      <c r="I38" s="133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4">
        <v>2</v>
      </c>
      <c r="D39" s="264">
        <v>66693861</v>
      </c>
      <c r="E39" s="265">
        <f>IF(ISBLANK(D39),"-",$D$48/$D$45*D39)</f>
        <v>69978053.512956724</v>
      </c>
      <c r="F39" s="264">
        <v>72911320</v>
      </c>
      <c r="G39" s="135">
        <f>IF(ISBLANK(F39),"-",$D$48/$F$45*F39)</f>
        <v>70043982.040206596</v>
      </c>
      <c r="I39" s="306">
        <f>ABS((F43/D43*D42)-F42)/D42</f>
        <v>5.8019246893158743E-3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4">
        <v>3</v>
      </c>
      <c r="D40" s="264">
        <v>66201676</v>
      </c>
      <c r="E40" s="265">
        <f>IF(ISBLANK(D40),"-",$D$48/$D$45*D40)</f>
        <v>69461631.945036471</v>
      </c>
      <c r="F40" s="264">
        <v>72930688</v>
      </c>
      <c r="G40" s="135">
        <f>IF(ISBLANK(F40),"-",$D$48/$F$45*F40)</f>
        <v>70062588.36696291</v>
      </c>
      <c r="I40" s="306"/>
      <c r="L40" s="117"/>
      <c r="M40" s="117"/>
      <c r="N40" s="136"/>
    </row>
    <row r="41" spans="1:14" ht="27" customHeight="1" x14ac:dyDescent="0.4">
      <c r="A41" s="124" t="s">
        <v>69</v>
      </c>
      <c r="B41" s="125">
        <v>1</v>
      </c>
      <c r="C41" s="137">
        <v>4</v>
      </c>
      <c r="D41" s="266"/>
      <c r="E41" s="267" t="str">
        <f>IF(ISBLANK(D41),"-",$D$48/$D$45*D41)</f>
        <v>-</v>
      </c>
      <c r="F41" s="266"/>
      <c r="G41" s="138" t="str">
        <f>IF(ISBLANK(F41),"-",$D$48/$F$45*F41)</f>
        <v>-</v>
      </c>
      <c r="I41" s="139"/>
      <c r="L41" s="117"/>
      <c r="M41" s="117"/>
      <c r="N41" s="136"/>
    </row>
    <row r="42" spans="1:14" ht="27" customHeight="1" x14ac:dyDescent="0.4">
      <c r="A42" s="124" t="s">
        <v>70</v>
      </c>
      <c r="B42" s="125">
        <v>1</v>
      </c>
      <c r="C42" s="140" t="s">
        <v>71</v>
      </c>
      <c r="D42" s="141">
        <f>AVERAGE(D38:D41)</f>
        <v>66349662.333333336</v>
      </c>
      <c r="E42" s="142">
        <f>AVERAGE(E38:E41)</f>
        <v>69616905.539905831</v>
      </c>
      <c r="F42" s="141">
        <f>AVERAGE(F38:F41)</f>
        <v>72851716.333333328</v>
      </c>
      <c r="G42" s="143">
        <f>AVERAGE(G38:G41)</f>
        <v>69986722.369725645</v>
      </c>
      <c r="H42" s="144"/>
    </row>
    <row r="43" spans="1:14" ht="26.25" customHeight="1" x14ac:dyDescent="0.4">
      <c r="A43" s="124" t="s">
        <v>72</v>
      </c>
      <c r="B43" s="125">
        <v>1</v>
      </c>
      <c r="C43" s="145" t="s">
        <v>73</v>
      </c>
      <c r="D43" s="146">
        <v>19.09</v>
      </c>
      <c r="E43" s="136"/>
      <c r="F43" s="146">
        <v>20.85</v>
      </c>
      <c r="H43" s="144"/>
    </row>
    <row r="44" spans="1:14" ht="26.25" customHeight="1" x14ac:dyDescent="0.4">
      <c r="A44" s="124" t="s">
        <v>74</v>
      </c>
      <c r="B44" s="125">
        <v>1</v>
      </c>
      <c r="C44" s="147" t="s">
        <v>75</v>
      </c>
      <c r="D44" s="148">
        <f>D43*$B$34</f>
        <v>19.09</v>
      </c>
      <c r="E44" s="149"/>
      <c r="F44" s="148">
        <f>F43*$B$34</f>
        <v>20.85</v>
      </c>
      <c r="H44" s="144"/>
    </row>
    <row r="45" spans="1:14" ht="19.5" customHeight="1" x14ac:dyDescent="0.3">
      <c r="A45" s="124" t="s">
        <v>76</v>
      </c>
      <c r="B45" s="150">
        <f>(B44/B43)*(B42/B41)*(B40/B39)*(B38/B37)*B36</f>
        <v>20</v>
      </c>
      <c r="C45" s="147" t="s">
        <v>77</v>
      </c>
      <c r="D45" s="151">
        <f>D44*$B$30/100</f>
        <v>19.061364999999999</v>
      </c>
      <c r="E45" s="152"/>
      <c r="F45" s="151">
        <f>F44*$B$30/100</f>
        <v>20.818725000000001</v>
      </c>
      <c r="H45" s="144"/>
    </row>
    <row r="46" spans="1:14" ht="19.5" customHeight="1" x14ac:dyDescent="0.3">
      <c r="A46" s="292" t="s">
        <v>78</v>
      </c>
      <c r="B46" s="293"/>
      <c r="C46" s="147" t="s">
        <v>79</v>
      </c>
      <c r="D46" s="153">
        <f>D45/$B$45</f>
        <v>0.95306824999999995</v>
      </c>
      <c r="E46" s="154"/>
      <c r="F46" s="155">
        <f>F45/$B$45</f>
        <v>1.0409362500000001</v>
      </c>
      <c r="H46" s="144"/>
    </row>
    <row r="47" spans="1:14" ht="27" customHeight="1" x14ac:dyDescent="0.4">
      <c r="A47" s="294"/>
      <c r="B47" s="295"/>
      <c r="C47" s="156" t="s">
        <v>80</v>
      </c>
      <c r="D47" s="157">
        <v>1</v>
      </c>
      <c r="E47" s="158"/>
      <c r="F47" s="154"/>
      <c r="H47" s="144"/>
    </row>
    <row r="48" spans="1:14" ht="18.75" x14ac:dyDescent="0.3">
      <c r="C48" s="159" t="s">
        <v>81</v>
      </c>
      <c r="D48" s="151">
        <f>D47*$B$45</f>
        <v>20</v>
      </c>
      <c r="F48" s="160"/>
      <c r="H48" s="144"/>
    </row>
    <row r="49" spans="1:79" ht="19.5" customHeight="1" x14ac:dyDescent="0.3">
      <c r="C49" s="161" t="s">
        <v>82</v>
      </c>
      <c r="D49" s="162">
        <f>D48/B34</f>
        <v>20</v>
      </c>
      <c r="F49" s="160"/>
      <c r="H49" s="144"/>
    </row>
    <row r="50" spans="1:79" ht="18.75" x14ac:dyDescent="0.3">
      <c r="C50" s="122" t="s">
        <v>83</v>
      </c>
      <c r="D50" s="163">
        <f>AVERAGE(E38:E41,G38:G41)</f>
        <v>69801813.95481573</v>
      </c>
      <c r="F50" s="164"/>
      <c r="H50" s="144"/>
    </row>
    <row r="51" spans="1:79" ht="18.75" x14ac:dyDescent="0.3">
      <c r="C51" s="124" t="s">
        <v>84</v>
      </c>
      <c r="D51" s="165">
        <f>STDEV(E38:E41,G38:G41)/D50</f>
        <v>4.1955470047167331E-3</v>
      </c>
      <c r="F51" s="164"/>
      <c r="H51" s="144"/>
    </row>
    <row r="52" spans="1:79" ht="19.5" customHeight="1" x14ac:dyDescent="0.3">
      <c r="C52" s="166" t="s">
        <v>20</v>
      </c>
      <c r="D52" s="167">
        <f>COUNT(E38:E41,G38:G41)</f>
        <v>6</v>
      </c>
      <c r="F52" s="164"/>
    </row>
    <row r="54" spans="1:79" ht="18.75" x14ac:dyDescent="0.3">
      <c r="A54" s="168" t="s">
        <v>1</v>
      </c>
      <c r="B54" s="169" t="s">
        <v>85</v>
      </c>
    </row>
    <row r="55" spans="1:79" ht="18.75" x14ac:dyDescent="0.3">
      <c r="A55" s="99" t="s">
        <v>86</v>
      </c>
      <c r="B55" s="170" t="str">
        <f>B21</f>
        <v>Each uncoated tablet contains Diclofenac free acid equivalent to Diclofenac Sodium 50 mg.</v>
      </c>
    </row>
    <row r="56" spans="1:79" ht="26.25" customHeight="1" x14ac:dyDescent="0.4">
      <c r="A56" s="171" t="s">
        <v>87</v>
      </c>
      <c r="B56" s="172">
        <v>50</v>
      </c>
      <c r="C56" s="99" t="str">
        <f>B20</f>
        <v>Diclofenac Sodium</v>
      </c>
      <c r="H56" s="173"/>
    </row>
    <row r="57" spans="1:79" ht="18.75" x14ac:dyDescent="0.3">
      <c r="A57" s="170" t="s">
        <v>88</v>
      </c>
      <c r="B57" s="250">
        <f>Uniformity!C46</f>
        <v>178.58099999999996</v>
      </c>
      <c r="H57" s="173"/>
    </row>
    <row r="58" spans="1:79" ht="19.5" customHeight="1" thickBot="1" x14ac:dyDescent="0.35">
      <c r="H58" s="173"/>
    </row>
    <row r="59" spans="1:79" s="14" customFormat="1" ht="27" customHeight="1" thickBot="1" x14ac:dyDescent="0.45">
      <c r="A59" s="122" t="s">
        <v>89</v>
      </c>
      <c r="B59" s="123">
        <v>50</v>
      </c>
      <c r="C59" s="99"/>
      <c r="D59" s="174" t="s">
        <v>90</v>
      </c>
      <c r="E59" s="175" t="s">
        <v>62</v>
      </c>
      <c r="F59" s="175" t="s">
        <v>63</v>
      </c>
      <c r="G59" s="175" t="s">
        <v>91</v>
      </c>
      <c r="H59" s="336" t="s">
        <v>92</v>
      </c>
      <c r="I59" s="335"/>
      <c r="J59" s="333"/>
      <c r="K59" s="333"/>
      <c r="L59" s="334"/>
      <c r="M59" s="333"/>
      <c r="N59" s="333"/>
      <c r="O59" s="333"/>
      <c r="P59" s="333"/>
      <c r="Q59" s="333"/>
      <c r="R59" s="333"/>
      <c r="S59" s="333"/>
      <c r="T59" s="333"/>
      <c r="U59" s="333"/>
      <c r="V59" s="333"/>
      <c r="W59" s="333"/>
      <c r="X59" s="333"/>
      <c r="Y59" s="333"/>
      <c r="Z59" s="333"/>
      <c r="AA59" s="333"/>
      <c r="AB59" s="333"/>
      <c r="AC59" s="333"/>
      <c r="AD59" s="333"/>
      <c r="AE59" s="333"/>
      <c r="AF59" s="333"/>
      <c r="AG59" s="333"/>
      <c r="AH59" s="333"/>
      <c r="AI59" s="333"/>
      <c r="AJ59" s="333"/>
      <c r="AK59" s="333"/>
      <c r="AL59" s="333"/>
      <c r="AM59" s="333"/>
      <c r="AN59" s="333"/>
      <c r="AO59" s="333"/>
      <c r="AP59" s="333"/>
      <c r="AQ59" s="333"/>
      <c r="AR59" s="333"/>
      <c r="AS59" s="333"/>
      <c r="AT59" s="333"/>
      <c r="AU59" s="333"/>
      <c r="AV59" s="333"/>
      <c r="AW59" s="333"/>
      <c r="AX59" s="333"/>
      <c r="AY59" s="333"/>
      <c r="AZ59" s="333"/>
      <c r="BA59" s="333"/>
      <c r="BB59" s="333"/>
      <c r="BC59" s="333"/>
      <c r="BD59" s="333"/>
      <c r="BE59" s="333"/>
      <c r="BF59" s="333"/>
      <c r="BG59" s="333"/>
      <c r="BH59" s="333"/>
      <c r="BI59" s="333"/>
      <c r="BJ59" s="333"/>
      <c r="BK59" s="333"/>
      <c r="BL59" s="333"/>
      <c r="BM59" s="333"/>
      <c r="BN59" s="333"/>
      <c r="BO59" s="333"/>
      <c r="BP59" s="333"/>
      <c r="BQ59" s="333"/>
      <c r="BR59" s="333"/>
      <c r="BS59" s="333"/>
      <c r="BT59" s="333"/>
      <c r="BU59" s="333"/>
      <c r="BV59" s="333"/>
      <c r="BW59" s="333"/>
      <c r="BX59" s="333"/>
      <c r="BY59" s="333"/>
      <c r="BZ59" s="333"/>
      <c r="CA59" s="333"/>
    </row>
    <row r="60" spans="1:79" s="14" customFormat="1" ht="26.25" customHeight="1" x14ac:dyDescent="0.4">
      <c r="A60" s="124" t="s">
        <v>93</v>
      </c>
      <c r="B60" s="125">
        <v>1</v>
      </c>
      <c r="C60" s="309" t="s">
        <v>94</v>
      </c>
      <c r="D60" s="312">
        <v>175.7</v>
      </c>
      <c r="E60" s="176">
        <v>1</v>
      </c>
      <c r="F60" s="270">
        <v>70404047</v>
      </c>
      <c r="G60" s="251">
        <f>IF(ISBLANK(F60),"-",(F60/$D$50*$D$47*$B$68)*($B$57/$D$60))</f>
        <v>51.258324803875254</v>
      </c>
      <c r="H60" s="337">
        <f t="shared" ref="H60:H71" si="0">IF(ISBLANK(F60),"-",G60/$B$56)</f>
        <v>1.0251664960775051</v>
      </c>
      <c r="I60" s="335"/>
      <c r="J60" s="333"/>
      <c r="K60" s="333"/>
      <c r="L60" s="334"/>
      <c r="M60" s="333"/>
      <c r="N60" s="333"/>
      <c r="O60" s="333"/>
      <c r="P60" s="333"/>
      <c r="Q60" s="333"/>
      <c r="R60" s="333"/>
      <c r="S60" s="333"/>
      <c r="T60" s="333"/>
      <c r="U60" s="333"/>
      <c r="V60" s="333"/>
      <c r="W60" s="333"/>
      <c r="X60" s="333"/>
      <c r="Y60" s="333"/>
      <c r="Z60" s="333"/>
      <c r="AA60" s="333"/>
      <c r="AB60" s="333"/>
      <c r="AC60" s="333"/>
      <c r="AD60" s="333"/>
      <c r="AE60" s="333"/>
      <c r="AF60" s="333"/>
      <c r="AG60" s="333"/>
      <c r="AH60" s="333"/>
      <c r="AI60" s="333"/>
      <c r="AJ60" s="333"/>
      <c r="AK60" s="333"/>
      <c r="AL60" s="333"/>
      <c r="AM60" s="333"/>
      <c r="AN60" s="333"/>
      <c r="AO60" s="333"/>
      <c r="AP60" s="333"/>
      <c r="AQ60" s="333"/>
      <c r="AR60" s="333"/>
      <c r="AS60" s="333"/>
      <c r="AT60" s="333"/>
      <c r="AU60" s="333"/>
      <c r="AV60" s="333"/>
      <c r="AW60" s="333"/>
      <c r="AX60" s="333"/>
      <c r="AY60" s="333"/>
      <c r="AZ60" s="333"/>
      <c r="BA60" s="333"/>
      <c r="BB60" s="333"/>
      <c r="BC60" s="333"/>
      <c r="BD60" s="333"/>
      <c r="BE60" s="333"/>
      <c r="BF60" s="333"/>
      <c r="BG60" s="333"/>
      <c r="BH60" s="333"/>
      <c r="BI60" s="333"/>
      <c r="BJ60" s="333"/>
      <c r="BK60" s="333"/>
      <c r="BL60" s="333"/>
      <c r="BM60" s="333"/>
      <c r="BN60" s="333"/>
      <c r="BO60" s="333"/>
      <c r="BP60" s="333"/>
      <c r="BQ60" s="333"/>
      <c r="BR60" s="333"/>
      <c r="BS60" s="333"/>
      <c r="BT60" s="333"/>
      <c r="BU60" s="333"/>
      <c r="BV60" s="333"/>
      <c r="BW60" s="333"/>
      <c r="BX60" s="333"/>
      <c r="BY60" s="333"/>
      <c r="BZ60" s="333"/>
      <c r="CA60" s="333"/>
    </row>
    <row r="61" spans="1:79" s="14" customFormat="1" ht="26.25" customHeight="1" x14ac:dyDescent="0.4">
      <c r="A61" s="124" t="s">
        <v>95</v>
      </c>
      <c r="B61" s="125">
        <v>1</v>
      </c>
      <c r="C61" s="310"/>
      <c r="D61" s="313"/>
      <c r="E61" s="177">
        <v>2</v>
      </c>
      <c r="F61" s="264">
        <v>70595317</v>
      </c>
      <c r="G61" s="252">
        <f>IF(ISBLANK(F61),"-",(F61/$D$50*$D$47*$B$68)*($B$57/$D$60))</f>
        <v>51.397580716042306</v>
      </c>
      <c r="H61" s="338">
        <f t="shared" si="0"/>
        <v>1.027951614320846</v>
      </c>
      <c r="I61" s="335"/>
      <c r="J61" s="333"/>
      <c r="K61" s="333"/>
      <c r="L61" s="334"/>
      <c r="M61" s="333"/>
      <c r="N61" s="333"/>
      <c r="O61" s="333"/>
      <c r="P61" s="333"/>
      <c r="Q61" s="333"/>
      <c r="R61" s="333"/>
      <c r="S61" s="333"/>
      <c r="T61" s="333"/>
      <c r="U61" s="333"/>
      <c r="V61" s="333"/>
      <c r="W61" s="333"/>
      <c r="X61" s="333"/>
      <c r="Y61" s="333"/>
      <c r="Z61" s="333"/>
      <c r="AA61" s="333"/>
      <c r="AB61" s="333"/>
      <c r="AC61" s="333"/>
      <c r="AD61" s="333"/>
      <c r="AE61" s="333"/>
      <c r="AF61" s="333"/>
      <c r="AG61" s="333"/>
      <c r="AH61" s="333"/>
      <c r="AI61" s="333"/>
      <c r="AJ61" s="333"/>
      <c r="AK61" s="333"/>
      <c r="AL61" s="333"/>
      <c r="AM61" s="333"/>
      <c r="AN61" s="333"/>
      <c r="AO61" s="333"/>
      <c r="AP61" s="333"/>
      <c r="AQ61" s="333"/>
      <c r="AR61" s="333"/>
      <c r="AS61" s="333"/>
      <c r="AT61" s="333"/>
      <c r="AU61" s="333"/>
      <c r="AV61" s="333"/>
      <c r="AW61" s="333"/>
      <c r="AX61" s="333"/>
      <c r="AY61" s="333"/>
      <c r="AZ61" s="333"/>
      <c r="BA61" s="333"/>
      <c r="BB61" s="333"/>
      <c r="BC61" s="333"/>
      <c r="BD61" s="333"/>
      <c r="BE61" s="333"/>
      <c r="BF61" s="333"/>
      <c r="BG61" s="333"/>
      <c r="BH61" s="333"/>
      <c r="BI61" s="333"/>
      <c r="BJ61" s="333"/>
      <c r="BK61" s="333"/>
      <c r="BL61" s="333"/>
      <c r="BM61" s="333"/>
      <c r="BN61" s="333"/>
      <c r="BO61" s="333"/>
      <c r="BP61" s="333"/>
      <c r="BQ61" s="333"/>
      <c r="BR61" s="333"/>
      <c r="BS61" s="333"/>
      <c r="BT61" s="333"/>
      <c r="BU61" s="333"/>
      <c r="BV61" s="333"/>
      <c r="BW61" s="333"/>
      <c r="BX61" s="333"/>
      <c r="BY61" s="333"/>
      <c r="BZ61" s="333"/>
      <c r="CA61" s="333"/>
    </row>
    <row r="62" spans="1:79" s="14" customFormat="1" ht="26.25" customHeight="1" x14ac:dyDescent="0.4">
      <c r="A62" s="124" t="s">
        <v>96</v>
      </c>
      <c r="B62" s="125">
        <v>1</v>
      </c>
      <c r="C62" s="310"/>
      <c r="D62" s="313"/>
      <c r="E62" s="177">
        <v>3</v>
      </c>
      <c r="F62" s="271">
        <v>70393689</v>
      </c>
      <c r="G62" s="252">
        <f>IF(ISBLANK(F62),"-",(F62/$D$50*$D$47*$B$68)*($B$57/$D$60))</f>
        <v>51.250783565112101</v>
      </c>
      <c r="H62" s="338">
        <f t="shared" si="0"/>
        <v>1.025015671302242</v>
      </c>
      <c r="I62" s="335"/>
      <c r="J62" s="333"/>
      <c r="K62" s="333"/>
      <c r="L62" s="334"/>
      <c r="M62" s="333"/>
      <c r="N62" s="333"/>
      <c r="O62" s="333"/>
      <c r="P62" s="333"/>
      <c r="Q62" s="333"/>
      <c r="R62" s="333"/>
      <c r="S62" s="333"/>
      <c r="T62" s="333"/>
      <c r="U62" s="333"/>
      <c r="V62" s="333"/>
      <c r="W62" s="333"/>
      <c r="X62" s="333"/>
      <c r="Y62" s="333"/>
      <c r="Z62" s="333"/>
      <c r="AA62" s="333"/>
      <c r="AB62" s="333"/>
      <c r="AC62" s="333"/>
      <c r="AD62" s="333"/>
      <c r="AE62" s="333"/>
      <c r="AF62" s="333"/>
      <c r="AG62" s="333"/>
      <c r="AH62" s="333"/>
      <c r="AI62" s="333"/>
      <c r="AJ62" s="333"/>
      <c r="AK62" s="333"/>
      <c r="AL62" s="333"/>
      <c r="AM62" s="333"/>
      <c r="AN62" s="333"/>
      <c r="AO62" s="333"/>
      <c r="AP62" s="333"/>
      <c r="AQ62" s="333"/>
      <c r="AR62" s="333"/>
      <c r="AS62" s="333"/>
      <c r="AT62" s="333"/>
      <c r="AU62" s="333"/>
      <c r="AV62" s="333"/>
      <c r="AW62" s="333"/>
      <c r="AX62" s="333"/>
      <c r="AY62" s="333"/>
      <c r="AZ62" s="333"/>
      <c r="BA62" s="333"/>
      <c r="BB62" s="333"/>
      <c r="BC62" s="333"/>
      <c r="BD62" s="333"/>
      <c r="BE62" s="333"/>
      <c r="BF62" s="333"/>
      <c r="BG62" s="333"/>
      <c r="BH62" s="333"/>
      <c r="BI62" s="333"/>
      <c r="BJ62" s="333"/>
      <c r="BK62" s="333"/>
      <c r="BL62" s="333"/>
      <c r="BM62" s="333"/>
      <c r="BN62" s="333"/>
      <c r="BO62" s="333"/>
      <c r="BP62" s="333"/>
      <c r="BQ62" s="333"/>
      <c r="BR62" s="333"/>
      <c r="BS62" s="333"/>
      <c r="BT62" s="333"/>
      <c r="BU62" s="333"/>
      <c r="BV62" s="333"/>
      <c r="BW62" s="333"/>
      <c r="BX62" s="333"/>
      <c r="BY62" s="333"/>
      <c r="BZ62" s="333"/>
      <c r="CA62" s="333"/>
    </row>
    <row r="63" spans="1:79" ht="27" customHeight="1" thickBot="1" x14ac:dyDescent="0.45">
      <c r="A63" s="124" t="s">
        <v>97</v>
      </c>
      <c r="B63" s="125">
        <v>1</v>
      </c>
      <c r="C63" s="320"/>
      <c r="D63" s="314"/>
      <c r="E63" s="179">
        <v>4</v>
      </c>
      <c r="F63" s="272"/>
      <c r="G63" s="252" t="str">
        <f>IF(ISBLANK(F63),"-",(F63/$D$50*$D$47*$B$68)*($B$57/$D$60))</f>
        <v>-</v>
      </c>
      <c r="H63" s="339" t="str">
        <f t="shared" si="0"/>
        <v>-</v>
      </c>
    </row>
    <row r="64" spans="1:79" ht="26.25" customHeight="1" x14ac:dyDescent="0.4">
      <c r="A64" s="124" t="s">
        <v>98</v>
      </c>
      <c r="B64" s="125">
        <v>1</v>
      </c>
      <c r="C64" s="309" t="s">
        <v>99</v>
      </c>
      <c r="D64" s="312">
        <v>179.69</v>
      </c>
      <c r="E64" s="176">
        <v>1</v>
      </c>
      <c r="F64" s="270">
        <v>70573058</v>
      </c>
      <c r="G64" s="253">
        <f>IF(ISBLANK(F64),"-",(F64/$D$50*$D$47*$B$68)*($B$57/$D$64))</f>
        <v>50.240456118336922</v>
      </c>
      <c r="H64" s="180">
        <f t="shared" si="0"/>
        <v>1.0048091223667384</v>
      </c>
    </row>
    <row r="65" spans="1:8" ht="26.25" customHeight="1" x14ac:dyDescent="0.4">
      <c r="A65" s="124" t="s">
        <v>100</v>
      </c>
      <c r="B65" s="125">
        <v>1</v>
      </c>
      <c r="C65" s="310"/>
      <c r="D65" s="313"/>
      <c r="E65" s="177">
        <v>2</v>
      </c>
      <c r="F65" s="264">
        <v>69765357</v>
      </c>
      <c r="G65" s="254">
        <f>IF(ISBLANK(F65),"-",(F65/$D$50*$D$47*$B$68)*($B$57/$D$64))</f>
        <v>49.665459543195794</v>
      </c>
      <c r="H65" s="181">
        <f t="shared" si="0"/>
        <v>0.99330919086391589</v>
      </c>
    </row>
    <row r="66" spans="1:8" ht="26.25" customHeight="1" x14ac:dyDescent="0.4">
      <c r="A66" s="124" t="s">
        <v>101</v>
      </c>
      <c r="B66" s="125">
        <v>1</v>
      </c>
      <c r="C66" s="310"/>
      <c r="D66" s="313"/>
      <c r="E66" s="177">
        <v>3</v>
      </c>
      <c r="F66" s="264">
        <v>70568790</v>
      </c>
      <c r="G66" s="254">
        <f>IF(ISBLANK(F66),"-",(F66/$D$50*$D$47*$B$68)*($B$57/$D$64))</f>
        <v>50.237417759609251</v>
      </c>
      <c r="H66" s="181">
        <f t="shared" si="0"/>
        <v>1.004748355192185</v>
      </c>
    </row>
    <row r="67" spans="1:8" ht="27" customHeight="1" x14ac:dyDescent="0.4">
      <c r="A67" s="124" t="s">
        <v>102</v>
      </c>
      <c r="B67" s="125">
        <v>1</v>
      </c>
      <c r="C67" s="320"/>
      <c r="D67" s="314"/>
      <c r="E67" s="179">
        <v>4</v>
      </c>
      <c r="F67" s="272"/>
      <c r="G67" s="255" t="str">
        <f>IF(ISBLANK(F67),"-",(F67/$D$50*$D$47*$B$68)*($B$57/$D$64))</f>
        <v>-</v>
      </c>
      <c r="H67" s="182" t="str">
        <f t="shared" si="0"/>
        <v>-</v>
      </c>
    </row>
    <row r="68" spans="1:8" ht="26.25" customHeight="1" x14ac:dyDescent="0.4">
      <c r="A68" s="124" t="s">
        <v>103</v>
      </c>
      <c r="B68" s="183">
        <f>(B67/B66)*(B65/B64)*(B63/B62)*(B61/B60)*B59</f>
        <v>50</v>
      </c>
      <c r="C68" s="309" t="s">
        <v>104</v>
      </c>
      <c r="D68" s="312">
        <v>178.68</v>
      </c>
      <c r="E68" s="176">
        <v>1</v>
      </c>
      <c r="F68" s="270">
        <v>72404322</v>
      </c>
      <c r="G68" s="253">
        <f>IF(ISBLANK(F68),"-",(F68/$D$50*$D$47*$B$68)*($B$57/$D$68))</f>
        <v>51.835476282606216</v>
      </c>
      <c r="H68" s="178">
        <f t="shared" si="0"/>
        <v>1.0367095256521244</v>
      </c>
    </row>
    <row r="69" spans="1:8" ht="27" customHeight="1" x14ac:dyDescent="0.4">
      <c r="A69" s="166" t="s">
        <v>105</v>
      </c>
      <c r="B69" s="184">
        <f>(D47*B68)/B56*B57</f>
        <v>178.58099999999996</v>
      </c>
      <c r="C69" s="310"/>
      <c r="D69" s="313"/>
      <c r="E69" s="177">
        <v>2</v>
      </c>
      <c r="F69" s="264">
        <v>71844993</v>
      </c>
      <c r="G69" s="254">
        <f>IF(ISBLANK(F69),"-",(F69/$D$50*$D$47*$B$68)*($B$57/$D$68))</f>
        <v>51.435043210203801</v>
      </c>
      <c r="H69" s="178">
        <f t="shared" si="0"/>
        <v>1.028700864204076</v>
      </c>
    </row>
    <row r="70" spans="1:8" ht="26.25" customHeight="1" x14ac:dyDescent="0.4">
      <c r="A70" s="315" t="s">
        <v>78</v>
      </c>
      <c r="B70" s="316"/>
      <c r="C70" s="310"/>
      <c r="D70" s="313"/>
      <c r="E70" s="177">
        <v>3</v>
      </c>
      <c r="F70" s="264">
        <v>72431511</v>
      </c>
      <c r="G70" s="254">
        <f>IF(ISBLANK(F70),"-",(F70/$D$50*$D$47*$B$68)*($B$57/$D$68))</f>
        <v>51.854941346648211</v>
      </c>
      <c r="H70" s="178">
        <f t="shared" si="0"/>
        <v>1.0370988269329642</v>
      </c>
    </row>
    <row r="71" spans="1:8" ht="27" customHeight="1" x14ac:dyDescent="0.4">
      <c r="A71" s="317"/>
      <c r="B71" s="318"/>
      <c r="C71" s="311"/>
      <c r="D71" s="314"/>
      <c r="E71" s="179">
        <v>4</v>
      </c>
      <c r="F71" s="272"/>
      <c r="G71" s="255" t="str">
        <f>IF(ISBLANK(F71),"-",(F71/$D$50*$D$47*$B$68)*($B$57/$D$68))</f>
        <v>-</v>
      </c>
      <c r="H71" s="185" t="str">
        <f t="shared" si="0"/>
        <v>-</v>
      </c>
    </row>
    <row r="72" spans="1:8" ht="26.25" customHeight="1" x14ac:dyDescent="0.4">
      <c r="A72" s="186"/>
      <c r="B72" s="186"/>
      <c r="C72" s="186"/>
      <c r="D72" s="186"/>
      <c r="E72" s="186"/>
      <c r="F72" s="188" t="s">
        <v>71</v>
      </c>
      <c r="G72" s="260">
        <f>AVERAGE(G60:G71)</f>
        <v>51.019498149514426</v>
      </c>
      <c r="H72" s="189">
        <f>AVERAGE(H60:H71)</f>
        <v>1.0203899629902888</v>
      </c>
    </row>
    <row r="73" spans="1:8" ht="26.25" customHeight="1" x14ac:dyDescent="0.4">
      <c r="C73" s="186"/>
      <c r="D73" s="186"/>
      <c r="E73" s="186"/>
      <c r="F73" s="190" t="s">
        <v>84</v>
      </c>
      <c r="G73" s="256">
        <f>STDEV(G60:G71)/G72</f>
        <v>1.5248514037495459E-2</v>
      </c>
      <c r="H73" s="256">
        <f>STDEV(H60:H71)/H72</f>
        <v>1.5248514037495466E-2</v>
      </c>
    </row>
    <row r="74" spans="1:8" ht="27" customHeight="1" x14ac:dyDescent="0.4">
      <c r="A74" s="186"/>
      <c r="B74" s="186"/>
      <c r="C74" s="187"/>
      <c r="D74" s="187"/>
      <c r="E74" s="191"/>
      <c r="F74" s="192" t="s">
        <v>20</v>
      </c>
      <c r="G74" s="193">
        <f>COUNT(G60:G71)</f>
        <v>9</v>
      </c>
      <c r="H74" s="193">
        <f>COUNT(H60:H71)</f>
        <v>9</v>
      </c>
    </row>
    <row r="76" spans="1:8" ht="26.25" customHeight="1" x14ac:dyDescent="0.4">
      <c r="A76" s="108" t="s">
        <v>106</v>
      </c>
      <c r="B76" s="194" t="s">
        <v>107</v>
      </c>
      <c r="C76" s="296" t="str">
        <f>B20</f>
        <v>Diclofenac Sodium</v>
      </c>
      <c r="D76" s="296"/>
      <c r="E76" s="195" t="s">
        <v>108</v>
      </c>
      <c r="F76" s="195"/>
      <c r="G76" s="196">
        <f>H72</f>
        <v>1.0203899629902888</v>
      </c>
      <c r="H76" s="19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19" t="str">
        <f>B26</f>
        <v>Diclofenac Na</v>
      </c>
      <c r="C79" s="319"/>
    </row>
    <row r="80" spans="1:8" ht="26.25" customHeight="1" x14ac:dyDescent="0.4">
      <c r="A80" s="109" t="s">
        <v>48</v>
      </c>
      <c r="B80" s="319" t="str">
        <f>B27</f>
        <v>D6-6</v>
      </c>
      <c r="C80" s="319"/>
    </row>
    <row r="81" spans="1:12" ht="27" customHeight="1" x14ac:dyDescent="0.4">
      <c r="A81" s="109" t="s">
        <v>6</v>
      </c>
      <c r="B81" s="198">
        <f>B28</f>
        <v>99.85</v>
      </c>
    </row>
    <row r="82" spans="1:12" s="14" customFormat="1" ht="27" customHeight="1" x14ac:dyDescent="0.4">
      <c r="A82" s="109" t="s">
        <v>49</v>
      </c>
      <c r="B82" s="111">
        <v>0</v>
      </c>
      <c r="C82" s="298" t="s">
        <v>50</v>
      </c>
      <c r="D82" s="299"/>
      <c r="E82" s="299"/>
      <c r="F82" s="299"/>
      <c r="G82" s="341"/>
      <c r="H82" s="333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99.85</v>
      </c>
      <c r="C83" s="114"/>
      <c r="D83" s="114"/>
      <c r="E83" s="114"/>
      <c r="F83" s="114"/>
      <c r="G83" s="115"/>
      <c r="H83" s="340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1" t="s">
        <v>111</v>
      </c>
      <c r="D84" s="302"/>
      <c r="E84" s="302"/>
      <c r="F84" s="302"/>
      <c r="G84" s="302"/>
      <c r="H84" s="303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1" t="s">
        <v>112</v>
      </c>
      <c r="D85" s="302"/>
      <c r="E85" s="302"/>
      <c r="F85" s="302"/>
      <c r="G85" s="302"/>
      <c r="H85" s="303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H87" s="333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100</v>
      </c>
      <c r="D89" s="199" t="s">
        <v>59</v>
      </c>
      <c r="E89" s="200"/>
      <c r="F89" s="304" t="s">
        <v>60</v>
      </c>
      <c r="G89" s="305"/>
    </row>
    <row r="90" spans="1:12" ht="27" customHeight="1" x14ac:dyDescent="0.4">
      <c r="A90" s="124" t="s">
        <v>61</v>
      </c>
      <c r="B90" s="125">
        <v>2</v>
      </c>
      <c r="C90" s="201" t="s">
        <v>62</v>
      </c>
      <c r="D90" s="127" t="s">
        <v>63</v>
      </c>
      <c r="E90" s="128" t="s">
        <v>64</v>
      </c>
      <c r="F90" s="127" t="s">
        <v>63</v>
      </c>
      <c r="G90" s="20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50</v>
      </c>
      <c r="C91" s="203">
        <v>1</v>
      </c>
      <c r="D91" s="262">
        <v>0.3579</v>
      </c>
      <c r="E91" s="263">
        <f>IF(ISBLANK(D91),"-",$D$101/$D$98*D91)</f>
        <v>0.37944365735595265</v>
      </c>
      <c r="F91" s="262">
        <v>0.33850000000000002</v>
      </c>
      <c r="G91" s="132">
        <f>IF(ISBLANK(F91),"-",$D$101/$F$98*F91)</f>
        <v>0.37622465571220509</v>
      </c>
      <c r="I91" s="133"/>
    </row>
    <row r="92" spans="1:12" ht="26.25" customHeight="1" x14ac:dyDescent="0.4">
      <c r="A92" s="124" t="s">
        <v>67</v>
      </c>
      <c r="B92" s="125">
        <v>1</v>
      </c>
      <c r="C92" s="187">
        <v>2</v>
      </c>
      <c r="D92" s="264">
        <v>0.36049999999999999</v>
      </c>
      <c r="E92" s="265">
        <f>IF(ISBLANK(D92),"-",$D$101/$D$98*D92)</f>
        <v>0.38220016338871449</v>
      </c>
      <c r="F92" s="264">
        <v>0.3407</v>
      </c>
      <c r="G92" s="135">
        <f>IF(ISBLANK(F92),"-",$D$101/$F$98*F92)</f>
        <v>0.37866983811269794</v>
      </c>
      <c r="I92" s="306" t="e">
        <f>ABS((F96/D96*D95)-F95)/D95</f>
        <v>#DIV/0!</v>
      </c>
    </row>
    <row r="93" spans="1:12" ht="26.25" customHeight="1" x14ac:dyDescent="0.4">
      <c r="A93" s="124" t="s">
        <v>68</v>
      </c>
      <c r="B93" s="125">
        <v>1</v>
      </c>
      <c r="C93" s="187">
        <v>3</v>
      </c>
      <c r="D93" s="264">
        <v>0.36309999999999998</v>
      </c>
      <c r="E93" s="265">
        <f>IF(ISBLANK(D93),"-",$D$101/$D$98*D93)</f>
        <v>0.38495666942147638</v>
      </c>
      <c r="F93" s="264">
        <v>0.34439999999999998</v>
      </c>
      <c r="G93" s="135">
        <f>IF(ISBLANK(F93),"-",$D$101/$F$98*F93)</f>
        <v>0.38278219033170874</v>
      </c>
      <c r="I93" s="306"/>
    </row>
    <row r="94" spans="1:12" ht="27" customHeight="1" x14ac:dyDescent="0.4">
      <c r="A94" s="124" t="s">
        <v>69</v>
      </c>
      <c r="B94" s="125">
        <v>1</v>
      </c>
      <c r="C94" s="204">
        <v>4</v>
      </c>
      <c r="D94" s="266"/>
      <c r="E94" s="267"/>
      <c r="F94" s="274"/>
      <c r="G94" s="138" t="str">
        <f>IF(ISBLANK(F94),"-",$D$101/$F$98*F94)</f>
        <v>-</v>
      </c>
      <c r="I94" s="139"/>
    </row>
    <row r="95" spans="1:12" ht="27" customHeight="1" x14ac:dyDescent="0.4">
      <c r="A95" s="124" t="s">
        <v>70</v>
      </c>
      <c r="B95" s="125">
        <v>1</v>
      </c>
      <c r="C95" s="205" t="s">
        <v>71</v>
      </c>
      <c r="D95" s="275"/>
      <c r="E95" s="268">
        <f>AVERAGE(E91:E94)</f>
        <v>0.38220016338871449</v>
      </c>
      <c r="F95" s="276"/>
      <c r="G95" s="206">
        <f>AVERAGE(G91:G94)</f>
        <v>0.37922556138553726</v>
      </c>
    </row>
    <row r="96" spans="1:12" ht="26.25" customHeight="1" x14ac:dyDescent="0.4">
      <c r="A96" s="124" t="s">
        <v>72</v>
      </c>
      <c r="B96" s="110">
        <v>1</v>
      </c>
      <c r="C96" s="207" t="s">
        <v>113</v>
      </c>
      <c r="D96" s="277">
        <v>26.24</v>
      </c>
      <c r="E96" s="273"/>
      <c r="F96" s="269">
        <v>25.03</v>
      </c>
    </row>
    <row r="97" spans="1:10" ht="26.25" customHeight="1" x14ac:dyDescent="0.4">
      <c r="A97" s="124" t="s">
        <v>74</v>
      </c>
      <c r="B97" s="110">
        <v>1</v>
      </c>
      <c r="C97" s="208" t="s">
        <v>114</v>
      </c>
      <c r="D97" s="209">
        <f>D96*$B$87</f>
        <v>26.24</v>
      </c>
      <c r="E97" s="149"/>
      <c r="F97" s="148">
        <f>F96*$B$87</f>
        <v>25.03</v>
      </c>
    </row>
    <row r="98" spans="1:10" ht="19.5" customHeight="1" x14ac:dyDescent="0.3">
      <c r="A98" s="124" t="s">
        <v>76</v>
      </c>
      <c r="B98" s="210">
        <f>(B97/B96)*(B95/B94)*(B93/B92)*(B91/B90)*B89</f>
        <v>2500</v>
      </c>
      <c r="C98" s="208" t="s">
        <v>115</v>
      </c>
      <c r="D98" s="211">
        <f>D97*$B$83/100</f>
        <v>26.20064</v>
      </c>
      <c r="E98" s="152"/>
      <c r="F98" s="151">
        <f>F97*$B$83/100</f>
        <v>24.992455</v>
      </c>
    </row>
    <row r="99" spans="1:10" ht="19.5" customHeight="1" x14ac:dyDescent="0.3">
      <c r="A99" s="292" t="s">
        <v>78</v>
      </c>
      <c r="B99" s="307"/>
      <c r="C99" s="208" t="s">
        <v>116</v>
      </c>
      <c r="D99" s="212">
        <f>D98/$B$98</f>
        <v>1.0480256E-2</v>
      </c>
      <c r="E99" s="152"/>
      <c r="F99" s="155">
        <f>F98/$B$98</f>
        <v>9.9969819999999997E-3</v>
      </c>
      <c r="G99" s="213"/>
      <c r="H99" s="144"/>
    </row>
    <row r="100" spans="1:10" ht="19.5" customHeight="1" x14ac:dyDescent="0.3">
      <c r="A100" s="294"/>
      <c r="B100" s="308"/>
      <c r="C100" s="208" t="s">
        <v>80</v>
      </c>
      <c r="D100" s="214">
        <f>$B$56/$B$116</f>
        <v>1.1111111111111112E-2</v>
      </c>
      <c r="F100" s="160"/>
      <c r="G100" s="215"/>
      <c r="H100" s="144"/>
    </row>
    <row r="101" spans="1:10" ht="18.75" x14ac:dyDescent="0.3">
      <c r="C101" s="208" t="s">
        <v>81</v>
      </c>
      <c r="D101" s="209">
        <f>D100*$B$98</f>
        <v>27.777777777777779</v>
      </c>
      <c r="F101" s="160"/>
      <c r="G101" s="213"/>
      <c r="H101" s="144"/>
    </row>
    <row r="102" spans="1:10" ht="19.5" customHeight="1" x14ac:dyDescent="0.3">
      <c r="C102" s="216" t="s">
        <v>82</v>
      </c>
      <c r="D102" s="217">
        <f>D101/B34</f>
        <v>27.777777777777779</v>
      </c>
      <c r="F102" s="164"/>
      <c r="G102" s="213"/>
      <c r="H102" s="144"/>
      <c r="J102" s="218"/>
    </row>
    <row r="103" spans="1:10" ht="18.75" x14ac:dyDescent="0.3">
      <c r="C103" s="219" t="s">
        <v>117</v>
      </c>
      <c r="D103" s="220">
        <f>AVERAGE(E91:E94,G91:G94)</f>
        <v>0.38071286238712587</v>
      </c>
      <c r="F103" s="164"/>
      <c r="G103" s="221"/>
      <c r="H103" s="144"/>
      <c r="J103" s="222"/>
    </row>
    <row r="104" spans="1:10" ht="18.75" x14ac:dyDescent="0.3">
      <c r="C104" s="190" t="s">
        <v>84</v>
      </c>
      <c r="D104" s="223">
        <f>STDEV(E91:E94,G91:G94)/D103</f>
        <v>8.3420820879388895E-3</v>
      </c>
      <c r="F104" s="164"/>
      <c r="G104" s="213"/>
      <c r="H104" s="144"/>
      <c r="J104" s="222"/>
    </row>
    <row r="105" spans="1:10" ht="19.5" customHeight="1" x14ac:dyDescent="0.3">
      <c r="C105" s="192" t="s">
        <v>20</v>
      </c>
      <c r="D105" s="224">
        <f>COUNT(E91:E94,G91:G94)</f>
        <v>6</v>
      </c>
      <c r="F105" s="164"/>
      <c r="G105" s="213"/>
      <c r="H105" s="144"/>
      <c r="J105" s="222"/>
    </row>
    <row r="106" spans="1:10" ht="19.5" customHeight="1" x14ac:dyDescent="0.3">
      <c r="A106" s="168"/>
      <c r="B106" s="168"/>
      <c r="C106" s="168"/>
      <c r="D106" s="168"/>
      <c r="E106" s="168"/>
    </row>
    <row r="107" spans="1:10" ht="26.25" customHeight="1" x14ac:dyDescent="0.4">
      <c r="A107" s="122" t="s">
        <v>118</v>
      </c>
      <c r="B107" s="123">
        <v>900</v>
      </c>
      <c r="C107" s="225" t="s">
        <v>119</v>
      </c>
      <c r="D107" s="226" t="s">
        <v>63</v>
      </c>
      <c r="E107" s="227" t="s">
        <v>120</v>
      </c>
      <c r="F107" s="228" t="s">
        <v>121</v>
      </c>
    </row>
    <row r="108" spans="1:10" ht="26.25" customHeight="1" x14ac:dyDescent="0.4">
      <c r="A108" s="124" t="s">
        <v>122</v>
      </c>
      <c r="B108" s="125">
        <v>5</v>
      </c>
      <c r="C108" s="229">
        <v>1</v>
      </c>
      <c r="D108" s="278">
        <v>0.38319999999999999</v>
      </c>
      <c r="E108" s="257">
        <f t="shared" ref="E108:E113" si="1">IF(ISBLANK(D108),"-",D108/$D$103*$D$100*$B$116)</f>
        <v>50.32664218346595</v>
      </c>
      <c r="F108" s="230">
        <f>IF(ISBLANK(D108), "-", E108/$B$56)</f>
        <v>1.0065328436693191</v>
      </c>
    </row>
    <row r="109" spans="1:10" ht="26.25" customHeight="1" x14ac:dyDescent="0.4">
      <c r="A109" s="124" t="s">
        <v>95</v>
      </c>
      <c r="B109" s="125">
        <v>25</v>
      </c>
      <c r="C109" s="229">
        <v>2</v>
      </c>
      <c r="D109" s="278">
        <v>0.37890000000000001</v>
      </c>
      <c r="E109" s="258">
        <f t="shared" si="1"/>
        <v>49.761912117210997</v>
      </c>
      <c r="F109" s="231">
        <f t="shared" ref="F109:F113" si="2">IF(ISBLANK(D109), "-", E109/$B$56)</f>
        <v>0.99523824234421998</v>
      </c>
    </row>
    <row r="110" spans="1:10" ht="26.25" customHeight="1" x14ac:dyDescent="0.4">
      <c r="A110" s="124" t="s">
        <v>96</v>
      </c>
      <c r="B110" s="125">
        <v>1</v>
      </c>
      <c r="C110" s="229">
        <v>3</v>
      </c>
      <c r="D110" s="278">
        <v>0.38100000000000001</v>
      </c>
      <c r="E110" s="258">
        <f t="shared" si="1"/>
        <v>50.037710521661097</v>
      </c>
      <c r="F110" s="231">
        <f>IF(ISBLANK(D110), "-", E110/$B$56)</f>
        <v>1.0007542104332219</v>
      </c>
    </row>
    <row r="111" spans="1:10" ht="26.25" customHeight="1" x14ac:dyDescent="0.4">
      <c r="A111" s="124" t="s">
        <v>97</v>
      </c>
      <c r="B111" s="125">
        <v>1</v>
      </c>
      <c r="C111" s="229">
        <v>4</v>
      </c>
      <c r="D111" s="278">
        <v>0.37890000000000001</v>
      </c>
      <c r="E111" s="258">
        <f t="shared" si="1"/>
        <v>49.761912117210997</v>
      </c>
      <c r="F111" s="231">
        <f t="shared" si="2"/>
        <v>0.99523824234421998</v>
      </c>
    </row>
    <row r="112" spans="1:10" ht="26.25" customHeight="1" x14ac:dyDescent="0.4">
      <c r="A112" s="124" t="s">
        <v>98</v>
      </c>
      <c r="B112" s="125">
        <v>1</v>
      </c>
      <c r="C112" s="229">
        <v>5</v>
      </c>
      <c r="D112" s="278">
        <v>0.37980000000000003</v>
      </c>
      <c r="E112" s="258">
        <f t="shared" si="1"/>
        <v>49.880111433403897</v>
      </c>
      <c r="F112" s="231">
        <f>IF(ISBLANK(D112), "-", E112/$B$56)</f>
        <v>0.99760222866807791</v>
      </c>
    </row>
    <row r="113" spans="1:10" ht="26.25" customHeight="1" x14ac:dyDescent="0.4">
      <c r="A113" s="124" t="s">
        <v>100</v>
      </c>
      <c r="B113" s="125">
        <v>1</v>
      </c>
      <c r="C113" s="232">
        <v>6</v>
      </c>
      <c r="D113" s="279">
        <v>0.38069999999999998</v>
      </c>
      <c r="E113" s="259">
        <f t="shared" si="1"/>
        <v>49.998310749596797</v>
      </c>
      <c r="F113" s="233">
        <f t="shared" si="2"/>
        <v>0.99996621499193594</v>
      </c>
    </row>
    <row r="114" spans="1:10" ht="26.25" customHeight="1" x14ac:dyDescent="0.4">
      <c r="A114" s="124" t="s">
        <v>101</v>
      </c>
      <c r="B114" s="125">
        <v>1</v>
      </c>
      <c r="C114" s="229"/>
      <c r="D114" s="187"/>
      <c r="E114" s="98"/>
      <c r="F114" s="234"/>
    </row>
    <row r="115" spans="1:10" ht="26.25" customHeight="1" x14ac:dyDescent="0.4">
      <c r="A115" s="124" t="s">
        <v>102</v>
      </c>
      <c r="B115" s="125">
        <v>1</v>
      </c>
      <c r="C115" s="229"/>
      <c r="D115" s="330" t="s">
        <v>71</v>
      </c>
      <c r="E115" s="329">
        <f>AVERAGE(E108:E113)</f>
        <v>49.961099853758292</v>
      </c>
      <c r="F115" s="235">
        <f>AVERAGE(F108:F113)</f>
        <v>0.99922199707516579</v>
      </c>
    </row>
    <row r="116" spans="1:10" ht="27" customHeight="1" thickBot="1" x14ac:dyDescent="0.45">
      <c r="A116" s="124" t="s">
        <v>103</v>
      </c>
      <c r="B116" s="150">
        <f>(B115/B114)*(B113/B112)*(B111/B110)*(B109/B108)*B107</f>
        <v>4500</v>
      </c>
      <c r="C116" s="236"/>
      <c r="D116" s="331" t="s">
        <v>84</v>
      </c>
      <c r="E116" s="256">
        <f>STDEV(E108:E113)/E115</f>
        <v>4.2627593420286663E-3</v>
      </c>
      <c r="F116" s="237">
        <f>STDEV(F108:F113)/F115</f>
        <v>4.2627593420286707E-3</v>
      </c>
      <c r="I116" s="98"/>
    </row>
    <row r="117" spans="1:10" ht="27" customHeight="1" thickBot="1" x14ac:dyDescent="0.45">
      <c r="A117" s="292" t="s">
        <v>78</v>
      </c>
      <c r="B117" s="293"/>
      <c r="C117" s="238"/>
      <c r="D117" s="332" t="s">
        <v>20</v>
      </c>
      <c r="E117" s="193">
        <f>COUNT(E108:E113)</f>
        <v>6</v>
      </c>
      <c r="F117" s="239">
        <f>COUNT(F108:F113)</f>
        <v>6</v>
      </c>
      <c r="I117" s="98"/>
      <c r="J117" s="222"/>
    </row>
    <row r="118" spans="1:10" ht="19.5" customHeight="1" thickBot="1" x14ac:dyDescent="0.35">
      <c r="A118" s="294"/>
      <c r="B118" s="295"/>
      <c r="C118" s="98"/>
      <c r="D118" s="98"/>
      <c r="E118" s="98"/>
      <c r="F118" s="187"/>
      <c r="G118" s="98"/>
      <c r="H118" s="98"/>
      <c r="I118" s="98"/>
    </row>
    <row r="119" spans="1:10" ht="18.75" x14ac:dyDescent="0.3">
      <c r="A119" s="248"/>
      <c r="B119" s="120"/>
      <c r="C119" s="98"/>
      <c r="D119" s="98"/>
      <c r="E119" s="98"/>
      <c r="F119" s="187"/>
      <c r="G119" s="98"/>
      <c r="H119" s="98"/>
      <c r="I119" s="98"/>
    </row>
    <row r="120" spans="1:10" ht="26.25" customHeight="1" x14ac:dyDescent="0.4">
      <c r="A120" s="108" t="s">
        <v>106</v>
      </c>
      <c r="B120" s="194" t="s">
        <v>123</v>
      </c>
      <c r="C120" s="296" t="str">
        <f>B20</f>
        <v>Diclofenac Sodium</v>
      </c>
      <c r="D120" s="296"/>
      <c r="E120" s="195" t="s">
        <v>124</v>
      </c>
      <c r="F120" s="195"/>
      <c r="G120" s="196">
        <f>F115</f>
        <v>0.99922199707516579</v>
      </c>
      <c r="H120" s="98"/>
      <c r="I120" s="98"/>
    </row>
    <row r="121" spans="1:10" ht="19.5" customHeight="1" x14ac:dyDescent="0.3">
      <c r="A121" s="240"/>
      <c r="B121" s="240"/>
      <c r="C121" s="241"/>
      <c r="D121" s="241"/>
      <c r="E121" s="241"/>
      <c r="F121" s="241"/>
      <c r="G121" s="241"/>
      <c r="H121" s="241"/>
    </row>
    <row r="122" spans="1:10" ht="18.75" x14ac:dyDescent="0.3">
      <c r="B122" s="297" t="s">
        <v>26</v>
      </c>
      <c r="C122" s="297"/>
      <c r="E122" s="201" t="s">
        <v>27</v>
      </c>
      <c r="F122" s="242"/>
      <c r="G122" s="297" t="s">
        <v>28</v>
      </c>
      <c r="H122" s="297"/>
    </row>
    <row r="123" spans="1:10" ht="69.95" customHeight="1" x14ac:dyDescent="0.3">
      <c r="A123" s="243" t="s">
        <v>29</v>
      </c>
      <c r="B123" s="244"/>
      <c r="C123" s="244"/>
      <c r="E123" s="244"/>
      <c r="F123" s="98"/>
      <c r="G123" s="245"/>
      <c r="H123" s="245"/>
    </row>
    <row r="124" spans="1:10" ht="69.95" customHeight="1" x14ac:dyDescent="0.3">
      <c r="A124" s="243" t="s">
        <v>30</v>
      </c>
      <c r="B124" s="246"/>
      <c r="C124" s="246"/>
      <c r="E124" s="246"/>
      <c r="F124" s="98"/>
      <c r="G124" s="247"/>
      <c r="H124" s="247"/>
    </row>
    <row r="125" spans="1:10" ht="18.75" x14ac:dyDescent="0.3">
      <c r="A125" s="186"/>
      <c r="B125" s="186"/>
      <c r="C125" s="187"/>
      <c r="D125" s="187"/>
      <c r="E125" s="187"/>
      <c r="F125" s="191"/>
      <c r="G125" s="187"/>
      <c r="H125" s="187"/>
      <c r="I125" s="98"/>
    </row>
    <row r="126" spans="1:10" ht="18.75" x14ac:dyDescent="0.3">
      <c r="A126" s="186"/>
      <c r="B126" s="186"/>
      <c r="C126" s="187"/>
      <c r="D126" s="187"/>
      <c r="E126" s="187"/>
      <c r="F126" s="191"/>
      <c r="G126" s="187"/>
      <c r="H126" s="187"/>
      <c r="I126" s="98"/>
    </row>
    <row r="127" spans="1:10" ht="18.75" x14ac:dyDescent="0.3">
      <c r="A127" s="186"/>
      <c r="B127" s="186"/>
      <c r="C127" s="187"/>
      <c r="D127" s="187"/>
      <c r="E127" s="187"/>
      <c r="F127" s="191"/>
      <c r="G127" s="187"/>
      <c r="H127" s="187"/>
      <c r="I127" s="98"/>
    </row>
    <row r="128" spans="1:10" ht="18.75" x14ac:dyDescent="0.3">
      <c r="A128" s="186"/>
      <c r="B128" s="186"/>
      <c r="C128" s="187"/>
      <c r="D128" s="187"/>
      <c r="E128" s="187"/>
      <c r="F128" s="191"/>
      <c r="G128" s="187"/>
      <c r="H128" s="187"/>
      <c r="I128" s="98"/>
    </row>
    <row r="129" spans="1:9" ht="18.75" x14ac:dyDescent="0.3">
      <c r="A129" s="186"/>
      <c r="B129" s="186"/>
      <c r="C129" s="187"/>
      <c r="D129" s="187"/>
      <c r="E129" s="187"/>
      <c r="F129" s="191"/>
      <c r="G129" s="187"/>
      <c r="H129" s="187"/>
      <c r="I129" s="98"/>
    </row>
    <row r="130" spans="1:9" ht="18.75" x14ac:dyDescent="0.3">
      <c r="A130" s="186"/>
      <c r="B130" s="186"/>
      <c r="C130" s="187"/>
      <c r="D130" s="187"/>
      <c r="E130" s="187"/>
      <c r="F130" s="191"/>
      <c r="G130" s="187"/>
      <c r="H130" s="187"/>
      <c r="I130" s="98"/>
    </row>
    <row r="131" spans="1:9" ht="18.75" x14ac:dyDescent="0.3">
      <c r="A131" s="186"/>
      <c r="B131" s="186"/>
      <c r="C131" s="187"/>
      <c r="D131" s="187"/>
      <c r="E131" s="187"/>
      <c r="F131" s="191"/>
      <c r="G131" s="187"/>
      <c r="H131" s="187"/>
      <c r="I131" s="98"/>
    </row>
    <row r="132" spans="1:9" ht="18.75" x14ac:dyDescent="0.3">
      <c r="A132" s="186"/>
      <c r="B132" s="186"/>
      <c r="C132" s="187"/>
      <c r="D132" s="187"/>
      <c r="E132" s="187"/>
      <c r="F132" s="191"/>
      <c r="G132" s="187"/>
      <c r="H132" s="187"/>
      <c r="I132" s="98"/>
    </row>
    <row r="133" spans="1:9" ht="18.75" x14ac:dyDescent="0.3">
      <c r="A133" s="186"/>
      <c r="B133" s="186"/>
      <c r="C133" s="187"/>
      <c r="D133" s="187"/>
      <c r="E133" s="187"/>
      <c r="F133" s="191"/>
      <c r="G133" s="187"/>
      <c r="H133" s="187"/>
      <c r="I133" s="98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0866141732283472" right="0.70866141732283472" top="0.74803149606299213" bottom="0.74803149606299213" header="0.31496062992125984" footer="0.31496062992125984"/>
  <pageSetup scale="25" orientation="portrait" r:id="rId1"/>
  <headerFooter>
    <oddHeader>&amp;LVer 3</oddHeader>
    <oddFooter>&amp;LNQCL/ADDO/014&amp;CPage &amp;P of &amp;N&amp;R&amp;D &amp;T</oddFooter>
  </headerFooter>
  <rowBreaks count="1" manualBreakCount="1">
    <brk id="127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Diclofenac Na</vt:lpstr>
      <vt:lpstr>'Diclofenac Na'!Print_Area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hp3500</cp:lastModifiedBy>
  <cp:lastPrinted>2015-11-05T11:50:33Z</cp:lastPrinted>
  <dcterms:created xsi:type="dcterms:W3CDTF">2005-07-05T10:19:27Z</dcterms:created>
  <dcterms:modified xsi:type="dcterms:W3CDTF">2015-11-19T06:17:00Z</dcterms:modified>
</cp:coreProperties>
</file>