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40" windowWidth="17895" windowHeight="10680" activeTab="2"/>
  </bookViews>
  <sheets>
    <sheet name="SST" sheetId="1" r:id="rId1"/>
    <sheet name="Uniformity" sheetId="2" r:id="rId2"/>
    <sheet name="Ampicillin" sheetId="3" r:id="rId3"/>
    <sheet name="Cloxacillin" sheetId="4" r:id="rId4"/>
  </sheets>
  <definedNames>
    <definedName name="_xlnm.Print_Area" localSheetId="2">Ampicillin!$A$1:$I$125</definedName>
    <definedName name="_xlnm.Print_Area" localSheetId="3">Cloxacillin!$A$1:$I$125</definedName>
    <definedName name="_xlnm.Print_Area" localSheetId="0">SST!$A$14:$G$108</definedName>
    <definedName name="_xlnm.Print_Area" localSheetId="1">Uniformity!$A$7:$G$52</definedName>
  </definedNames>
  <calcPr calcId="145621"/>
</workbook>
</file>

<file path=xl/calcChain.xml><?xml version="1.0" encoding="utf-8"?>
<calcChain xmlns="http://schemas.openxmlformats.org/spreadsheetml/2006/main">
  <c r="F75" i="1" l="1"/>
  <c r="B88" i="1" l="1"/>
  <c r="B66" i="1"/>
  <c r="B99" i="1"/>
  <c r="E97" i="1"/>
  <c r="D97" i="1"/>
  <c r="C97" i="1"/>
  <c r="B97" i="1"/>
  <c r="B98" i="1" s="1"/>
  <c r="B86" i="1"/>
  <c r="B85" i="1"/>
  <c r="B77" i="1"/>
  <c r="E75" i="1"/>
  <c r="C75" i="1"/>
  <c r="B75" i="1"/>
  <c r="B76" i="1" s="1"/>
  <c r="B43" i="1"/>
  <c r="B41" i="1"/>
  <c r="B40" i="1"/>
  <c r="B21" i="1"/>
  <c r="B57" i="4" l="1"/>
  <c r="B57" i="3"/>
  <c r="C120" i="4" l="1"/>
  <c r="B116" i="4"/>
  <c r="D100" i="4" s="1"/>
  <c r="B98" i="4"/>
  <c r="F97" i="4"/>
  <c r="F95" i="4"/>
  <c r="D95" i="4"/>
  <c r="B87" i="4"/>
  <c r="D97" i="4" s="1"/>
  <c r="B83" i="4"/>
  <c r="B80" i="4"/>
  <c r="B79" i="4"/>
  <c r="C76" i="4"/>
  <c r="B68" i="4"/>
  <c r="B69" i="4" s="1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D101" i="3" s="1"/>
  <c r="B98" i="3"/>
  <c r="F97" i="3"/>
  <c r="F95" i="3"/>
  <c r="D95" i="3"/>
  <c r="B87" i="3"/>
  <c r="D97" i="3" s="1"/>
  <c r="B83" i="3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3" i="2" s="1"/>
  <c r="B54" i="1"/>
  <c r="E52" i="1"/>
  <c r="D52" i="1"/>
  <c r="C52" i="1"/>
  <c r="B52" i="1"/>
  <c r="B53" i="1" s="1"/>
  <c r="B32" i="1"/>
  <c r="E30" i="1"/>
  <c r="C30" i="1"/>
  <c r="B30" i="1"/>
  <c r="B31" i="1" s="1"/>
  <c r="D101" i="4" l="1"/>
  <c r="D102" i="4" s="1"/>
  <c r="I92" i="4"/>
  <c r="I92" i="3"/>
  <c r="F44" i="4"/>
  <c r="F45" i="4" s="1"/>
  <c r="F46" i="4" s="1"/>
  <c r="D49" i="4"/>
  <c r="I39" i="4"/>
  <c r="D98" i="4"/>
  <c r="F98" i="4"/>
  <c r="F99" i="4" s="1"/>
  <c r="D45" i="4"/>
  <c r="E39" i="4" s="1"/>
  <c r="F45" i="3"/>
  <c r="F46" i="3" s="1"/>
  <c r="I39" i="3"/>
  <c r="C48" i="2"/>
  <c r="C47" i="2"/>
  <c r="E40" i="2"/>
  <c r="E38" i="2"/>
  <c r="E36" i="2"/>
  <c r="E34" i="2"/>
  <c r="E32" i="2"/>
  <c r="E30" i="2"/>
  <c r="E28" i="2"/>
  <c r="E26" i="2"/>
  <c r="E24" i="2"/>
  <c r="E22" i="2"/>
  <c r="D48" i="2"/>
  <c r="B47" i="2"/>
  <c r="D47" i="2"/>
  <c r="E25" i="2"/>
  <c r="E29" i="2"/>
  <c r="E33" i="2"/>
  <c r="E37" i="2"/>
  <c r="E23" i="2"/>
  <c r="E27" i="2"/>
  <c r="E31" i="2"/>
  <c r="E35" i="2"/>
  <c r="E39" i="2"/>
  <c r="F98" i="3"/>
  <c r="G94" i="3" s="1"/>
  <c r="E21" i="2"/>
  <c r="D42" i="2"/>
  <c r="G41" i="3"/>
  <c r="D44" i="3"/>
  <c r="D45" i="3" s="1"/>
  <c r="E38" i="3" s="1"/>
  <c r="D102" i="3"/>
  <c r="G94" i="4"/>
  <c r="D49" i="3"/>
  <c r="D98" i="3"/>
  <c r="D99" i="3" s="1"/>
  <c r="G41" i="4"/>
  <c r="G40" i="4" l="1"/>
  <c r="G91" i="3"/>
  <c r="G91" i="4"/>
  <c r="G92" i="4"/>
  <c r="G93" i="4"/>
  <c r="G39" i="4"/>
  <c r="G38" i="4"/>
  <c r="E41" i="4"/>
  <c r="D99" i="4"/>
  <c r="E92" i="4"/>
  <c r="D46" i="4"/>
  <c r="E40" i="4"/>
  <c r="E38" i="4"/>
  <c r="E91" i="4"/>
  <c r="E93" i="4"/>
  <c r="E94" i="4"/>
  <c r="G39" i="3"/>
  <c r="G38" i="3"/>
  <c r="G40" i="3"/>
  <c r="E92" i="3"/>
  <c r="E39" i="3"/>
  <c r="D46" i="3"/>
  <c r="E41" i="3"/>
  <c r="E40" i="3"/>
  <c r="E93" i="3"/>
  <c r="F99" i="3"/>
  <c r="G92" i="3"/>
  <c r="G93" i="3"/>
  <c r="E91" i="3"/>
  <c r="E94" i="3"/>
  <c r="G95" i="4" l="1"/>
  <c r="G42" i="4"/>
  <c r="D105" i="4"/>
  <c r="G95" i="3"/>
  <c r="E95" i="4"/>
  <c r="D50" i="4"/>
  <c r="G63" i="4" s="1"/>
  <c r="H63" i="4" s="1"/>
  <c r="D52" i="4"/>
  <c r="E42" i="4"/>
  <c r="D103" i="4"/>
  <c r="E111" i="4" s="1"/>
  <c r="F111" i="4" s="1"/>
  <c r="G42" i="3"/>
  <c r="D50" i="3"/>
  <c r="G64" i="3" s="1"/>
  <c r="H64" i="3" s="1"/>
  <c r="E42" i="3"/>
  <c r="D52" i="3"/>
  <c r="D104" i="4"/>
  <c r="D103" i="3"/>
  <c r="D105" i="3"/>
  <c r="E95" i="3"/>
  <c r="D51" i="3" l="1"/>
  <c r="G66" i="3"/>
  <c r="H66" i="3" s="1"/>
  <c r="E108" i="4"/>
  <c r="F108" i="4" s="1"/>
  <c r="G65" i="3"/>
  <c r="H65" i="3" s="1"/>
  <c r="E109" i="4"/>
  <c r="F109" i="4" s="1"/>
  <c r="E110" i="4"/>
  <c r="F110" i="4" s="1"/>
  <c r="E113" i="4"/>
  <c r="F113" i="4" s="1"/>
  <c r="G60" i="4"/>
  <c r="H60" i="4" s="1"/>
  <c r="G65" i="4"/>
  <c r="H65" i="4" s="1"/>
  <c r="G71" i="4"/>
  <c r="H71" i="4" s="1"/>
  <c r="G67" i="4"/>
  <c r="H67" i="4" s="1"/>
  <c r="G69" i="4"/>
  <c r="H69" i="4" s="1"/>
  <c r="G62" i="4"/>
  <c r="H62" i="4" s="1"/>
  <c r="G68" i="4"/>
  <c r="H68" i="4" s="1"/>
  <c r="G64" i="4"/>
  <c r="H64" i="4" s="1"/>
  <c r="G61" i="4"/>
  <c r="H61" i="4" s="1"/>
  <c r="G70" i="4"/>
  <c r="H70" i="4" s="1"/>
  <c r="D51" i="4"/>
  <c r="G66" i="4"/>
  <c r="H66" i="4" s="1"/>
  <c r="E112" i="4"/>
  <c r="F112" i="4" s="1"/>
  <c r="G68" i="3"/>
  <c r="H68" i="3" s="1"/>
  <c r="G60" i="3"/>
  <c r="H60" i="3" s="1"/>
  <c r="G69" i="3"/>
  <c r="H69" i="3" s="1"/>
  <c r="G70" i="3"/>
  <c r="H70" i="3" s="1"/>
  <c r="G63" i="3"/>
  <c r="H63" i="3" s="1"/>
  <c r="G62" i="3"/>
  <c r="H62" i="3" s="1"/>
  <c r="G71" i="3"/>
  <c r="H71" i="3" s="1"/>
  <c r="G61" i="3"/>
  <c r="H61" i="3" s="1"/>
  <c r="G67" i="3"/>
  <c r="H67" i="3" s="1"/>
  <c r="E113" i="3"/>
  <c r="F113" i="3" s="1"/>
  <c r="E111" i="3"/>
  <c r="F111" i="3" s="1"/>
  <c r="E109" i="3"/>
  <c r="F109" i="3" s="1"/>
  <c r="D104" i="3"/>
  <c r="E108" i="3"/>
  <c r="E112" i="3"/>
  <c r="F112" i="3" s="1"/>
  <c r="E110" i="3"/>
  <c r="F110" i="3" s="1"/>
  <c r="E117" i="4" l="1"/>
  <c r="G72" i="4"/>
  <c r="G73" i="4" s="1"/>
  <c r="E115" i="4"/>
  <c r="E116" i="4" s="1"/>
  <c r="G74" i="4"/>
  <c r="G72" i="3"/>
  <c r="G73" i="3" s="1"/>
  <c r="G74" i="3"/>
  <c r="F115" i="4"/>
  <c r="F117" i="4"/>
  <c r="H74" i="4"/>
  <c r="H72" i="4"/>
  <c r="E117" i="3"/>
  <c r="F108" i="3"/>
  <c r="E115" i="3"/>
  <c r="E116" i="3" s="1"/>
  <c r="H74" i="3"/>
  <c r="H72" i="3"/>
  <c r="H73" i="3" l="1"/>
  <c r="G76" i="3"/>
  <c r="F115" i="3"/>
  <c r="F117" i="3"/>
  <c r="G120" i="4"/>
  <c r="F116" i="4"/>
  <c r="G76" i="4"/>
  <c r="H73" i="4"/>
  <c r="G120" i="3" l="1"/>
  <c r="F116" i="3"/>
</calcChain>
</file>

<file path=xl/sharedStrings.xml><?xml version="1.0" encoding="utf-8"?>
<sst xmlns="http://schemas.openxmlformats.org/spreadsheetml/2006/main" count="438" uniqueCount="137">
  <si>
    <t>HPLC System Suitability Report</t>
  </si>
  <si>
    <t>Analysis Data</t>
  </si>
  <si>
    <t>Assay</t>
  </si>
  <si>
    <t>Sample(s)</t>
  </si>
  <si>
    <t>Reference Substance:</t>
  </si>
  <si>
    <t>ZUCLOX 500</t>
  </si>
  <si>
    <t>% age Purity:</t>
  </si>
  <si>
    <t>NDQD201509288</t>
  </si>
  <si>
    <t>Weight (mg):</t>
  </si>
  <si>
    <t>Ampicillin Trihydrate BP &amp; Cloxacillin Sodium BP</t>
  </si>
  <si>
    <t>Standard Conc (mg/mL):</t>
  </si>
  <si>
    <t>Each capsule contains: Ampicillin Trihydrate BP equivalent to Ampicillin B.P. 250 mg &amp; Cloxacillin Sodium BP equivalent to Cloxacillin 250 mg</t>
  </si>
  <si>
    <t>2015-09-23 08:52:37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</si>
  <si>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</si>
  <si>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</si>
  <si>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</si>
  <si>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</si>
  <si>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</si>
  <si>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</si>
  <si>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</si>
  <si>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</si>
  <si>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</si>
  <si>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</si>
  <si>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</si>
  <si>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</si>
  <si>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</si>
  <si>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</si>
  <si>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</si>
  <si>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</si>
  <si>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</si>
  <si>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</si>
  <si>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</si>
  <si>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</si>
  <si>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</si>
  <si>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</si>
  <si>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</si>
  <si>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</si>
  <si>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</si>
  <si>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</si>
  <si>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2016-03-08 08:02:26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</si>
  <si>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</si>
  <si>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</si>
  <si>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</si>
  <si>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</si>
  <si>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</si>
  <si>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</si>
  <si>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</si>
  <si>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</si>
  <si>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</si>
  <si>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</si>
  <si>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</si>
  <si>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</si>
  <si>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</si>
  <si>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</si>
  <si>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</si>
  <si>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</si>
  <si>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</si>
  <si>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</si>
  <si>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</si>
  <si>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</si>
  <si>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</si>
  <si>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</si>
  <si>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</si>
  <si>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</si>
  <si>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</si>
  <si>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</si>
  <si>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</si>
  <si>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</si>
  <si>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</si>
  <si>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</si>
  <si>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</si>
  <si>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</si>
  <si>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</si>
  <si>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</si>
  <si>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</si>
  <si>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</si>
  <si>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</si>
  <si>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</si>
  <si>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</si>
  <si>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</si>
  <si>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</si>
  <si>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</si>
  <si>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</si>
  <si>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</si>
  <si>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</si>
  <si>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</si>
  <si>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</si>
  <si>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</si>
  <si>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</si>
  <si>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</si>
  <si>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</si>
  <si>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</si>
  <si>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</si>
  <si>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</si>
  <si>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</si>
  <si>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</si>
  <si>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</si>
  <si>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</si>
  <si>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</si>
  <si>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</si>
  <si>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</si>
  <si>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</si>
  <si>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</si>
  <si>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</si>
  <si>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</si>
  <si>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</si>
  <si>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</si>
  <si>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</si>
  <si>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</si>
  <si>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</si>
  <si>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</si>
  <si>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</si>
  <si>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</si>
  <si>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</si>
  <si>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</si>
  <si>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</si>
  <si>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</si>
  <si>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</si>
  <si>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</si>
  <si>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</si>
  <si>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</si>
  <si>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</si>
  <si>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</si>
  <si>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</si>
  <si>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</si>
  <si>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</si>
  <si>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</si>
  <si>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</si>
  <si>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Ampicillin Trihydrate</t>
  </si>
  <si>
    <t>Cloxacillin Sodium</t>
  </si>
  <si>
    <t>PCLX0962/19</t>
  </si>
  <si>
    <t>NDQD201509288, NDQD201512574, NDQD201512579</t>
  </si>
  <si>
    <t>Ampicillin Trihydrate BP</t>
  </si>
  <si>
    <r>
      <t xml:space="preserve">The Resolution between the two peaks is </t>
    </r>
    <r>
      <rPr>
        <b/>
        <sz val="12"/>
        <color rgb="FF000000"/>
        <rFont val="Book Antiqua"/>
        <family val="1"/>
      </rPr>
      <t>greater than 5.0</t>
    </r>
  </si>
  <si>
    <t>Resolution</t>
  </si>
  <si>
    <t>Cloxacillin Sodium BP</t>
  </si>
  <si>
    <t xml:space="preserve">Ampicillin Trihydrate BP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</si>
</sst>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20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35" xfId="0" applyFont="1" applyFill="1" applyBorder="1" applyAlignment="1" applyProtection="1">
      <alignment horizontal="center"/>
      <protection locked="0"/>
    </xf>
    <xf numFmtId="2" fontId="7" fillId="8" borderId="0" xfId="0" applyNumberFormat="1" applyFont="1" applyFill="1" applyBorder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left"/>
      <protection locked="0"/>
    </xf>
    <xf numFmtId="0" fontId="24" fillId="2" borderId="1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0" fontId="6" fillId="2" borderId="62" xfId="0" applyFont="1" applyFill="1" applyBorder="1"/>
    <xf numFmtId="0" fontId="6" fillId="2" borderId="63" xfId="0" applyFont="1" applyFill="1" applyBorder="1"/>
    <xf numFmtId="165" fontId="5" fillId="2" borderId="63" xfId="0" applyNumberFormat="1" applyFont="1" applyFill="1" applyBorder="1" applyAlignment="1">
      <alignment horizontal="center"/>
    </xf>
    <xf numFmtId="0" fontId="6" fillId="2" borderId="64" xfId="0" applyFont="1" applyFill="1" applyBorder="1"/>
    <xf numFmtId="0" fontId="6" fillId="2" borderId="65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108"/>
  <sheetViews>
    <sheetView view="pageBreakPreview" topLeftCell="A12" zoomScale="60" zoomScaleNormal="100" workbookViewId="0">
      <selection activeCell="H97" sqref="H9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5" t="s">
        <v>0</v>
      </c>
      <c r="B15" s="495"/>
      <c r="C15" s="495"/>
      <c r="D15" s="495"/>
      <c r="E15" s="495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7" t="s">
        <v>3</v>
      </c>
      <c r="B17" s="8" t="s">
        <v>131</v>
      </c>
      <c r="D17" s="9"/>
      <c r="E17" s="10"/>
    </row>
    <row r="18" spans="1:5" ht="16.5" customHeight="1" x14ac:dyDescent="0.3">
      <c r="A18" s="11" t="s">
        <v>4</v>
      </c>
      <c r="B18" s="8" t="s">
        <v>132</v>
      </c>
      <c r="C18" s="10"/>
      <c r="D18" s="10"/>
      <c r="E18" s="10"/>
    </row>
    <row r="19" spans="1:5" ht="16.5" customHeight="1" x14ac:dyDescent="0.3">
      <c r="A19" s="11" t="s">
        <v>6</v>
      </c>
      <c r="B19" s="12">
        <v>98.32</v>
      </c>
      <c r="C19" s="10"/>
      <c r="D19" s="10"/>
      <c r="E19" s="10"/>
    </row>
    <row r="20" spans="1:5" ht="16.5" customHeight="1" x14ac:dyDescent="0.3">
      <c r="A20" s="7" t="s">
        <v>8</v>
      </c>
      <c r="B20" s="12">
        <v>22.8</v>
      </c>
      <c r="C20" s="10"/>
      <c r="D20" s="10"/>
      <c r="E20" s="10"/>
    </row>
    <row r="21" spans="1:5" ht="16.5" customHeight="1" x14ac:dyDescent="0.3">
      <c r="A21" s="7" t="s">
        <v>10</v>
      </c>
      <c r="B21" s="13">
        <f>B20/20*15/50</f>
        <v>0.34200000000000003</v>
      </c>
      <c r="C21" s="10"/>
      <c r="D21" s="10"/>
      <c r="E21" s="10"/>
    </row>
    <row r="22" spans="1:5" ht="15.75" customHeight="1" x14ac:dyDescent="0.25">
      <c r="A22" s="10"/>
      <c r="B22" s="10"/>
      <c r="C22" s="10"/>
      <c r="D22" s="10"/>
      <c r="E22" s="10"/>
    </row>
    <row r="23" spans="1:5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5" ht="16.5" customHeight="1" x14ac:dyDescent="0.3">
      <c r="A24" s="17">
        <v>1</v>
      </c>
      <c r="B24" s="18">
        <v>28280133</v>
      </c>
      <c r="C24" s="18">
        <v>5659</v>
      </c>
      <c r="D24" s="19">
        <v>1.3</v>
      </c>
      <c r="E24" s="20">
        <v>2.4</v>
      </c>
    </row>
    <row r="25" spans="1:5" ht="16.5" customHeight="1" x14ac:dyDescent="0.3">
      <c r="A25" s="17">
        <v>2</v>
      </c>
      <c r="B25" s="18">
        <v>28224410</v>
      </c>
      <c r="C25" s="18">
        <v>5786</v>
      </c>
      <c r="D25" s="19">
        <v>1.3</v>
      </c>
      <c r="E25" s="19">
        <v>2.4</v>
      </c>
    </row>
    <row r="26" spans="1:5" ht="16.5" customHeight="1" x14ac:dyDescent="0.3">
      <c r="A26" s="17">
        <v>3</v>
      </c>
      <c r="B26" s="18">
        <v>28196761</v>
      </c>
      <c r="C26" s="18">
        <v>5820</v>
      </c>
      <c r="D26" s="19">
        <v>1.3</v>
      </c>
      <c r="E26" s="19">
        <v>2.4</v>
      </c>
    </row>
    <row r="27" spans="1:5" ht="16.5" customHeight="1" x14ac:dyDescent="0.3">
      <c r="A27" s="17">
        <v>4</v>
      </c>
      <c r="B27" s="18">
        <v>28244254</v>
      </c>
      <c r="C27" s="18">
        <v>5850</v>
      </c>
      <c r="D27" s="19">
        <v>1.3</v>
      </c>
      <c r="E27" s="19">
        <v>2.4</v>
      </c>
    </row>
    <row r="28" spans="1:5" ht="16.5" customHeight="1" x14ac:dyDescent="0.3">
      <c r="A28" s="17">
        <v>5</v>
      </c>
      <c r="B28" s="18">
        <v>28264324</v>
      </c>
      <c r="C28" s="18">
        <v>5850</v>
      </c>
      <c r="D28" s="19">
        <v>1.2</v>
      </c>
      <c r="E28" s="19">
        <v>2.4</v>
      </c>
    </row>
    <row r="29" spans="1:5" ht="16.5" customHeight="1" x14ac:dyDescent="0.3">
      <c r="A29" s="17">
        <v>6</v>
      </c>
      <c r="B29" s="21">
        <v>28185521</v>
      </c>
      <c r="C29" s="21">
        <v>5861</v>
      </c>
      <c r="D29" s="22">
        <v>1.2</v>
      </c>
      <c r="E29" s="22">
        <v>2.4</v>
      </c>
    </row>
    <row r="30" spans="1:5" ht="16.5" customHeight="1" x14ac:dyDescent="0.3">
      <c r="A30" s="23" t="s">
        <v>18</v>
      </c>
      <c r="B30" s="24">
        <f>AVERAGE(B24:B29)</f>
        <v>28232567.166666668</v>
      </c>
      <c r="C30" s="25">
        <f>AVERAGE(C24:C29)</f>
        <v>5804.333333333333</v>
      </c>
      <c r="D30" s="489"/>
      <c r="E30" s="489">
        <f>AVERAGE(E24:E29)</f>
        <v>2.4</v>
      </c>
    </row>
    <row r="31" spans="1:5" ht="16.5" customHeight="1" x14ac:dyDescent="0.3">
      <c r="A31" s="27" t="s">
        <v>19</v>
      </c>
      <c r="B31" s="28">
        <f>(STDEV(B24:B29)/B30)</f>
        <v>1.3224126343584751E-3</v>
      </c>
      <c r="C31" s="29"/>
      <c r="D31" s="492"/>
      <c r="E31" s="493"/>
    </row>
    <row r="32" spans="1:5" s="2" customFormat="1" ht="16.5" customHeight="1" x14ac:dyDescent="0.3">
      <c r="A32" s="31" t="s">
        <v>20</v>
      </c>
      <c r="B32" s="32">
        <f>COUNT(B24:B29)</f>
        <v>6</v>
      </c>
      <c r="C32" s="33"/>
      <c r="D32" s="490"/>
      <c r="E32" s="494"/>
    </row>
    <row r="33" spans="1:9" s="2" customFormat="1" ht="15.75" customHeight="1" x14ac:dyDescent="0.25">
      <c r="A33" s="10"/>
      <c r="B33" s="10"/>
      <c r="C33" s="10"/>
      <c r="D33" s="10"/>
      <c r="E33" s="36"/>
    </row>
    <row r="34" spans="1:9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9" ht="16.5" customHeight="1" x14ac:dyDescent="0.3">
      <c r="A35" s="11"/>
      <c r="B35" s="37" t="s">
        <v>23</v>
      </c>
      <c r="C35" s="38"/>
      <c r="D35" s="38"/>
      <c r="E35" s="39"/>
      <c r="F35" s="2"/>
    </row>
    <row r="36" spans="1:9" ht="16.5" customHeight="1" x14ac:dyDescent="0.3">
      <c r="A36" s="11"/>
      <c r="B36" s="40" t="s">
        <v>24</v>
      </c>
      <c r="C36" s="38"/>
      <c r="D36" s="38"/>
      <c r="E36" s="38"/>
    </row>
    <row r="37" spans="1:9" s="44" customFormat="1" ht="16.5" customHeight="1" x14ac:dyDescent="0.3">
      <c r="A37" s="11"/>
      <c r="B37" s="487" t="s">
        <v>133</v>
      </c>
      <c r="C37" s="39"/>
      <c r="D37" s="39"/>
      <c r="E37" s="39"/>
      <c r="F37" s="431"/>
      <c r="G37" s="431"/>
      <c r="H37" s="431"/>
      <c r="I37" s="431"/>
    </row>
    <row r="38" spans="1:9" ht="15.75" customHeight="1" x14ac:dyDescent="0.25">
      <c r="A38" s="10"/>
      <c r="B38" s="10"/>
      <c r="C38" s="10"/>
      <c r="D38" s="10"/>
      <c r="E38" s="10"/>
    </row>
    <row r="39" spans="1:9" ht="16.5" customHeight="1" x14ac:dyDescent="0.3">
      <c r="A39" s="5" t="s">
        <v>1</v>
      </c>
      <c r="B39" s="6" t="s">
        <v>25</v>
      </c>
    </row>
    <row r="40" spans="1:9" ht="16.5" customHeight="1" x14ac:dyDescent="0.3">
      <c r="A40" s="11" t="s">
        <v>4</v>
      </c>
      <c r="B40" s="8" t="str">
        <f>B18</f>
        <v>Ampicillin Trihydrate BP</v>
      </c>
      <c r="C40" s="10"/>
      <c r="D40" s="10"/>
      <c r="E40" s="10"/>
    </row>
    <row r="41" spans="1:9" ht="16.5" customHeight="1" x14ac:dyDescent="0.3">
      <c r="A41" s="11" t="s">
        <v>6</v>
      </c>
      <c r="B41" s="12">
        <f>B19</f>
        <v>98.32</v>
      </c>
      <c r="C41" s="10"/>
      <c r="D41" s="10"/>
      <c r="E41" s="10"/>
    </row>
    <row r="42" spans="1:9" ht="16.5" customHeight="1" x14ac:dyDescent="0.3">
      <c r="A42" s="7" t="s">
        <v>8</v>
      </c>
      <c r="B42" s="12">
        <v>23.2</v>
      </c>
      <c r="C42" s="10"/>
      <c r="D42" s="10"/>
      <c r="E42" s="10"/>
    </row>
    <row r="43" spans="1:9" ht="16.5" customHeight="1" x14ac:dyDescent="0.3">
      <c r="A43" s="7" t="s">
        <v>10</v>
      </c>
      <c r="B43" s="13">
        <f>B42/100</f>
        <v>0.23199999999999998</v>
      </c>
      <c r="C43" s="10"/>
      <c r="D43" s="10"/>
      <c r="E43" s="10"/>
    </row>
    <row r="44" spans="1:9" ht="15.75" customHeight="1" x14ac:dyDescent="0.25">
      <c r="A44" s="10"/>
      <c r="B44" s="10"/>
      <c r="C44" s="10"/>
      <c r="D44" s="10"/>
      <c r="E44" s="10"/>
    </row>
    <row r="45" spans="1:9" ht="16.5" customHeight="1" x14ac:dyDescent="0.3">
      <c r="A45" s="14" t="s">
        <v>13</v>
      </c>
      <c r="B45" s="15" t="s">
        <v>14</v>
      </c>
      <c r="C45" s="14" t="s">
        <v>15</v>
      </c>
      <c r="D45" s="14" t="s">
        <v>16</v>
      </c>
      <c r="E45" s="16" t="s">
        <v>17</v>
      </c>
    </row>
    <row r="46" spans="1:9" ht="16.5" customHeight="1" x14ac:dyDescent="0.3">
      <c r="A46" s="17">
        <v>1</v>
      </c>
      <c r="B46" s="18">
        <v>55846374</v>
      </c>
      <c r="C46" s="18">
        <v>3260</v>
      </c>
      <c r="D46" s="19">
        <v>1</v>
      </c>
      <c r="E46" s="20">
        <v>4.2</v>
      </c>
    </row>
    <row r="47" spans="1:9" ht="16.5" customHeight="1" x14ac:dyDescent="0.3">
      <c r="A47" s="17">
        <v>2</v>
      </c>
      <c r="B47" s="18">
        <v>55754662</v>
      </c>
      <c r="C47" s="18">
        <v>3284</v>
      </c>
      <c r="D47" s="19">
        <v>1</v>
      </c>
      <c r="E47" s="19">
        <v>4.2</v>
      </c>
    </row>
    <row r="48" spans="1:9" ht="16.5" customHeight="1" x14ac:dyDescent="0.3">
      <c r="A48" s="17">
        <v>3</v>
      </c>
      <c r="B48" s="18">
        <v>55912060</v>
      </c>
      <c r="C48" s="18">
        <v>3257</v>
      </c>
      <c r="D48" s="19">
        <v>1</v>
      </c>
      <c r="E48" s="19">
        <v>4.2</v>
      </c>
    </row>
    <row r="49" spans="1:9" ht="16.5" customHeight="1" x14ac:dyDescent="0.3">
      <c r="A49" s="17">
        <v>4</v>
      </c>
      <c r="B49" s="18">
        <v>55919570</v>
      </c>
      <c r="C49" s="18">
        <v>3257</v>
      </c>
      <c r="D49" s="19">
        <v>1</v>
      </c>
      <c r="E49" s="19">
        <v>4.2</v>
      </c>
    </row>
    <row r="50" spans="1:9" ht="16.5" customHeight="1" x14ac:dyDescent="0.3">
      <c r="A50" s="17">
        <v>5</v>
      </c>
      <c r="B50" s="18">
        <v>55665279</v>
      </c>
      <c r="C50" s="18">
        <v>3311</v>
      </c>
      <c r="D50" s="19">
        <v>1</v>
      </c>
      <c r="E50" s="19">
        <v>4.2</v>
      </c>
    </row>
    <row r="51" spans="1:9" ht="16.5" customHeight="1" x14ac:dyDescent="0.3">
      <c r="A51" s="17">
        <v>6</v>
      </c>
      <c r="B51" s="21">
        <v>55891441</v>
      </c>
      <c r="C51" s="21">
        <v>3287</v>
      </c>
      <c r="D51" s="22">
        <v>1</v>
      </c>
      <c r="E51" s="22">
        <v>4.2</v>
      </c>
    </row>
    <row r="52" spans="1:9" ht="16.5" customHeight="1" x14ac:dyDescent="0.3">
      <c r="A52" s="23" t="s">
        <v>18</v>
      </c>
      <c r="B52" s="24">
        <f>AVERAGE(B46:B51)</f>
        <v>55831564.333333336</v>
      </c>
      <c r="C52" s="25">
        <f>AVERAGE(C46:C51)</f>
        <v>3276</v>
      </c>
      <c r="D52" s="26">
        <f>AVERAGE(D46:D51)</f>
        <v>1</v>
      </c>
      <c r="E52" s="26">
        <f>AVERAGE(E46:E51)</f>
        <v>4.2</v>
      </c>
    </row>
    <row r="53" spans="1:9" ht="16.5" customHeight="1" x14ac:dyDescent="0.3">
      <c r="A53" s="27" t="s">
        <v>19</v>
      </c>
      <c r="B53" s="28">
        <f>(STDEV(B46:B51)/B52)</f>
        <v>1.8194254395513952E-3</v>
      </c>
      <c r="C53" s="29"/>
      <c r="D53" s="29"/>
      <c r="E53" s="30"/>
      <c r="F53" s="2"/>
    </row>
    <row r="54" spans="1:9" s="2" customFormat="1" ht="16.5" customHeight="1" x14ac:dyDescent="0.3">
      <c r="A54" s="31" t="s">
        <v>20</v>
      </c>
      <c r="B54" s="32">
        <f>COUNT(B46:B51)</f>
        <v>6</v>
      </c>
      <c r="C54" s="33"/>
      <c r="D54" s="34"/>
      <c r="E54" s="35"/>
    </row>
    <row r="55" spans="1:9" s="2" customFormat="1" ht="15.75" customHeight="1" x14ac:dyDescent="0.25">
      <c r="A55" s="10"/>
      <c r="B55" s="10"/>
      <c r="C55" s="10"/>
      <c r="D55" s="10"/>
      <c r="E55" s="36"/>
    </row>
    <row r="56" spans="1:9" s="2" customFormat="1" ht="16.5" customHeight="1" x14ac:dyDescent="0.3">
      <c r="A56" s="11" t="s">
        <v>21</v>
      </c>
      <c r="B56" s="37" t="s">
        <v>22</v>
      </c>
      <c r="C56" s="38"/>
      <c r="D56" s="38"/>
      <c r="E56" s="39"/>
    </row>
    <row r="57" spans="1:9" ht="16.5" customHeight="1" x14ac:dyDescent="0.3">
      <c r="A57" s="11"/>
      <c r="B57" s="37" t="s">
        <v>23</v>
      </c>
      <c r="C57" s="38"/>
      <c r="D57" s="38"/>
      <c r="E57" s="39"/>
      <c r="F57" s="2"/>
    </row>
    <row r="58" spans="1:9" ht="16.5" customHeight="1" x14ac:dyDescent="0.3">
      <c r="A58" s="11"/>
      <c r="B58" s="40" t="s">
        <v>24</v>
      </c>
      <c r="C58" s="38"/>
      <c r="D58" s="39"/>
      <c r="E58" s="38"/>
    </row>
    <row r="59" spans="1:9" s="44" customFormat="1" ht="16.5" customHeight="1" x14ac:dyDescent="0.3">
      <c r="A59" s="11"/>
      <c r="B59" s="487" t="s">
        <v>133</v>
      </c>
      <c r="C59" s="39"/>
      <c r="D59" s="39"/>
      <c r="E59" s="39"/>
      <c r="F59" s="431"/>
      <c r="G59" s="431"/>
      <c r="H59" s="431"/>
      <c r="I59" s="431"/>
    </row>
    <row r="60" spans="1:9" s="44" customFormat="1" ht="16.5" customHeight="1" x14ac:dyDescent="0.3">
      <c r="A60" s="11"/>
      <c r="B60" s="40"/>
      <c r="C60" s="39"/>
      <c r="D60" s="39"/>
      <c r="E60" s="39"/>
      <c r="F60" s="431"/>
      <c r="G60" s="431"/>
      <c r="H60" s="431"/>
      <c r="I60" s="431"/>
    </row>
    <row r="61" spans="1:9" s="44" customFormat="1" ht="16.5" customHeight="1" x14ac:dyDescent="0.3">
      <c r="A61" s="5" t="s">
        <v>1</v>
      </c>
      <c r="B61" s="6" t="s">
        <v>2</v>
      </c>
      <c r="C61" s="431"/>
      <c r="D61" s="431"/>
      <c r="E61" s="431"/>
      <c r="F61" s="431"/>
      <c r="G61" s="431"/>
      <c r="H61" s="431"/>
      <c r="I61" s="431"/>
    </row>
    <row r="62" spans="1:9" s="44" customFormat="1" ht="16.5" customHeight="1" x14ac:dyDescent="0.3">
      <c r="A62" s="8" t="s">
        <v>3</v>
      </c>
      <c r="B62" s="8" t="s">
        <v>131</v>
      </c>
      <c r="C62" s="431"/>
      <c r="D62" s="9"/>
      <c r="E62" s="36"/>
      <c r="F62" s="431"/>
      <c r="G62" s="431"/>
      <c r="H62" s="431"/>
      <c r="I62" s="431"/>
    </row>
    <row r="63" spans="1:9" s="44" customFormat="1" ht="16.5" customHeight="1" x14ac:dyDescent="0.3">
      <c r="A63" s="11" t="s">
        <v>4</v>
      </c>
      <c r="B63" s="8" t="s">
        <v>129</v>
      </c>
      <c r="C63" s="36"/>
      <c r="D63" s="36"/>
      <c r="E63" s="36"/>
      <c r="F63" s="431"/>
      <c r="G63" s="431"/>
      <c r="H63" s="431"/>
      <c r="I63" s="431"/>
    </row>
    <row r="64" spans="1:9" s="44" customFormat="1" ht="16.5" customHeight="1" x14ac:dyDescent="0.3">
      <c r="A64" s="11" t="s">
        <v>6</v>
      </c>
      <c r="B64" s="12">
        <v>98.32</v>
      </c>
      <c r="C64" s="36"/>
      <c r="D64" s="36"/>
      <c r="E64" s="36"/>
      <c r="F64" s="431"/>
      <c r="G64" s="431"/>
      <c r="H64" s="431"/>
      <c r="I64" s="431"/>
    </row>
    <row r="65" spans="1:9" s="44" customFormat="1" ht="16.5" customHeight="1" x14ac:dyDescent="0.3">
      <c r="A65" s="8" t="s">
        <v>8</v>
      </c>
      <c r="B65" s="12">
        <v>18.239999999999998</v>
      </c>
      <c r="C65" s="36"/>
      <c r="D65" s="36"/>
      <c r="E65" s="36"/>
      <c r="F65" s="431"/>
      <c r="G65" s="431"/>
      <c r="H65" s="431"/>
      <c r="I65" s="431"/>
    </row>
    <row r="66" spans="1:9" s="44" customFormat="1" ht="16.5" customHeight="1" x14ac:dyDescent="0.3">
      <c r="A66" s="8" t="s">
        <v>10</v>
      </c>
      <c r="B66" s="13">
        <f>B65/20*15/50</f>
        <v>0.27360000000000001</v>
      </c>
      <c r="C66" s="36"/>
      <c r="D66" s="36"/>
      <c r="E66" s="36"/>
      <c r="F66" s="431"/>
      <c r="G66" s="431"/>
      <c r="H66" s="431"/>
      <c r="I66" s="431"/>
    </row>
    <row r="67" spans="1:9" s="44" customFormat="1" ht="16.5" customHeight="1" x14ac:dyDescent="0.25">
      <c r="A67" s="36"/>
      <c r="B67" s="36"/>
      <c r="C67" s="36"/>
      <c r="D67" s="36"/>
      <c r="E67" s="36"/>
      <c r="F67" s="431"/>
      <c r="G67" s="431"/>
      <c r="H67" s="431"/>
      <c r="I67" s="431"/>
    </row>
    <row r="68" spans="1:9" s="44" customFormat="1" ht="16.5" customHeight="1" x14ac:dyDescent="0.3">
      <c r="A68" s="16" t="s">
        <v>13</v>
      </c>
      <c r="B68" s="15" t="s">
        <v>14</v>
      </c>
      <c r="C68" s="16" t="s">
        <v>15</v>
      </c>
      <c r="D68" s="16" t="s">
        <v>16</v>
      </c>
      <c r="E68" s="16" t="s">
        <v>17</v>
      </c>
      <c r="F68" s="488" t="s">
        <v>134</v>
      </c>
      <c r="G68" s="431"/>
      <c r="H68" s="431"/>
      <c r="I68" s="431"/>
    </row>
    <row r="69" spans="1:9" s="44" customFormat="1" ht="16.5" customHeight="1" x14ac:dyDescent="0.3">
      <c r="A69" s="17">
        <v>1</v>
      </c>
      <c r="B69" s="18">
        <v>66060984</v>
      </c>
      <c r="C69" s="18">
        <v>8258</v>
      </c>
      <c r="D69" s="19">
        <v>1.2</v>
      </c>
      <c r="E69" s="20">
        <v>4.7</v>
      </c>
      <c r="F69" s="20">
        <v>13.4</v>
      </c>
      <c r="G69" s="431"/>
      <c r="H69" s="431"/>
      <c r="I69" s="431"/>
    </row>
    <row r="70" spans="1:9" s="44" customFormat="1" ht="16.5" customHeight="1" x14ac:dyDescent="0.3">
      <c r="A70" s="17">
        <v>2</v>
      </c>
      <c r="B70" s="18">
        <v>66165663</v>
      </c>
      <c r="C70" s="18">
        <v>8374</v>
      </c>
      <c r="D70" s="19">
        <v>1.2</v>
      </c>
      <c r="E70" s="19">
        <v>4.7</v>
      </c>
      <c r="F70" s="19">
        <v>13.5</v>
      </c>
      <c r="G70" s="431"/>
      <c r="H70" s="431"/>
      <c r="I70" s="431"/>
    </row>
    <row r="71" spans="1:9" s="44" customFormat="1" ht="16.5" customHeight="1" x14ac:dyDescent="0.3">
      <c r="A71" s="17">
        <v>3</v>
      </c>
      <c r="B71" s="18">
        <v>65969978</v>
      </c>
      <c r="C71" s="18">
        <v>8482</v>
      </c>
      <c r="D71" s="19">
        <v>1.2</v>
      </c>
      <c r="E71" s="19">
        <v>4.7</v>
      </c>
      <c r="F71" s="19">
        <v>13.6</v>
      </c>
      <c r="G71" s="431"/>
      <c r="H71" s="431"/>
      <c r="I71" s="431"/>
    </row>
    <row r="72" spans="1:9" s="44" customFormat="1" ht="16.5" customHeight="1" x14ac:dyDescent="0.3">
      <c r="A72" s="17">
        <v>4</v>
      </c>
      <c r="B72" s="18">
        <v>66135257</v>
      </c>
      <c r="C72" s="18">
        <v>8575</v>
      </c>
      <c r="D72" s="19">
        <v>1.2</v>
      </c>
      <c r="E72" s="19">
        <v>4.7</v>
      </c>
      <c r="F72" s="19">
        <v>13.7</v>
      </c>
      <c r="G72" s="431"/>
      <c r="H72" s="431"/>
      <c r="I72" s="431"/>
    </row>
    <row r="73" spans="1:9" s="44" customFormat="1" ht="16.5" customHeight="1" x14ac:dyDescent="0.3">
      <c r="A73" s="17">
        <v>5</v>
      </c>
      <c r="B73" s="18">
        <v>66128738</v>
      </c>
      <c r="C73" s="18">
        <v>8537</v>
      </c>
      <c r="D73" s="19">
        <v>1.2</v>
      </c>
      <c r="E73" s="19">
        <v>4.7</v>
      </c>
      <c r="F73" s="19">
        <v>13.7</v>
      </c>
      <c r="G73" s="431"/>
      <c r="H73" s="431"/>
      <c r="I73" s="431"/>
    </row>
    <row r="74" spans="1:9" s="44" customFormat="1" ht="16.5" customHeight="1" x14ac:dyDescent="0.3">
      <c r="A74" s="17">
        <v>6</v>
      </c>
      <c r="B74" s="21">
        <v>65941920</v>
      </c>
      <c r="C74" s="21">
        <v>8613</v>
      </c>
      <c r="D74" s="22">
        <v>1.2</v>
      </c>
      <c r="E74" s="22">
        <v>4.7</v>
      </c>
      <c r="F74" s="22">
        <v>13.8</v>
      </c>
      <c r="G74" s="431"/>
      <c r="H74" s="431"/>
      <c r="I74" s="431"/>
    </row>
    <row r="75" spans="1:9" s="44" customFormat="1" ht="16.5" customHeight="1" x14ac:dyDescent="0.3">
      <c r="A75" s="23" t="s">
        <v>18</v>
      </c>
      <c r="B75" s="24">
        <f>AVERAGE(B69:B74)</f>
        <v>66067090</v>
      </c>
      <c r="C75" s="25">
        <f>AVERAGE(C69:C74)</f>
        <v>8473.1666666666661</v>
      </c>
      <c r="D75" s="26"/>
      <c r="E75" s="489">
        <f>AVERAGE(E69:E74)</f>
        <v>4.7</v>
      </c>
      <c r="F75" s="26">
        <f>AVERAGE(F69:F74)</f>
        <v>13.616666666666667</v>
      </c>
      <c r="G75" s="431"/>
      <c r="H75" s="431"/>
      <c r="I75" s="431"/>
    </row>
    <row r="76" spans="1:9" s="44" customFormat="1" ht="16.5" customHeight="1" x14ac:dyDescent="0.3">
      <c r="A76" s="27" t="s">
        <v>19</v>
      </c>
      <c r="B76" s="28">
        <f>(STDEV(B69:B74)/B75)</f>
        <v>1.4085451833825528E-3</v>
      </c>
      <c r="C76" s="29"/>
      <c r="D76" s="29"/>
      <c r="E76" s="491"/>
      <c r="F76" s="30"/>
      <c r="G76" s="431"/>
      <c r="H76" s="431"/>
      <c r="I76" s="431"/>
    </row>
    <row r="77" spans="1:9" s="44" customFormat="1" ht="16.5" customHeight="1" x14ac:dyDescent="0.3">
      <c r="A77" s="31" t="s">
        <v>20</v>
      </c>
      <c r="B77" s="32">
        <f>COUNT(B69:B74)</f>
        <v>6</v>
      </c>
      <c r="C77" s="33"/>
      <c r="D77" s="34"/>
      <c r="E77" s="490"/>
      <c r="F77" s="35"/>
      <c r="G77" s="431"/>
      <c r="H77" s="431"/>
      <c r="I77" s="431"/>
    </row>
    <row r="78" spans="1:9" s="44" customFormat="1" ht="16.5" customHeight="1" x14ac:dyDescent="0.25">
      <c r="A78" s="36"/>
      <c r="B78" s="36"/>
      <c r="C78" s="36"/>
      <c r="D78" s="36"/>
      <c r="E78" s="36"/>
      <c r="F78" s="431"/>
      <c r="G78" s="431"/>
      <c r="H78" s="431"/>
      <c r="I78" s="431"/>
    </row>
    <row r="79" spans="1:9" s="44" customFormat="1" ht="16.5" customHeight="1" x14ac:dyDescent="0.3">
      <c r="A79" s="11" t="s">
        <v>21</v>
      </c>
      <c r="B79" s="40" t="s">
        <v>22</v>
      </c>
      <c r="C79" s="39"/>
      <c r="D79" s="39"/>
      <c r="E79" s="39"/>
      <c r="F79" s="431"/>
      <c r="G79" s="431"/>
      <c r="H79" s="431"/>
      <c r="I79" s="431"/>
    </row>
    <row r="80" spans="1:9" s="44" customFormat="1" ht="16.5" customHeight="1" x14ac:dyDescent="0.3">
      <c r="A80" s="11"/>
      <c r="B80" s="40" t="s">
        <v>23</v>
      </c>
      <c r="C80" s="39"/>
      <c r="D80" s="39"/>
      <c r="E80" s="39"/>
      <c r="F80" s="431"/>
      <c r="G80" s="431"/>
      <c r="H80" s="431"/>
      <c r="I80" s="431"/>
    </row>
    <row r="81" spans="1:9" s="44" customFormat="1" ht="16.5" customHeight="1" x14ac:dyDescent="0.3">
      <c r="A81" s="11"/>
      <c r="B81" s="40" t="s">
        <v>24</v>
      </c>
      <c r="C81" s="39"/>
      <c r="D81" s="39"/>
      <c r="E81" s="486"/>
      <c r="F81" s="431"/>
      <c r="G81" s="431"/>
      <c r="H81" s="431"/>
      <c r="I81" s="431"/>
    </row>
    <row r="82" spans="1:9" s="44" customFormat="1" ht="16.5" customHeight="1" x14ac:dyDescent="0.3">
      <c r="A82" s="11"/>
      <c r="B82" s="487" t="s">
        <v>133</v>
      </c>
      <c r="C82" s="39"/>
      <c r="D82" s="39"/>
      <c r="E82" s="486"/>
      <c r="F82" s="431"/>
      <c r="G82" s="431"/>
      <c r="H82" s="431"/>
      <c r="I82" s="431"/>
    </row>
    <row r="83" spans="1:9" s="44" customFormat="1" ht="16.5" customHeight="1" x14ac:dyDescent="0.25">
      <c r="A83" s="36"/>
      <c r="B83" s="36"/>
      <c r="C83" s="36"/>
      <c r="D83" s="36"/>
      <c r="E83" s="36"/>
      <c r="F83" s="431"/>
      <c r="G83" s="431"/>
      <c r="H83" s="431"/>
      <c r="I83" s="431"/>
    </row>
    <row r="84" spans="1:9" s="44" customFormat="1" ht="16.5" customHeight="1" x14ac:dyDescent="0.3">
      <c r="A84" s="5" t="s">
        <v>1</v>
      </c>
      <c r="B84" s="6" t="s">
        <v>25</v>
      </c>
      <c r="C84" s="431"/>
      <c r="D84" s="431"/>
      <c r="E84" s="431"/>
      <c r="F84" s="431"/>
      <c r="G84" s="431"/>
      <c r="H84" s="431"/>
      <c r="I84" s="431"/>
    </row>
    <row r="85" spans="1:9" s="44" customFormat="1" ht="16.5" customHeight="1" x14ac:dyDescent="0.3">
      <c r="A85" s="11" t="s">
        <v>4</v>
      </c>
      <c r="B85" s="8" t="str">
        <f>B63</f>
        <v>Cloxacillin Sodium</v>
      </c>
      <c r="C85" s="36"/>
      <c r="D85" s="36"/>
      <c r="E85" s="36"/>
      <c r="F85" s="431"/>
      <c r="G85" s="431"/>
      <c r="H85" s="431"/>
      <c r="I85" s="431"/>
    </row>
    <row r="86" spans="1:9" s="44" customFormat="1" ht="16.5" customHeight="1" x14ac:dyDescent="0.3">
      <c r="A86" s="11" t="s">
        <v>6</v>
      </c>
      <c r="B86" s="12">
        <f>B64</f>
        <v>98.32</v>
      </c>
      <c r="C86" s="36"/>
      <c r="D86" s="36"/>
      <c r="E86" s="36"/>
      <c r="F86" s="431"/>
      <c r="G86" s="431"/>
      <c r="H86" s="431"/>
      <c r="I86" s="431"/>
    </row>
    <row r="87" spans="1:9" s="44" customFormat="1" ht="16.5" customHeight="1" x14ac:dyDescent="0.3">
      <c r="A87" s="8" t="s">
        <v>8</v>
      </c>
      <c r="B87" s="12">
        <v>19.53</v>
      </c>
      <c r="C87" s="36"/>
      <c r="D87" s="36"/>
      <c r="E87" s="36"/>
      <c r="F87" s="431"/>
      <c r="G87" s="431"/>
      <c r="H87" s="431"/>
      <c r="I87" s="431"/>
    </row>
    <row r="88" spans="1:9" s="44" customFormat="1" ht="16.5" customHeight="1" x14ac:dyDescent="0.3">
      <c r="A88" s="8" t="s">
        <v>10</v>
      </c>
      <c r="B88" s="13">
        <f>B87/100</f>
        <v>0.1953</v>
      </c>
      <c r="C88" s="36"/>
      <c r="D88" s="36"/>
      <c r="E88" s="36"/>
      <c r="F88" s="431"/>
      <c r="G88" s="431"/>
      <c r="H88" s="431"/>
      <c r="I88" s="431"/>
    </row>
    <row r="89" spans="1:9" s="44" customFormat="1" ht="16.5" customHeight="1" x14ac:dyDescent="0.25">
      <c r="A89" s="36"/>
      <c r="B89" s="36"/>
      <c r="C89" s="36"/>
      <c r="D89" s="36"/>
      <c r="E89" s="36"/>
      <c r="F89" s="431"/>
      <c r="G89" s="431"/>
      <c r="H89" s="431"/>
      <c r="I89" s="431"/>
    </row>
    <row r="90" spans="1:9" s="44" customFormat="1" ht="16.5" customHeight="1" x14ac:dyDescent="0.3">
      <c r="A90" s="16" t="s">
        <v>13</v>
      </c>
      <c r="B90" s="15" t="s">
        <v>14</v>
      </c>
      <c r="C90" s="16" t="s">
        <v>15</v>
      </c>
      <c r="D90" s="16" t="s">
        <v>16</v>
      </c>
      <c r="E90" s="16" t="s">
        <v>17</v>
      </c>
      <c r="F90" s="431"/>
      <c r="G90" s="431"/>
      <c r="H90" s="431"/>
      <c r="I90" s="431"/>
    </row>
    <row r="91" spans="1:9" s="44" customFormat="1" ht="16.5" customHeight="1" x14ac:dyDescent="0.3">
      <c r="A91" s="17">
        <v>1</v>
      </c>
      <c r="B91" s="18">
        <v>111041262</v>
      </c>
      <c r="C91" s="18">
        <v>10867</v>
      </c>
      <c r="D91" s="19">
        <v>1.4</v>
      </c>
      <c r="E91" s="20">
        <v>8</v>
      </c>
      <c r="F91" s="431"/>
      <c r="G91" s="431"/>
      <c r="H91" s="431"/>
      <c r="I91" s="431"/>
    </row>
    <row r="92" spans="1:9" s="44" customFormat="1" ht="16.5" customHeight="1" x14ac:dyDescent="0.3">
      <c r="A92" s="17">
        <v>2</v>
      </c>
      <c r="B92" s="18">
        <v>110489229</v>
      </c>
      <c r="C92" s="18">
        <v>10922</v>
      </c>
      <c r="D92" s="19">
        <v>1.4</v>
      </c>
      <c r="E92" s="19">
        <v>8.1</v>
      </c>
      <c r="F92" s="431"/>
      <c r="G92" s="431"/>
      <c r="H92" s="431"/>
      <c r="I92" s="431"/>
    </row>
    <row r="93" spans="1:9" s="44" customFormat="1" ht="16.5" customHeight="1" x14ac:dyDescent="0.3">
      <c r="A93" s="17">
        <v>3</v>
      </c>
      <c r="B93" s="18">
        <v>111172990</v>
      </c>
      <c r="C93" s="18">
        <v>10910</v>
      </c>
      <c r="D93" s="19">
        <v>1.4</v>
      </c>
      <c r="E93" s="19">
        <v>8.1</v>
      </c>
      <c r="F93" s="431"/>
      <c r="G93" s="431"/>
      <c r="H93" s="431"/>
      <c r="I93" s="431"/>
    </row>
    <row r="94" spans="1:9" s="44" customFormat="1" ht="16.5" customHeight="1" x14ac:dyDescent="0.3">
      <c r="A94" s="17">
        <v>4</v>
      </c>
      <c r="B94" s="18">
        <v>110120774</v>
      </c>
      <c r="C94" s="18">
        <v>10900</v>
      </c>
      <c r="D94" s="19">
        <v>1.4</v>
      </c>
      <c r="E94" s="19">
        <v>8</v>
      </c>
      <c r="F94" s="431"/>
      <c r="G94" s="431"/>
      <c r="H94" s="431"/>
      <c r="I94" s="431"/>
    </row>
    <row r="95" spans="1:9" s="44" customFormat="1" ht="16.5" customHeight="1" x14ac:dyDescent="0.3">
      <c r="A95" s="17">
        <v>5</v>
      </c>
      <c r="B95" s="18">
        <v>109969566</v>
      </c>
      <c r="C95" s="18">
        <v>10942</v>
      </c>
      <c r="D95" s="19">
        <v>1.3</v>
      </c>
      <c r="E95" s="19">
        <v>8.1</v>
      </c>
      <c r="F95" s="431"/>
      <c r="G95" s="431"/>
      <c r="H95" s="431"/>
      <c r="I95" s="431"/>
    </row>
    <row r="96" spans="1:9" s="44" customFormat="1" ht="16.5" customHeight="1" x14ac:dyDescent="0.3">
      <c r="A96" s="17">
        <v>6</v>
      </c>
      <c r="B96" s="21">
        <v>110468168</v>
      </c>
      <c r="C96" s="21">
        <v>10885</v>
      </c>
      <c r="D96" s="22">
        <v>1.4</v>
      </c>
      <c r="E96" s="22">
        <v>8</v>
      </c>
      <c r="F96" s="431"/>
      <c r="G96" s="431"/>
      <c r="H96" s="431"/>
      <c r="I96" s="431"/>
    </row>
    <row r="97" spans="1:9" s="44" customFormat="1" ht="16.5" customHeight="1" x14ac:dyDescent="0.3">
      <c r="A97" s="23" t="s">
        <v>18</v>
      </c>
      <c r="B97" s="24">
        <f>AVERAGE(B91:B96)</f>
        <v>110543664.83333333</v>
      </c>
      <c r="C97" s="25">
        <f>AVERAGE(C91:C96)</f>
        <v>10904.333333333334</v>
      </c>
      <c r="D97" s="26">
        <f>AVERAGE(D91:D96)</f>
        <v>1.3833333333333331</v>
      </c>
      <c r="E97" s="26">
        <f>AVERAGE(E91:E96)</f>
        <v>8.0500000000000007</v>
      </c>
      <c r="F97" s="431"/>
      <c r="G97" s="431"/>
      <c r="H97" s="431"/>
      <c r="I97" s="431"/>
    </row>
    <row r="98" spans="1:9" s="44" customFormat="1" ht="16.5" customHeight="1" x14ac:dyDescent="0.3">
      <c r="A98" s="27" t="s">
        <v>19</v>
      </c>
      <c r="B98" s="28">
        <f>(STDEV(B91:B96)/B97)</f>
        <v>4.3586203115245784E-3</v>
      </c>
      <c r="C98" s="29"/>
      <c r="D98" s="29"/>
      <c r="E98" s="30"/>
      <c r="F98" s="431"/>
      <c r="G98" s="431"/>
      <c r="H98" s="431"/>
      <c r="I98" s="431"/>
    </row>
    <row r="99" spans="1:9" s="44" customFormat="1" ht="16.5" customHeight="1" x14ac:dyDescent="0.3">
      <c r="A99" s="31" t="s">
        <v>20</v>
      </c>
      <c r="B99" s="32">
        <f>COUNT(B91:B96)</f>
        <v>6</v>
      </c>
      <c r="C99" s="33"/>
      <c r="D99" s="34"/>
      <c r="E99" s="35"/>
      <c r="F99" s="431"/>
      <c r="G99" s="431"/>
      <c r="H99" s="431"/>
      <c r="I99" s="431"/>
    </row>
    <row r="100" spans="1:9" s="44" customFormat="1" ht="16.5" customHeight="1" x14ac:dyDescent="0.25">
      <c r="A100" s="36"/>
      <c r="B100" s="36"/>
      <c r="C100" s="36"/>
      <c r="D100" s="36"/>
      <c r="E100" s="36"/>
      <c r="F100" s="431"/>
      <c r="G100" s="431"/>
      <c r="H100" s="431"/>
      <c r="I100" s="431"/>
    </row>
    <row r="101" spans="1:9" s="44" customFormat="1" ht="16.5" customHeight="1" x14ac:dyDescent="0.3">
      <c r="A101" s="11" t="s">
        <v>21</v>
      </c>
      <c r="B101" s="40" t="s">
        <v>22</v>
      </c>
      <c r="C101" s="39"/>
      <c r="D101" s="39"/>
      <c r="E101" s="39"/>
      <c r="F101" s="431"/>
      <c r="G101" s="431"/>
      <c r="H101" s="431"/>
      <c r="I101" s="431"/>
    </row>
    <row r="102" spans="1:9" s="44" customFormat="1" ht="16.5" customHeight="1" x14ac:dyDescent="0.3">
      <c r="A102" s="11"/>
      <c r="B102" s="40" t="s">
        <v>23</v>
      </c>
      <c r="C102" s="39"/>
      <c r="D102" s="39"/>
      <c r="E102" s="39"/>
      <c r="F102" s="431"/>
      <c r="G102" s="431"/>
      <c r="H102" s="431"/>
      <c r="I102" s="431"/>
    </row>
    <row r="103" spans="1:9" s="44" customFormat="1" ht="16.5" customHeight="1" x14ac:dyDescent="0.3">
      <c r="A103" s="11"/>
      <c r="B103" s="40" t="s">
        <v>24</v>
      </c>
      <c r="C103" s="39"/>
      <c r="D103" s="39"/>
      <c r="E103" s="39"/>
      <c r="F103" s="431"/>
      <c r="G103" s="431"/>
      <c r="H103" s="431"/>
      <c r="I103" s="431"/>
    </row>
    <row r="104" spans="1:9" s="44" customFormat="1" ht="16.5" customHeight="1" x14ac:dyDescent="0.3">
      <c r="A104" s="11"/>
      <c r="B104" s="487" t="s">
        <v>133</v>
      </c>
      <c r="C104" s="39"/>
      <c r="D104" s="39"/>
      <c r="E104" s="39"/>
      <c r="F104" s="431"/>
      <c r="G104" s="431"/>
      <c r="H104" s="431"/>
      <c r="I104" s="431"/>
    </row>
    <row r="105" spans="1:9" ht="14.25" customHeight="1" x14ac:dyDescent="0.25">
      <c r="A105" s="41"/>
      <c r="B105" s="42"/>
      <c r="D105" s="43"/>
      <c r="F105" s="44"/>
      <c r="G105" s="44"/>
    </row>
    <row r="106" spans="1:9" ht="15" customHeight="1" x14ac:dyDescent="0.3">
      <c r="B106" s="496" t="s">
        <v>26</v>
      </c>
      <c r="C106" s="496"/>
      <c r="E106" s="45" t="s">
        <v>27</v>
      </c>
      <c r="F106" s="46"/>
      <c r="G106" s="45" t="s">
        <v>28</v>
      </c>
    </row>
    <row r="107" spans="1:9" ht="15" customHeight="1" x14ac:dyDescent="0.3">
      <c r="A107" s="47" t="s">
        <v>29</v>
      </c>
      <c r="B107" s="48"/>
      <c r="C107" s="48"/>
      <c r="E107" s="48"/>
      <c r="F107" s="2"/>
      <c r="G107" s="49"/>
    </row>
    <row r="108" spans="1:9" ht="15" customHeight="1" x14ac:dyDescent="0.3">
      <c r="A108" s="47" t="s">
        <v>30</v>
      </c>
      <c r="B108" s="50"/>
      <c r="C108" s="50"/>
      <c r="E108" s="50"/>
      <c r="F108" s="2"/>
      <c r="G10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106:C106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zoomScale="60" zoomScaleNormal="100" workbookViewId="0">
      <selection activeCell="H63" sqref="H63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499" t="s">
        <v>31</v>
      </c>
      <c r="B8" s="499"/>
      <c r="C8" s="499"/>
      <c r="D8" s="499"/>
      <c r="E8" s="499"/>
      <c r="F8" s="499"/>
      <c r="G8" s="49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500" t="s">
        <v>32</v>
      </c>
      <c r="B10" s="500"/>
      <c r="C10" s="500"/>
      <c r="D10" s="500"/>
      <c r="E10" s="500"/>
      <c r="F10" s="500"/>
      <c r="G10" s="50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497" t="s">
        <v>33</v>
      </c>
      <c r="B11" s="49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497" t="s">
        <v>34</v>
      </c>
      <c r="B12" s="49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497" t="s">
        <v>35</v>
      </c>
      <c r="B13" s="49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497" t="s">
        <v>36</v>
      </c>
      <c r="B14" s="497"/>
      <c r="C14" s="498" t="s">
        <v>11</v>
      </c>
      <c r="D14" s="498"/>
      <c r="E14" s="498"/>
      <c r="F14" s="498"/>
      <c r="G14" s="49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497" t="s">
        <v>37</v>
      </c>
      <c r="B15" s="497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497" t="s">
        <v>38</v>
      </c>
      <c r="B16" s="497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501" t="s">
        <v>1</v>
      </c>
      <c r="B18" s="501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703.04</v>
      </c>
      <c r="C21" s="83">
        <v>94.95</v>
      </c>
      <c r="D21" s="84">
        <f t="shared" ref="D21:D40" si="0">B21-C21</f>
        <v>608.08999999999992</v>
      </c>
      <c r="E21" s="85">
        <f t="shared" ref="E21:E40" si="1">(D21-$D$43)/$D$43</f>
        <v>1.4342989016524746E-2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704.18</v>
      </c>
      <c r="C22" s="88">
        <v>95.18</v>
      </c>
      <c r="D22" s="89">
        <f t="shared" si="0"/>
        <v>609</v>
      </c>
      <c r="E22" s="85">
        <f t="shared" si="1"/>
        <v>1.5860942148470874E-2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692.65</v>
      </c>
      <c r="C23" s="88">
        <v>94.42</v>
      </c>
      <c r="D23" s="89">
        <f t="shared" si="0"/>
        <v>598.23</v>
      </c>
      <c r="E23" s="85">
        <f t="shared" si="1"/>
        <v>-2.1042833801646153E-3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690.48</v>
      </c>
      <c r="C24" s="88">
        <v>93.89</v>
      </c>
      <c r="D24" s="89">
        <f t="shared" si="0"/>
        <v>596.59</v>
      </c>
      <c r="E24" s="85">
        <f t="shared" si="1"/>
        <v>-4.8399351783969275E-3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676.81</v>
      </c>
      <c r="C25" s="88">
        <v>92.77</v>
      </c>
      <c r="D25" s="89">
        <f t="shared" si="0"/>
        <v>584.04</v>
      </c>
      <c r="E25" s="85">
        <f t="shared" si="1"/>
        <v>-2.5774343756333511E-2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698.28</v>
      </c>
      <c r="C26" s="88">
        <v>90.38</v>
      </c>
      <c r="D26" s="89">
        <f t="shared" si="0"/>
        <v>607.9</v>
      </c>
      <c r="E26" s="85">
        <f t="shared" si="1"/>
        <v>1.4026053747217441E-2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690.58</v>
      </c>
      <c r="C27" s="88">
        <v>95.5</v>
      </c>
      <c r="D27" s="89">
        <f t="shared" si="0"/>
        <v>595.08000000000004</v>
      </c>
      <c r="E27" s="85">
        <f t="shared" si="1"/>
        <v>-7.3587365292083927E-3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675.55</v>
      </c>
      <c r="C28" s="88">
        <v>92.15</v>
      </c>
      <c r="D28" s="89">
        <f t="shared" si="0"/>
        <v>583.4</v>
      </c>
      <c r="E28" s="85">
        <f t="shared" si="1"/>
        <v>-2.6841915189790008E-2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691.6</v>
      </c>
      <c r="C29" s="88">
        <v>95.56</v>
      </c>
      <c r="D29" s="89">
        <f t="shared" si="0"/>
        <v>596.04</v>
      </c>
      <c r="E29" s="85">
        <f t="shared" si="1"/>
        <v>-5.7573793790237394E-3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693.55</v>
      </c>
      <c r="C30" s="88">
        <v>95.33</v>
      </c>
      <c r="D30" s="89">
        <f t="shared" si="0"/>
        <v>598.21999999999991</v>
      </c>
      <c r="E30" s="85">
        <f t="shared" si="1"/>
        <v>-2.120964183812548E-3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698.26</v>
      </c>
      <c r="C31" s="88">
        <v>96.31</v>
      </c>
      <c r="D31" s="89">
        <f t="shared" si="0"/>
        <v>601.95000000000005</v>
      </c>
      <c r="E31" s="85">
        <f t="shared" si="1"/>
        <v>4.1009755768014588E-3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692.92</v>
      </c>
      <c r="C32" s="88">
        <v>91.53</v>
      </c>
      <c r="D32" s="89">
        <f t="shared" si="0"/>
        <v>601.39</v>
      </c>
      <c r="E32" s="85">
        <f t="shared" si="1"/>
        <v>3.1668505725269045E-3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702.14</v>
      </c>
      <c r="C33" s="88">
        <v>95.24</v>
      </c>
      <c r="D33" s="89">
        <f t="shared" si="0"/>
        <v>606.9</v>
      </c>
      <c r="E33" s="85">
        <f t="shared" si="1"/>
        <v>1.2357973382441627E-2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698.16</v>
      </c>
      <c r="C34" s="88">
        <v>88.3</v>
      </c>
      <c r="D34" s="89">
        <f t="shared" si="0"/>
        <v>609.86</v>
      </c>
      <c r="E34" s="85">
        <f t="shared" si="1"/>
        <v>1.7295491262178098E-2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689.35</v>
      </c>
      <c r="C35" s="88">
        <v>94.88</v>
      </c>
      <c r="D35" s="89">
        <f t="shared" si="0"/>
        <v>594.47</v>
      </c>
      <c r="E35" s="85">
        <f t="shared" si="1"/>
        <v>-8.3762655517216622E-3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707.44</v>
      </c>
      <c r="C36" s="88">
        <v>95.54</v>
      </c>
      <c r="D36" s="89">
        <f t="shared" si="0"/>
        <v>611.90000000000009</v>
      </c>
      <c r="E36" s="85">
        <f t="shared" si="1"/>
        <v>2.0698375206320885E-2</v>
      </c>
      <c r="G36" s="66"/>
      <c r="H36" s="66"/>
    </row>
    <row r="37" spans="1:15" ht="15" x14ac:dyDescent="0.3">
      <c r="A37" s="86">
        <v>17</v>
      </c>
      <c r="B37" s="90">
        <v>695.71</v>
      </c>
      <c r="C37" s="88">
        <v>95.86</v>
      </c>
      <c r="D37" s="89">
        <f t="shared" si="0"/>
        <v>599.85</v>
      </c>
      <c r="E37" s="85">
        <f t="shared" si="1"/>
        <v>5.980068107722113E-4</v>
      </c>
    </row>
    <row r="38" spans="1:15" ht="15" x14ac:dyDescent="0.3">
      <c r="A38" s="86">
        <v>18</v>
      </c>
      <c r="B38" s="90">
        <v>690.5</v>
      </c>
      <c r="C38" s="88">
        <v>96.06</v>
      </c>
      <c r="D38" s="89">
        <f t="shared" si="0"/>
        <v>594.44000000000005</v>
      </c>
      <c r="E38" s="85">
        <f t="shared" si="1"/>
        <v>-8.4263079626648914E-3</v>
      </c>
    </row>
    <row r="39" spans="1:15" ht="15" x14ac:dyDescent="0.3">
      <c r="A39" s="86">
        <v>19</v>
      </c>
      <c r="B39" s="90">
        <v>682.3</v>
      </c>
      <c r="C39" s="88">
        <v>94.2</v>
      </c>
      <c r="D39" s="89">
        <f t="shared" si="0"/>
        <v>588.09999999999991</v>
      </c>
      <c r="E39" s="85">
        <f t="shared" si="1"/>
        <v>-1.9001937475343796E-2</v>
      </c>
    </row>
    <row r="40" spans="1:15" ht="14.25" customHeight="1" x14ac:dyDescent="0.3">
      <c r="A40" s="91">
        <v>20</v>
      </c>
      <c r="B40" s="92">
        <v>696.86</v>
      </c>
      <c r="C40" s="93">
        <v>92.48</v>
      </c>
      <c r="D40" s="94">
        <f t="shared" si="0"/>
        <v>604.38</v>
      </c>
      <c r="E40" s="95">
        <f t="shared" si="1"/>
        <v>8.1544108632066042E-3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13870.36</v>
      </c>
      <c r="C42" s="98">
        <f>SUM(C21:C40)</f>
        <v>1880.5299999999997</v>
      </c>
      <c r="D42" s="99">
        <f>SUM(D21:D40)</f>
        <v>11989.83</v>
      </c>
    </row>
    <row r="43" spans="1:15" ht="15.75" customHeight="1" x14ac:dyDescent="0.3">
      <c r="A43" s="100" t="s">
        <v>47</v>
      </c>
      <c r="B43" s="101">
        <f>AVERAGE(B21:B40)</f>
        <v>693.51800000000003</v>
      </c>
      <c r="C43" s="102">
        <f>AVERAGE(C21:C40)</f>
        <v>94.026499999999984</v>
      </c>
      <c r="D43" s="103">
        <f>AVERAGE(D21:D40)</f>
        <v>599.49149999999997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502">
        <f>D43</f>
        <v>599.49149999999997</v>
      </c>
      <c r="C47" s="107">
        <f>-(IF(D43&gt;300, 7.5%, 10%))</f>
        <v>-7.4999999999999997E-2</v>
      </c>
      <c r="D47" s="108">
        <f>IF(D43&lt;300, D43*0.9, D43*0.925)</f>
        <v>554.52963750000004</v>
      </c>
    </row>
    <row r="48" spans="1:15" ht="15.75" customHeight="1" x14ac:dyDescent="0.3">
      <c r="B48" s="503"/>
      <c r="C48" s="109">
        <f>+(IF(D43&gt;300, 7.5%, 10%))</f>
        <v>7.4999999999999997E-2</v>
      </c>
      <c r="D48" s="108">
        <f>IF(D43&lt;300, D43*1.1, D43*1.075)</f>
        <v>644.45336249999991</v>
      </c>
    </row>
    <row r="49" spans="1:7" ht="14.25" customHeight="1" x14ac:dyDescent="0.3">
      <c r="A49" s="110"/>
      <c r="D49" s="111"/>
    </row>
    <row r="50" spans="1:7" ht="15" customHeight="1" x14ac:dyDescent="0.3">
      <c r="B50" s="496" t="s">
        <v>26</v>
      </c>
      <c r="C50" s="496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3F3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37" priority="1" operator="notBetween">
      <formula>IF(+$D$43&lt;300, -10.5%, -7.5%)</formula>
      <formula>IF(+$D$43&lt;300, 10.5%, 7.5%)</formula>
    </cfRule>
  </conditionalFormatting>
  <conditionalFormatting sqref="E22">
    <cfRule type="cellIs" dxfId="36" priority="2" operator="notBetween">
      <formula>IF(+$D$43&lt;300, -10.5%, -7.5%)</formula>
      <formula>IF(+$D$43&lt;300, 10.5%, 7.5%)</formula>
    </cfRule>
  </conditionalFormatting>
  <conditionalFormatting sqref="E23">
    <cfRule type="cellIs" dxfId="35" priority="3" operator="notBetween">
      <formula>IF(+$D$43&lt;300, -10.5%, -7.5%)</formula>
      <formula>IF(+$D$43&lt;300, 10.5%, 7.5%)</formula>
    </cfRule>
  </conditionalFormatting>
  <conditionalFormatting sqref="E24">
    <cfRule type="cellIs" dxfId="34" priority="4" operator="notBetween">
      <formula>IF(+$D$43&lt;300, -10.5%, -7.5%)</formula>
      <formula>IF(+$D$43&lt;300, 10.5%, 7.5%)</formula>
    </cfRule>
  </conditionalFormatting>
  <conditionalFormatting sqref="E25">
    <cfRule type="cellIs" dxfId="33" priority="5" operator="notBetween">
      <formula>IF(+$D$43&lt;300, -10.5%, -7.5%)</formula>
      <formula>IF(+$D$43&lt;300, 10.5%, 7.5%)</formula>
    </cfRule>
  </conditionalFormatting>
  <conditionalFormatting sqref="E26">
    <cfRule type="cellIs" dxfId="32" priority="6" operator="notBetween">
      <formula>IF(+$D$43&lt;300, -10.5%, -7.5%)</formula>
      <formula>IF(+$D$43&lt;300, 10.5%, 7.5%)</formula>
    </cfRule>
  </conditionalFormatting>
  <conditionalFormatting sqref="E27">
    <cfRule type="cellIs" dxfId="31" priority="7" operator="notBetween">
      <formula>IF(+$D$43&lt;300, -10.5%, -7.5%)</formula>
      <formula>IF(+$D$43&lt;300, 10.5%, 7.5%)</formula>
    </cfRule>
  </conditionalFormatting>
  <conditionalFormatting sqref="E28">
    <cfRule type="cellIs" dxfId="30" priority="8" operator="notBetween">
      <formula>IF(+$D$43&lt;300, -10.5%, -7.5%)</formula>
      <formula>IF(+$D$43&lt;300, 10.5%, 7.5%)</formula>
    </cfRule>
  </conditionalFormatting>
  <conditionalFormatting sqref="E29">
    <cfRule type="cellIs" dxfId="29" priority="9" operator="notBetween">
      <formula>IF(+$D$43&lt;300, -10.5%, -7.5%)</formula>
      <formula>IF(+$D$43&lt;300, 10.5%, 7.5%)</formula>
    </cfRule>
  </conditionalFormatting>
  <conditionalFormatting sqref="E30">
    <cfRule type="cellIs" dxfId="28" priority="10" operator="notBetween">
      <formula>IF(+$D$43&lt;300, -10.5%, -7.5%)</formula>
      <formula>IF(+$D$43&lt;300, 10.5%, 7.5%)</formula>
    </cfRule>
  </conditionalFormatting>
  <conditionalFormatting sqref="E31">
    <cfRule type="cellIs" dxfId="27" priority="11" operator="notBetween">
      <formula>IF(+$D$43&lt;300, -10.5%, -7.5%)</formula>
      <formula>IF(+$D$43&lt;300, 10.5%, 7.5%)</formula>
    </cfRule>
  </conditionalFormatting>
  <conditionalFormatting sqref="E32">
    <cfRule type="cellIs" dxfId="26" priority="12" operator="notBetween">
      <formula>IF(+$D$43&lt;300, -10.5%, -7.5%)</formula>
      <formula>IF(+$D$43&lt;300, 10.5%, 7.5%)</formula>
    </cfRule>
  </conditionalFormatting>
  <conditionalFormatting sqref="E33">
    <cfRule type="cellIs" dxfId="25" priority="13" operator="notBetween">
      <formula>IF(+$D$43&lt;300, -10.5%, -7.5%)</formula>
      <formula>IF(+$D$43&lt;300, 10.5%, 7.5%)</formula>
    </cfRule>
  </conditionalFormatting>
  <conditionalFormatting sqref="E34">
    <cfRule type="cellIs" dxfId="24" priority="14" operator="notBetween">
      <formula>IF(+$D$43&lt;300, -10.5%, -7.5%)</formula>
      <formula>IF(+$D$43&lt;300, 10.5%, 7.5%)</formula>
    </cfRule>
  </conditionalFormatting>
  <conditionalFormatting sqref="E35">
    <cfRule type="cellIs" dxfId="23" priority="15" operator="notBetween">
      <formula>IF(+$D$43&lt;300, -10.5%, -7.5%)</formula>
      <formula>IF(+$D$43&lt;300, 10.5%, 7.5%)</formula>
    </cfRule>
  </conditionalFormatting>
  <conditionalFormatting sqref="E36">
    <cfRule type="cellIs" dxfId="22" priority="16" operator="notBetween">
      <formula>IF(+$D$43&lt;300, -10.5%, -7.5%)</formula>
      <formula>IF(+$D$43&lt;300, 10.5%, 7.5%)</formula>
    </cfRule>
  </conditionalFormatting>
  <conditionalFormatting sqref="E37">
    <cfRule type="cellIs" dxfId="21" priority="17" operator="notBetween">
      <formula>IF(+$D$43&lt;300, -10.5%, -7.5%)</formula>
      <formula>IF(+$D$43&lt;300, 10.5%, 7.5%)</formula>
    </cfRule>
  </conditionalFormatting>
  <conditionalFormatting sqref="E38">
    <cfRule type="cellIs" dxfId="20" priority="18" operator="notBetween">
      <formula>IF(+$D$43&lt;300, -10.5%, -7.5%)</formula>
      <formula>IF(+$D$43&lt;300, 10.5%, 7.5%)</formula>
    </cfRule>
  </conditionalFormatting>
  <conditionalFormatting sqref="E39">
    <cfRule type="cellIs" dxfId="19" priority="19" operator="notBetween">
      <formula>IF(+$D$43&lt;300, -10.5%, -7.5%)</formula>
      <formula>IF(+$D$43&lt;300, 10.5%, 7.5%)</formula>
    </cfRule>
  </conditionalFormatting>
  <conditionalFormatting sqref="E40">
    <cfRule type="cellIs" dxfId="1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2" zoomScale="60" zoomScaleNormal="50" zoomScalePageLayoutView="50" workbookViewId="0">
      <selection activeCell="J48" sqref="J4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4" t="s">
        <v>49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25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25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25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25">
      <c r="A8" s="505" t="s">
        <v>50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25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25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25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25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25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25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">
      <c r="A15" s="119"/>
    </row>
    <row r="16" spans="1:9" ht="19.5" customHeight="1" x14ac:dyDescent="0.3">
      <c r="A16" s="538" t="s">
        <v>31</v>
      </c>
      <c r="B16" s="539"/>
      <c r="C16" s="539"/>
      <c r="D16" s="539"/>
      <c r="E16" s="539"/>
      <c r="F16" s="539"/>
      <c r="G16" s="539"/>
      <c r="H16" s="540"/>
    </row>
    <row r="17" spans="1:14" ht="20.25" customHeight="1" x14ac:dyDescent="0.25">
      <c r="A17" s="541" t="s">
        <v>51</v>
      </c>
      <c r="B17" s="541"/>
      <c r="C17" s="541"/>
      <c r="D17" s="541"/>
      <c r="E17" s="541"/>
      <c r="F17" s="541"/>
      <c r="G17" s="541"/>
      <c r="H17" s="541"/>
    </row>
    <row r="18" spans="1:14" ht="26.25" customHeight="1" x14ac:dyDescent="0.4">
      <c r="A18" s="121" t="s">
        <v>33</v>
      </c>
      <c r="B18" s="537" t="s">
        <v>5</v>
      </c>
      <c r="C18" s="537"/>
      <c r="D18" s="288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542" t="s">
        <v>136</v>
      </c>
      <c r="C20" s="543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543" t="s">
        <v>11</v>
      </c>
      <c r="C21" s="543"/>
      <c r="D21" s="543"/>
      <c r="E21" s="543"/>
      <c r="F21" s="543"/>
      <c r="G21" s="543"/>
      <c r="H21" s="543"/>
      <c r="I21" s="125"/>
    </row>
    <row r="22" spans="1:14" ht="26.25" customHeight="1" x14ac:dyDescent="0.4">
      <c r="A22" s="121" t="s">
        <v>37</v>
      </c>
      <c r="B22" s="126"/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537" t="s">
        <v>128</v>
      </c>
      <c r="C26" s="537"/>
    </row>
    <row r="27" spans="1:14" ht="26.25" customHeight="1" x14ac:dyDescent="0.4">
      <c r="A27" s="130" t="s">
        <v>52</v>
      </c>
      <c r="B27" s="535">
        <v>1213090119</v>
      </c>
      <c r="C27" s="535"/>
    </row>
    <row r="28" spans="1:14" ht="27" customHeight="1" x14ac:dyDescent="0.4">
      <c r="A28" s="130" t="s">
        <v>6</v>
      </c>
      <c r="B28" s="131">
        <v>98.32</v>
      </c>
    </row>
    <row r="29" spans="1:14" s="14" customFormat="1" ht="27" customHeight="1" x14ac:dyDescent="0.4">
      <c r="A29" s="130" t="s">
        <v>53</v>
      </c>
      <c r="B29" s="132">
        <v>13.22</v>
      </c>
      <c r="C29" s="512" t="s">
        <v>54</v>
      </c>
      <c r="D29" s="513"/>
      <c r="E29" s="513"/>
      <c r="F29" s="513"/>
      <c r="G29" s="514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85.1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349.41</v>
      </c>
      <c r="C31" s="515" t="s">
        <v>57</v>
      </c>
      <c r="D31" s="516"/>
      <c r="E31" s="516"/>
      <c r="F31" s="516"/>
      <c r="G31" s="516"/>
      <c r="H31" s="517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403.45</v>
      </c>
      <c r="C32" s="515" t="s">
        <v>59</v>
      </c>
      <c r="D32" s="516"/>
      <c r="E32" s="516"/>
      <c r="F32" s="516"/>
      <c r="G32" s="516"/>
      <c r="H32" s="517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0.86605527326806309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518" t="s">
        <v>63</v>
      </c>
      <c r="E36" s="536"/>
      <c r="F36" s="518" t="s">
        <v>64</v>
      </c>
      <c r="G36" s="519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15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50</v>
      </c>
      <c r="C38" s="152">
        <v>1</v>
      </c>
      <c r="D38" s="153">
        <v>28214128</v>
      </c>
      <c r="E38" s="154">
        <f>IF(ISBLANK(D38),"-",$D$48/$D$45*D38)</f>
        <v>33580457.640143991</v>
      </c>
      <c r="F38" s="153">
        <v>27352827</v>
      </c>
      <c r="G38" s="155">
        <f>IF(ISBLANK(F38),"-",$D$48/$F$45*F38)</f>
        <v>33769867.433779106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28232846</v>
      </c>
      <c r="E39" s="159">
        <f>IF(ISBLANK(D39),"-",$D$48/$D$45*D39)</f>
        <v>33602735.805398941</v>
      </c>
      <c r="F39" s="158">
        <v>27281543</v>
      </c>
      <c r="G39" s="160">
        <f>IF(ISBLANK(F39),"-",$D$48/$F$45*F39)</f>
        <v>33681860.03219866</v>
      </c>
      <c r="I39" s="520">
        <f>ABS((F43/D43*D42)-F42)/D42</f>
        <v>2.6099035345222648E-3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28295741</v>
      </c>
      <c r="E40" s="159">
        <f>IF(ISBLANK(D40),"-",$D$48/$D$45*D40)</f>
        <v>33677593.439959779</v>
      </c>
      <c r="F40" s="158">
        <v>27281751</v>
      </c>
      <c r="G40" s="160">
        <f>IF(ISBLANK(F40),"-",$D$48/$F$45*F40)</f>
        <v>33682116.829509825</v>
      </c>
      <c r="I40" s="520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28247571.666666668</v>
      </c>
      <c r="E42" s="169">
        <f>AVERAGE(E38:E41)</f>
        <v>33620262.295167573</v>
      </c>
      <c r="F42" s="168">
        <f>AVERAGE(F38:F41)</f>
        <v>27305373.666666668</v>
      </c>
      <c r="G42" s="170">
        <f>AVERAGE(G38:G41)</f>
        <v>33711281.431829192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22.8</v>
      </c>
      <c r="E43" s="161"/>
      <c r="F43" s="173">
        <v>21.98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19.746060230511841</v>
      </c>
      <c r="E44" s="176"/>
      <c r="F44" s="175">
        <f>F43*$B$34</f>
        <v>19.035894906432027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66.666666666666671</v>
      </c>
      <c r="C45" s="174" t="s">
        <v>81</v>
      </c>
      <c r="D45" s="178">
        <f>D44*$B$30/100</f>
        <v>16.803897256165577</v>
      </c>
      <c r="E45" s="179"/>
      <c r="F45" s="178">
        <f>F44*$B$30/100</f>
        <v>16.199546565373655</v>
      </c>
      <c r="H45" s="171"/>
    </row>
    <row r="46" spans="1:14" ht="19.5" customHeight="1" x14ac:dyDescent="0.3">
      <c r="A46" s="506" t="s">
        <v>82</v>
      </c>
      <c r="B46" s="507"/>
      <c r="C46" s="174" t="s">
        <v>83</v>
      </c>
      <c r="D46" s="180">
        <f>D45/$B$45</f>
        <v>0.25205845884248362</v>
      </c>
      <c r="E46" s="181"/>
      <c r="F46" s="182">
        <f>F45/$B$45</f>
        <v>0.2429931984806048</v>
      </c>
      <c r="H46" s="171"/>
    </row>
    <row r="47" spans="1:14" ht="27" customHeight="1" x14ac:dyDescent="0.4">
      <c r="A47" s="508"/>
      <c r="B47" s="509"/>
      <c r="C47" s="183" t="s">
        <v>84</v>
      </c>
      <c r="D47" s="184">
        <v>0.3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20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23.093214275492972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33665771.863498382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2.0037904407585344E-3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>Each capsule contains: Ampicillin Trihydrate BP equivalent to Ampicillin B.P. 250 mg &amp; Cloxacillin Sodium BP equivalent to Cloxacillin 250 mg</v>
      </c>
    </row>
    <row r="56" spans="1:12" ht="26.25" customHeight="1" x14ac:dyDescent="0.4">
      <c r="A56" s="198" t="s">
        <v>91</v>
      </c>
      <c r="B56" s="199">
        <v>250</v>
      </c>
      <c r="C56" s="120" t="str">
        <f>B20</f>
        <v xml:space="preserve">Ampicillin Trihydrate BP </v>
      </c>
      <c r="H56" s="200"/>
    </row>
    <row r="57" spans="1:12" ht="18.75" x14ac:dyDescent="0.3">
      <c r="A57" s="197" t="s">
        <v>92</v>
      </c>
      <c r="B57" s="289">
        <f>Uniformity!D43</f>
        <v>599.49149999999997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50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4</v>
      </c>
      <c r="C60" s="523" t="s">
        <v>98</v>
      </c>
      <c r="D60" s="526">
        <v>154.25</v>
      </c>
      <c r="E60" s="203">
        <v>1</v>
      </c>
      <c r="F60" s="204">
        <v>29072303</v>
      </c>
      <c r="G60" s="290">
        <f>IF(ISBLANK(F60),"-",(F60/$D$50*$D$47*$B$68)*($B$57/$D$60))</f>
        <v>251.71551249367499</v>
      </c>
      <c r="H60" s="205">
        <f t="shared" ref="H60:H71" si="0">IF(ISBLANK(F60),"-",G60/$B$56)</f>
        <v>1.0068620499747001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524"/>
      <c r="D61" s="527"/>
      <c r="E61" s="206">
        <v>2</v>
      </c>
      <c r="F61" s="158">
        <v>29713322</v>
      </c>
      <c r="G61" s="291">
        <f>IF(ISBLANK(F61),"-",(F61/$D$50*$D$47*$B$68)*($B$57/$D$60))</f>
        <v>257.26562065343046</v>
      </c>
      <c r="H61" s="207">
        <f t="shared" si="0"/>
        <v>1.0290624826137218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524"/>
      <c r="D62" s="527"/>
      <c r="E62" s="206">
        <v>3</v>
      </c>
      <c r="F62" s="208">
        <v>29496390</v>
      </c>
      <c r="G62" s="291">
        <f>IF(ISBLANK(F62),"-",(F62/$D$50*$D$47*$B$68)*($B$57/$D$60))</f>
        <v>255.38736733595928</v>
      </c>
      <c r="H62" s="207">
        <f t="shared" si="0"/>
        <v>1.0215494693438372</v>
      </c>
      <c r="L62" s="133"/>
    </row>
    <row r="63" spans="1:12" ht="27" customHeight="1" x14ac:dyDescent="0.4">
      <c r="A63" s="145" t="s">
        <v>101</v>
      </c>
      <c r="B63" s="146">
        <v>1</v>
      </c>
      <c r="C63" s="534"/>
      <c r="D63" s="52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523" t="s">
        <v>103</v>
      </c>
      <c r="D64" s="526">
        <v>158.46</v>
      </c>
      <c r="E64" s="203">
        <v>1</v>
      </c>
      <c r="F64" s="204">
        <v>30467849</v>
      </c>
      <c r="G64" s="292">
        <f>IF(ISBLANK(F64),"-",(F64/$D$50*$D$47*$B$68)*($B$57/$D$64))</f>
        <v>256.78985378571451</v>
      </c>
      <c r="H64" s="211">
        <f t="shared" si="0"/>
        <v>1.027159415142858</v>
      </c>
    </row>
    <row r="65" spans="1:8" ht="26.25" customHeight="1" x14ac:dyDescent="0.4">
      <c r="A65" s="145" t="s">
        <v>104</v>
      </c>
      <c r="B65" s="146">
        <v>1</v>
      </c>
      <c r="C65" s="524"/>
      <c r="D65" s="527"/>
      <c r="E65" s="206">
        <v>2</v>
      </c>
      <c r="F65" s="158">
        <v>30990904</v>
      </c>
      <c r="G65" s="293">
        <f>IF(ISBLANK(F65),"-",(F65/$D$50*$D$47*$B$68)*($B$57/$D$64))</f>
        <v>261.19827844909935</v>
      </c>
      <c r="H65" s="212">
        <f t="shared" si="0"/>
        <v>1.0447931137963975</v>
      </c>
    </row>
    <row r="66" spans="1:8" ht="26.25" customHeight="1" x14ac:dyDescent="0.4">
      <c r="A66" s="145" t="s">
        <v>105</v>
      </c>
      <c r="B66" s="146">
        <v>1</v>
      </c>
      <c r="C66" s="524"/>
      <c r="D66" s="527"/>
      <c r="E66" s="206">
        <v>3</v>
      </c>
      <c r="F66" s="158">
        <v>30555488</v>
      </c>
      <c r="G66" s="293">
        <f>IF(ISBLANK(F66),"-",(F66/$D$50*$D$47*$B$68)*($B$57/$D$64))</f>
        <v>257.52849490199173</v>
      </c>
      <c r="H66" s="212">
        <f t="shared" si="0"/>
        <v>1.030113979607967</v>
      </c>
    </row>
    <row r="67" spans="1:8" ht="27" customHeight="1" x14ac:dyDescent="0.4">
      <c r="A67" s="145" t="s">
        <v>106</v>
      </c>
      <c r="B67" s="146">
        <v>1</v>
      </c>
      <c r="C67" s="534"/>
      <c r="D67" s="52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250</v>
      </c>
      <c r="C68" s="523" t="s">
        <v>108</v>
      </c>
      <c r="D68" s="526">
        <v>153.85</v>
      </c>
      <c r="E68" s="203">
        <v>1</v>
      </c>
      <c r="F68" s="204">
        <v>30100103</v>
      </c>
      <c r="G68" s="292">
        <f>IF(ISBLANK(F68),"-",(F68/$D$50*$D$47*$B$68)*($B$57/$D$68))</f>
        <v>261.29205119057133</v>
      </c>
      <c r="H68" s="207">
        <f t="shared" si="0"/>
        <v>1.0451682047622852</v>
      </c>
    </row>
    <row r="69" spans="1:8" ht="27" customHeight="1" x14ac:dyDescent="0.4">
      <c r="A69" s="193" t="s">
        <v>109</v>
      </c>
      <c r="B69" s="215">
        <f>(D47*B68)/B56*B57</f>
        <v>179.84744999999998</v>
      </c>
      <c r="C69" s="524"/>
      <c r="D69" s="527"/>
      <c r="E69" s="206">
        <v>2</v>
      </c>
      <c r="F69" s="158">
        <v>29677998</v>
      </c>
      <c r="G69" s="293">
        <f>IF(ISBLANK(F69),"-",(F69/$D$50*$D$47*$B$68)*($B$57/$D$68))</f>
        <v>257.62785504918946</v>
      </c>
      <c r="H69" s="207">
        <f t="shared" si="0"/>
        <v>1.0305114201967578</v>
      </c>
    </row>
    <row r="70" spans="1:8" ht="26.25" customHeight="1" x14ac:dyDescent="0.4">
      <c r="A70" s="529" t="s">
        <v>82</v>
      </c>
      <c r="B70" s="530"/>
      <c r="C70" s="524"/>
      <c r="D70" s="527"/>
      <c r="E70" s="206">
        <v>3</v>
      </c>
      <c r="F70" s="158">
        <v>29928861</v>
      </c>
      <c r="G70" s="293">
        <f>IF(ISBLANK(F70),"-",(F70/$D$50*$D$47*$B$68)*($B$57/$D$68))</f>
        <v>259.80553888760755</v>
      </c>
      <c r="H70" s="207">
        <f t="shared" si="0"/>
        <v>1.0392221555504302</v>
      </c>
    </row>
    <row r="71" spans="1:8" ht="27" customHeight="1" x14ac:dyDescent="0.4">
      <c r="A71" s="531"/>
      <c r="B71" s="532"/>
      <c r="C71" s="525"/>
      <c r="D71" s="52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9">
        <f>AVERAGE(G60:G71)</f>
        <v>257.62339697191538</v>
      </c>
      <c r="H72" s="220">
        <f>AVERAGE(H60:H71)</f>
        <v>1.0304935878876615</v>
      </c>
    </row>
    <row r="73" spans="1:8" ht="26.25" customHeight="1" x14ac:dyDescent="0.4">
      <c r="C73" s="217"/>
      <c r="D73" s="217"/>
      <c r="E73" s="217"/>
      <c r="F73" s="221" t="s">
        <v>88</v>
      </c>
      <c r="G73" s="295">
        <f>STDEV(G60:G71)/G72</f>
        <v>1.162347948254798E-2</v>
      </c>
      <c r="H73" s="295">
        <f>STDEV(H60:H71)/H72</f>
        <v>1.1623479482547952E-2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510" t="str">
        <f>B20</f>
        <v xml:space="preserve">Ampicillin Trihydrate BP </v>
      </c>
      <c r="D76" s="510"/>
      <c r="E76" s="226" t="s">
        <v>112</v>
      </c>
      <c r="F76" s="226"/>
      <c r="G76" s="227">
        <f>H72</f>
        <v>1.0304935878876615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533" t="str">
        <f>B26</f>
        <v>Ampicillin Trihydrate</v>
      </c>
      <c r="C79" s="533"/>
    </row>
    <row r="80" spans="1:8" ht="26.25" customHeight="1" x14ac:dyDescent="0.4">
      <c r="A80" s="130" t="s">
        <v>52</v>
      </c>
      <c r="B80" s="533">
        <f>B27</f>
        <v>1213090119</v>
      </c>
      <c r="C80" s="533"/>
    </row>
    <row r="81" spans="1:12" ht="27" customHeight="1" x14ac:dyDescent="0.4">
      <c r="A81" s="130" t="s">
        <v>6</v>
      </c>
      <c r="B81" s="229">
        <v>98.32</v>
      </c>
    </row>
    <row r="82" spans="1:12" s="14" customFormat="1" ht="27" customHeight="1" x14ac:dyDescent="0.4">
      <c r="A82" s="130" t="s">
        <v>53</v>
      </c>
      <c r="B82" s="132">
        <v>13.22</v>
      </c>
      <c r="C82" s="512" t="s">
        <v>54</v>
      </c>
      <c r="D82" s="513"/>
      <c r="E82" s="513"/>
      <c r="F82" s="513"/>
      <c r="G82" s="514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85.1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349.41</v>
      </c>
      <c r="C84" s="515" t="s">
        <v>115</v>
      </c>
      <c r="D84" s="516"/>
      <c r="E84" s="516"/>
      <c r="F84" s="516"/>
      <c r="G84" s="516"/>
      <c r="H84" s="517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403.45</v>
      </c>
      <c r="C85" s="515" t="s">
        <v>116</v>
      </c>
      <c r="D85" s="516"/>
      <c r="E85" s="516"/>
      <c r="F85" s="516"/>
      <c r="G85" s="516"/>
      <c r="H85" s="517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0.86605527326806309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100</v>
      </c>
      <c r="D89" s="230" t="s">
        <v>63</v>
      </c>
      <c r="E89" s="231"/>
      <c r="F89" s="518" t="s">
        <v>64</v>
      </c>
      <c r="G89" s="519"/>
    </row>
    <row r="90" spans="1:12" ht="27" customHeight="1" x14ac:dyDescent="0.4">
      <c r="A90" s="145" t="s">
        <v>65</v>
      </c>
      <c r="B90" s="146">
        <v>1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</v>
      </c>
      <c r="C91" s="234">
        <v>1</v>
      </c>
      <c r="D91" s="153">
        <v>40528579</v>
      </c>
      <c r="E91" s="154">
        <f>IF(ISBLANK(D91),"-",$D$101/$D$98*D91)</f>
        <v>65840894.243773714</v>
      </c>
      <c r="F91" s="153">
        <v>53659437</v>
      </c>
      <c r="G91" s="155">
        <f>IF(ISBLANK(F91),"-",$D$101/$F$98*F91)</f>
        <v>67436026.818494499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40446441</v>
      </c>
      <c r="E92" s="159">
        <f>IF(ISBLANK(D92),"-",$D$101/$D$98*D92)</f>
        <v>65707456.568315238</v>
      </c>
      <c r="F92" s="158">
        <v>53748424</v>
      </c>
      <c r="G92" s="160">
        <f>IF(ISBLANK(F92),"-",$D$101/$F$98*F92)</f>
        <v>67547860.450265497</v>
      </c>
      <c r="I92" s="520">
        <f>ABS((F96/D96*D95)-F95)/D95</f>
        <v>3.5544747261296555E-2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40427264</v>
      </c>
      <c r="E93" s="159">
        <f>IF(ISBLANK(D93),"-",$D$101/$D$98*D93)</f>
        <v>65676302.482480824</v>
      </c>
      <c r="F93" s="158">
        <v>53840736</v>
      </c>
      <c r="G93" s="160">
        <f>IF(ISBLANK(F93),"-",$D$101/$F$98*F93)</f>
        <v>67663872.746623889</v>
      </c>
      <c r="I93" s="520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40467428</v>
      </c>
      <c r="E95" s="169">
        <f>AVERAGE(E91:E94)</f>
        <v>65741551.098189928</v>
      </c>
      <c r="F95" s="239">
        <f>AVERAGE(F91:F94)</f>
        <v>53749532.333333336</v>
      </c>
      <c r="G95" s="240">
        <f>AVERAGE(G91:G94)</f>
        <v>67549253.338461295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23.2</v>
      </c>
      <c r="E96" s="161"/>
      <c r="F96" s="173">
        <v>29.99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20.092482339819064</v>
      </c>
      <c r="E97" s="176"/>
      <c r="F97" s="175">
        <f>F96*$B$87</f>
        <v>25.97299764530921</v>
      </c>
    </row>
    <row r="98" spans="1:10" ht="19.5" customHeight="1" x14ac:dyDescent="0.3">
      <c r="A98" s="145" t="s">
        <v>80</v>
      </c>
      <c r="B98" s="245">
        <f>(B97/B96)*(B95/B94)*(B93/B92)*(B91/B90)*B89</f>
        <v>100</v>
      </c>
      <c r="C98" s="243" t="s">
        <v>119</v>
      </c>
      <c r="D98" s="246">
        <f>D97*$B$83/100</f>
        <v>17.098702471186023</v>
      </c>
      <c r="E98" s="179"/>
      <c r="F98" s="178">
        <f>F97*$B$83/100</f>
        <v>22.103020996158133</v>
      </c>
    </row>
    <row r="99" spans="1:10" ht="19.5" customHeight="1" x14ac:dyDescent="0.3">
      <c r="A99" s="506" t="s">
        <v>82</v>
      </c>
      <c r="B99" s="521"/>
      <c r="C99" s="243" t="s">
        <v>120</v>
      </c>
      <c r="D99" s="247">
        <f>D98/$B$98</f>
        <v>0.17098702471186022</v>
      </c>
      <c r="E99" s="179"/>
      <c r="F99" s="182">
        <f>F98/$B$98</f>
        <v>0.22103020996158132</v>
      </c>
      <c r="G99" s="248"/>
      <c r="H99" s="171"/>
    </row>
    <row r="100" spans="1:10" ht="19.5" customHeight="1" x14ac:dyDescent="0.3">
      <c r="A100" s="508"/>
      <c r="B100" s="522"/>
      <c r="C100" s="243" t="s">
        <v>84</v>
      </c>
      <c r="D100" s="249">
        <f>$B$56/$B$116</f>
        <v>0.27777777777777779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27.777777777777779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32.07390871596246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66645402.218325615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1.4918907590996301E-2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41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</v>
      </c>
      <c r="C108" s="264">
        <v>1</v>
      </c>
      <c r="D108" s="265">
        <v>64303757</v>
      </c>
      <c r="E108" s="296">
        <f t="shared" ref="E108:E113" si="1">IF(ISBLANK(D108),"-",D108/$D$103*$D$100*$B$116)</f>
        <v>241.21602863669969</v>
      </c>
      <c r="F108" s="266">
        <f t="shared" ref="F108:F113" si="2">IF(ISBLANK(D108), "-", E108/$B$56)</f>
        <v>0.96486411454679877</v>
      </c>
    </row>
    <row r="109" spans="1:10" ht="26.25" customHeight="1" x14ac:dyDescent="0.4">
      <c r="A109" s="145" t="s">
        <v>99</v>
      </c>
      <c r="B109" s="146">
        <v>1</v>
      </c>
      <c r="C109" s="264">
        <v>2</v>
      </c>
      <c r="D109" s="265">
        <v>63332550</v>
      </c>
      <c r="E109" s="297">
        <f t="shared" si="1"/>
        <v>237.57284033085682</v>
      </c>
      <c r="F109" s="267">
        <f t="shared" si="2"/>
        <v>0.95029136132342729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60042320</v>
      </c>
      <c r="E110" s="297">
        <f t="shared" si="1"/>
        <v>225.23054104807414</v>
      </c>
      <c r="F110" s="267">
        <f t="shared" si="2"/>
        <v>0.90092216419229654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66305692</v>
      </c>
      <c r="E111" s="297">
        <f t="shared" si="1"/>
        <v>248.72568021567059</v>
      </c>
      <c r="F111" s="267">
        <f t="shared" si="2"/>
        <v>0.99490272086268239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54280556</v>
      </c>
      <c r="E112" s="297">
        <f t="shared" si="1"/>
        <v>203.61703205789331</v>
      </c>
      <c r="F112" s="267">
        <f t="shared" si="2"/>
        <v>0.81446812823157322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61992977</v>
      </c>
      <c r="E113" s="298">
        <f t="shared" si="1"/>
        <v>232.54783877256602</v>
      </c>
      <c r="F113" s="270">
        <f t="shared" si="2"/>
        <v>0.93019135509026407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 t="s">
        <v>75</v>
      </c>
      <c r="E115" s="300">
        <f>AVERAGE(E108:E113)</f>
        <v>231.48499351029341</v>
      </c>
      <c r="F115" s="273">
        <f>AVERAGE(F108:F113)</f>
        <v>0.9259399740411739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4"/>
      <c r="D116" s="237" t="s">
        <v>88</v>
      </c>
      <c r="E116" s="275">
        <f>STDEV(E108:E113)/E115</f>
        <v>6.8191155229975542E-2</v>
      </c>
      <c r="F116" s="275">
        <f>STDEV(F108:F113)/F115</f>
        <v>6.8191155229975556E-2</v>
      </c>
      <c r="I116" s="119"/>
    </row>
    <row r="117" spans="1:10" ht="27" customHeight="1" x14ac:dyDescent="0.4">
      <c r="A117" s="506" t="s">
        <v>82</v>
      </c>
      <c r="B117" s="507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508"/>
      <c r="B118" s="509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510" t="str">
        <f>B20</f>
        <v xml:space="preserve">Ampicillin Trihydrate BP </v>
      </c>
      <c r="D120" s="510"/>
      <c r="E120" s="226" t="s">
        <v>127</v>
      </c>
      <c r="F120" s="226"/>
      <c r="G120" s="227">
        <f>F115</f>
        <v>0.9259399740411739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511" t="s">
        <v>26</v>
      </c>
      <c r="C122" s="511"/>
      <c r="E122" s="232" t="s">
        <v>27</v>
      </c>
      <c r="F122" s="281"/>
      <c r="G122" s="511" t="s">
        <v>28</v>
      </c>
      <c r="H122" s="511"/>
    </row>
    <row r="123" spans="1:10" ht="69.95" customHeight="1" x14ac:dyDescent="0.3">
      <c r="A123" s="282" t="s">
        <v>29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30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93F3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60" zoomScaleNormal="50" zoomScalePageLayoutView="40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4" t="s">
        <v>49</v>
      </c>
      <c r="B1" s="504"/>
      <c r="C1" s="504"/>
      <c r="D1" s="504"/>
      <c r="E1" s="504"/>
      <c r="F1" s="504"/>
      <c r="G1" s="504"/>
      <c r="H1" s="504"/>
      <c r="I1" s="504"/>
    </row>
    <row r="2" spans="1:9" ht="18.7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</row>
    <row r="3" spans="1:9" ht="18.7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</row>
    <row r="4" spans="1:9" ht="18.75" customHeight="1" x14ac:dyDescent="0.25">
      <c r="A4" s="504"/>
      <c r="B4" s="504"/>
      <c r="C4" s="504"/>
      <c r="D4" s="504"/>
      <c r="E4" s="504"/>
      <c r="F4" s="504"/>
      <c r="G4" s="504"/>
      <c r="H4" s="504"/>
      <c r="I4" s="504"/>
    </row>
    <row r="5" spans="1:9" ht="18.75" customHeight="1" x14ac:dyDescent="0.25">
      <c r="A5" s="504"/>
      <c r="B5" s="504"/>
      <c r="C5" s="504"/>
      <c r="D5" s="504"/>
      <c r="E5" s="504"/>
      <c r="F5" s="504"/>
      <c r="G5" s="504"/>
      <c r="H5" s="504"/>
      <c r="I5" s="504"/>
    </row>
    <row r="6" spans="1:9" ht="18.75" customHeight="1" x14ac:dyDescent="0.25">
      <c r="A6" s="504"/>
      <c r="B6" s="504"/>
      <c r="C6" s="504"/>
      <c r="D6" s="504"/>
      <c r="E6" s="504"/>
      <c r="F6" s="504"/>
      <c r="G6" s="504"/>
      <c r="H6" s="504"/>
      <c r="I6" s="504"/>
    </row>
    <row r="7" spans="1:9" ht="18.75" customHeight="1" x14ac:dyDescent="0.25">
      <c r="A7" s="504"/>
      <c r="B7" s="504"/>
      <c r="C7" s="504"/>
      <c r="D7" s="504"/>
      <c r="E7" s="504"/>
      <c r="F7" s="504"/>
      <c r="G7" s="504"/>
      <c r="H7" s="504"/>
      <c r="I7" s="504"/>
    </row>
    <row r="8" spans="1:9" x14ac:dyDescent="0.25">
      <c r="A8" s="505" t="s">
        <v>50</v>
      </c>
      <c r="B8" s="505"/>
      <c r="C8" s="505"/>
      <c r="D8" s="505"/>
      <c r="E8" s="505"/>
      <c r="F8" s="505"/>
      <c r="G8" s="505"/>
      <c r="H8" s="505"/>
      <c r="I8" s="505"/>
    </row>
    <row r="9" spans="1:9" x14ac:dyDescent="0.25">
      <c r="A9" s="505"/>
      <c r="B9" s="505"/>
      <c r="C9" s="505"/>
      <c r="D9" s="505"/>
      <c r="E9" s="505"/>
      <c r="F9" s="505"/>
      <c r="G9" s="505"/>
      <c r="H9" s="505"/>
      <c r="I9" s="505"/>
    </row>
    <row r="10" spans="1:9" x14ac:dyDescent="0.25">
      <c r="A10" s="505"/>
      <c r="B10" s="505"/>
      <c r="C10" s="505"/>
      <c r="D10" s="505"/>
      <c r="E10" s="505"/>
      <c r="F10" s="505"/>
      <c r="G10" s="505"/>
      <c r="H10" s="505"/>
      <c r="I10" s="505"/>
    </row>
    <row r="11" spans="1:9" x14ac:dyDescent="0.25">
      <c r="A11" s="505"/>
      <c r="B11" s="505"/>
      <c r="C11" s="505"/>
      <c r="D11" s="505"/>
      <c r="E11" s="505"/>
      <c r="F11" s="505"/>
      <c r="G11" s="505"/>
      <c r="H11" s="505"/>
      <c r="I11" s="505"/>
    </row>
    <row r="12" spans="1:9" x14ac:dyDescent="0.25">
      <c r="A12" s="505"/>
      <c r="B12" s="505"/>
      <c r="C12" s="505"/>
      <c r="D12" s="505"/>
      <c r="E12" s="505"/>
      <c r="F12" s="505"/>
      <c r="G12" s="505"/>
      <c r="H12" s="505"/>
      <c r="I12" s="505"/>
    </row>
    <row r="13" spans="1:9" x14ac:dyDescent="0.25">
      <c r="A13" s="505"/>
      <c r="B13" s="505"/>
      <c r="C13" s="505"/>
      <c r="D13" s="505"/>
      <c r="E13" s="505"/>
      <c r="F13" s="505"/>
      <c r="G13" s="505"/>
      <c r="H13" s="505"/>
      <c r="I13" s="505"/>
    </row>
    <row r="14" spans="1:9" x14ac:dyDescent="0.25">
      <c r="A14" s="505"/>
      <c r="B14" s="505"/>
      <c r="C14" s="505"/>
      <c r="D14" s="505"/>
      <c r="E14" s="505"/>
      <c r="F14" s="505"/>
      <c r="G14" s="505"/>
      <c r="H14" s="505"/>
      <c r="I14" s="505"/>
    </row>
    <row r="15" spans="1:9" ht="19.5" customHeight="1" x14ac:dyDescent="0.3">
      <c r="A15" s="302"/>
    </row>
    <row r="16" spans="1:9" ht="19.5" customHeight="1" x14ac:dyDescent="0.3">
      <c r="A16" s="538" t="s">
        <v>31</v>
      </c>
      <c r="B16" s="539"/>
      <c r="C16" s="539"/>
      <c r="D16" s="539"/>
      <c r="E16" s="539"/>
      <c r="F16" s="539"/>
      <c r="G16" s="539"/>
      <c r="H16" s="540"/>
    </row>
    <row r="17" spans="1:14" ht="20.25" customHeight="1" x14ac:dyDescent="0.25">
      <c r="A17" s="541" t="s">
        <v>51</v>
      </c>
      <c r="B17" s="541"/>
      <c r="C17" s="541"/>
      <c r="D17" s="541"/>
      <c r="E17" s="541"/>
      <c r="F17" s="541"/>
      <c r="G17" s="541"/>
      <c r="H17" s="541"/>
    </row>
    <row r="18" spans="1:14" ht="26.25" customHeight="1" x14ac:dyDescent="0.4">
      <c r="A18" s="304" t="s">
        <v>33</v>
      </c>
      <c r="B18" s="537" t="s">
        <v>5</v>
      </c>
      <c r="C18" s="537"/>
      <c r="D18" s="471"/>
      <c r="E18" s="305"/>
      <c r="F18" s="306"/>
      <c r="G18" s="306"/>
      <c r="H18" s="306"/>
    </row>
    <row r="19" spans="1:14" ht="26.25" customHeight="1" x14ac:dyDescent="0.4">
      <c r="A19" s="304" t="s">
        <v>34</v>
      </c>
      <c r="B19" s="307" t="s">
        <v>7</v>
      </c>
      <c r="C19" s="484">
        <v>29</v>
      </c>
      <c r="D19" s="306"/>
      <c r="E19" s="306"/>
      <c r="F19" s="306"/>
      <c r="G19" s="306"/>
      <c r="H19" s="306"/>
    </row>
    <row r="20" spans="1:14" ht="26.25" customHeight="1" x14ac:dyDescent="0.4">
      <c r="A20" s="304" t="s">
        <v>35</v>
      </c>
      <c r="B20" s="542" t="s">
        <v>135</v>
      </c>
      <c r="C20" s="543"/>
      <c r="D20" s="306"/>
      <c r="E20" s="306"/>
      <c r="F20" s="306"/>
      <c r="G20" s="306"/>
      <c r="H20" s="306"/>
    </row>
    <row r="21" spans="1:14" ht="26.25" customHeight="1" x14ac:dyDescent="0.4">
      <c r="A21" s="304" t="s">
        <v>36</v>
      </c>
      <c r="B21" s="542" t="s">
        <v>11</v>
      </c>
      <c r="C21" s="543"/>
      <c r="D21" s="543"/>
      <c r="E21" s="543"/>
      <c r="F21" s="543"/>
      <c r="G21" s="543"/>
      <c r="H21" s="543"/>
      <c r="I21" s="308"/>
    </row>
    <row r="22" spans="1:14" ht="26.25" customHeight="1" x14ac:dyDescent="0.4">
      <c r="A22" s="304" t="s">
        <v>37</v>
      </c>
      <c r="B22" s="309"/>
      <c r="C22" s="306"/>
      <c r="D22" s="306"/>
      <c r="E22" s="306"/>
      <c r="F22" s="306"/>
      <c r="G22" s="306"/>
      <c r="H22" s="306"/>
    </row>
    <row r="23" spans="1:14" ht="26.25" customHeight="1" x14ac:dyDescent="0.4">
      <c r="A23" s="304" t="s">
        <v>38</v>
      </c>
      <c r="B23" s="309"/>
      <c r="C23" s="306"/>
      <c r="D23" s="306"/>
      <c r="E23" s="306"/>
      <c r="F23" s="306"/>
      <c r="G23" s="306"/>
      <c r="H23" s="306"/>
    </row>
    <row r="24" spans="1:14" ht="18.75" x14ac:dyDescent="0.3">
      <c r="A24" s="304"/>
      <c r="B24" s="310"/>
    </row>
    <row r="25" spans="1:14" ht="18.75" x14ac:dyDescent="0.3">
      <c r="A25" s="311" t="s">
        <v>1</v>
      </c>
      <c r="B25" s="310"/>
    </row>
    <row r="26" spans="1:14" ht="26.25" customHeight="1" x14ac:dyDescent="0.4">
      <c r="A26" s="312" t="s">
        <v>4</v>
      </c>
      <c r="B26" s="537" t="s">
        <v>129</v>
      </c>
      <c r="C26" s="537"/>
    </row>
    <row r="27" spans="1:14" ht="26.25" customHeight="1" x14ac:dyDescent="0.4">
      <c r="A27" s="313" t="s">
        <v>52</v>
      </c>
      <c r="B27" s="535" t="s">
        <v>130</v>
      </c>
      <c r="C27" s="535"/>
    </row>
    <row r="28" spans="1:14" ht="27" customHeight="1" x14ac:dyDescent="0.4">
      <c r="A28" s="313" t="s">
        <v>6</v>
      </c>
      <c r="B28" s="314">
        <v>98.94</v>
      </c>
    </row>
    <row r="29" spans="1:14" s="14" customFormat="1" ht="27" customHeight="1" x14ac:dyDescent="0.4">
      <c r="A29" s="313" t="s">
        <v>53</v>
      </c>
      <c r="B29" s="315">
        <v>3.38</v>
      </c>
      <c r="C29" s="512" t="s">
        <v>54</v>
      </c>
      <c r="D29" s="513"/>
      <c r="E29" s="513"/>
      <c r="F29" s="513"/>
      <c r="G29" s="514"/>
      <c r="I29" s="316"/>
      <c r="J29" s="316"/>
      <c r="K29" s="316"/>
      <c r="L29" s="316"/>
    </row>
    <row r="30" spans="1:14" s="14" customFormat="1" ht="19.5" customHeight="1" x14ac:dyDescent="0.3">
      <c r="A30" s="313" t="s">
        <v>55</v>
      </c>
      <c r="B30" s="317">
        <f>B28-B29</f>
        <v>95.56</v>
      </c>
      <c r="C30" s="318"/>
      <c r="D30" s="318"/>
      <c r="E30" s="318"/>
      <c r="F30" s="318"/>
      <c r="G30" s="319"/>
      <c r="I30" s="316"/>
      <c r="J30" s="316"/>
      <c r="K30" s="316"/>
      <c r="L30" s="316"/>
    </row>
    <row r="31" spans="1:14" s="14" customFormat="1" ht="27" customHeight="1" x14ac:dyDescent="0.4">
      <c r="A31" s="313" t="s">
        <v>56</v>
      </c>
      <c r="B31" s="320">
        <v>435.88</v>
      </c>
      <c r="C31" s="515" t="s">
        <v>57</v>
      </c>
      <c r="D31" s="516"/>
      <c r="E31" s="516"/>
      <c r="F31" s="516"/>
      <c r="G31" s="516"/>
      <c r="H31" s="517"/>
      <c r="I31" s="316"/>
      <c r="J31" s="316"/>
      <c r="K31" s="316"/>
      <c r="L31" s="316"/>
    </row>
    <row r="32" spans="1:14" s="14" customFormat="1" ht="27" customHeight="1" x14ac:dyDescent="0.4">
      <c r="A32" s="313" t="s">
        <v>58</v>
      </c>
      <c r="B32" s="320">
        <v>475.87799999999999</v>
      </c>
      <c r="C32" s="515" t="s">
        <v>59</v>
      </c>
      <c r="D32" s="516"/>
      <c r="E32" s="516"/>
      <c r="F32" s="516"/>
      <c r="G32" s="516"/>
      <c r="H32" s="517"/>
      <c r="I32" s="316"/>
      <c r="J32" s="316"/>
      <c r="K32" s="316"/>
      <c r="L32" s="321"/>
      <c r="M32" s="321"/>
      <c r="N32" s="322"/>
    </row>
    <row r="33" spans="1:14" s="14" customFormat="1" ht="17.25" customHeight="1" x14ac:dyDescent="0.3">
      <c r="A33" s="313"/>
      <c r="B33" s="323"/>
      <c r="C33" s="324"/>
      <c r="D33" s="324"/>
      <c r="E33" s="324"/>
      <c r="F33" s="324"/>
      <c r="G33" s="324"/>
      <c r="H33" s="324"/>
      <c r="I33" s="316"/>
      <c r="J33" s="316"/>
      <c r="K33" s="316"/>
      <c r="L33" s="321"/>
      <c r="M33" s="321"/>
      <c r="N33" s="322"/>
    </row>
    <row r="34" spans="1:14" s="14" customFormat="1" ht="18.75" x14ac:dyDescent="0.3">
      <c r="A34" s="313" t="s">
        <v>60</v>
      </c>
      <c r="B34" s="325">
        <f>B31/B32</f>
        <v>0.91594904576383029</v>
      </c>
      <c r="C34" s="303" t="s">
        <v>61</v>
      </c>
      <c r="D34" s="303"/>
      <c r="E34" s="303"/>
      <c r="F34" s="303"/>
      <c r="G34" s="303"/>
      <c r="I34" s="316"/>
      <c r="J34" s="316"/>
      <c r="K34" s="316"/>
      <c r="L34" s="321"/>
      <c r="M34" s="321"/>
      <c r="N34" s="322"/>
    </row>
    <row r="35" spans="1:14" s="14" customFormat="1" ht="19.5" customHeight="1" x14ac:dyDescent="0.3">
      <c r="A35" s="313"/>
      <c r="B35" s="317"/>
      <c r="G35" s="303"/>
      <c r="I35" s="316"/>
      <c r="J35" s="316"/>
      <c r="K35" s="316"/>
      <c r="L35" s="321"/>
      <c r="M35" s="321"/>
      <c r="N35" s="322"/>
    </row>
    <row r="36" spans="1:14" s="14" customFormat="1" ht="27" customHeight="1" x14ac:dyDescent="0.4">
      <c r="A36" s="326" t="s">
        <v>62</v>
      </c>
      <c r="B36" s="327">
        <v>20</v>
      </c>
      <c r="C36" s="303"/>
      <c r="D36" s="518" t="s">
        <v>63</v>
      </c>
      <c r="E36" s="536"/>
      <c r="F36" s="518" t="s">
        <v>64</v>
      </c>
      <c r="G36" s="519"/>
      <c r="J36" s="316"/>
      <c r="K36" s="316"/>
      <c r="L36" s="321"/>
      <c r="M36" s="321"/>
      <c r="N36" s="322"/>
    </row>
    <row r="37" spans="1:14" s="14" customFormat="1" ht="27" customHeight="1" x14ac:dyDescent="0.4">
      <c r="A37" s="328" t="s">
        <v>65</v>
      </c>
      <c r="B37" s="329">
        <v>15</v>
      </c>
      <c r="C37" s="330" t="s">
        <v>66</v>
      </c>
      <c r="D37" s="331" t="s">
        <v>67</v>
      </c>
      <c r="E37" s="332" t="s">
        <v>68</v>
      </c>
      <c r="F37" s="331" t="s">
        <v>67</v>
      </c>
      <c r="G37" s="333" t="s">
        <v>68</v>
      </c>
      <c r="I37" s="334" t="s">
        <v>69</v>
      </c>
      <c r="J37" s="316"/>
      <c r="K37" s="316"/>
      <c r="L37" s="321"/>
      <c r="M37" s="321"/>
      <c r="N37" s="322"/>
    </row>
    <row r="38" spans="1:14" s="14" customFormat="1" ht="26.25" customHeight="1" x14ac:dyDescent="0.4">
      <c r="A38" s="328" t="s">
        <v>70</v>
      </c>
      <c r="B38" s="329">
        <v>50</v>
      </c>
      <c r="C38" s="335">
        <v>1</v>
      </c>
      <c r="D38" s="336">
        <v>66062130</v>
      </c>
      <c r="E38" s="337">
        <f>IF(ISBLANK(D38),"-",$D$48/$D$45*D38)</f>
        <v>82758055.590668097</v>
      </c>
      <c r="F38" s="336">
        <v>72600961</v>
      </c>
      <c r="G38" s="338">
        <f>IF(ISBLANK(F38),"-",$D$48/$F$45*F38)</f>
        <v>83530612.369695708</v>
      </c>
      <c r="I38" s="339"/>
      <c r="J38" s="316"/>
      <c r="K38" s="316"/>
      <c r="L38" s="321"/>
      <c r="M38" s="321"/>
      <c r="N38" s="322"/>
    </row>
    <row r="39" spans="1:14" s="14" customFormat="1" ht="26.25" customHeight="1" x14ac:dyDescent="0.4">
      <c r="A39" s="328" t="s">
        <v>71</v>
      </c>
      <c r="B39" s="329">
        <v>1</v>
      </c>
      <c r="C39" s="340">
        <v>2</v>
      </c>
      <c r="D39" s="341">
        <v>66161260</v>
      </c>
      <c r="E39" s="342">
        <f>IF(ISBLANK(D39),"-",$D$48/$D$45*D39)</f>
        <v>82882238.780805975</v>
      </c>
      <c r="F39" s="341">
        <v>72476449</v>
      </c>
      <c r="G39" s="343">
        <f>IF(ISBLANK(F39),"-",$D$48/$F$45*F39)</f>
        <v>83387355.814078271</v>
      </c>
      <c r="I39" s="520">
        <f>ABS((F43/D43*D42)-F42)/D42</f>
        <v>7.1266507582310335E-3</v>
      </c>
      <c r="J39" s="316"/>
      <c r="K39" s="316"/>
      <c r="L39" s="321"/>
      <c r="M39" s="321"/>
      <c r="N39" s="322"/>
    </row>
    <row r="40" spans="1:14" ht="26.25" customHeight="1" x14ac:dyDescent="0.4">
      <c r="A40" s="328" t="s">
        <v>72</v>
      </c>
      <c r="B40" s="329">
        <v>1</v>
      </c>
      <c r="C40" s="340">
        <v>3</v>
      </c>
      <c r="D40" s="341">
        <v>66299995</v>
      </c>
      <c r="E40" s="342">
        <f>IF(ISBLANK(D40),"-",$D$48/$D$45*D40)</f>
        <v>83056036.368658066</v>
      </c>
      <c r="F40" s="341">
        <v>72492793</v>
      </c>
      <c r="G40" s="343">
        <f>IF(ISBLANK(F40),"-",$D$48/$F$45*F40)</f>
        <v>83406160.307982564</v>
      </c>
      <c r="I40" s="520"/>
      <c r="L40" s="321"/>
      <c r="M40" s="321"/>
      <c r="N40" s="344"/>
    </row>
    <row r="41" spans="1:14" ht="27" customHeight="1" x14ac:dyDescent="0.4">
      <c r="A41" s="328" t="s">
        <v>73</v>
      </c>
      <c r="B41" s="329">
        <v>1</v>
      </c>
      <c r="C41" s="345">
        <v>4</v>
      </c>
      <c r="D41" s="346"/>
      <c r="E41" s="347" t="str">
        <f>IF(ISBLANK(D41),"-",$D$48/$D$45*D41)</f>
        <v>-</v>
      </c>
      <c r="F41" s="346"/>
      <c r="G41" s="348" t="str">
        <f>IF(ISBLANK(F41),"-",$D$48/$F$45*F41)</f>
        <v>-</v>
      </c>
      <c r="I41" s="349"/>
      <c r="L41" s="321"/>
      <c r="M41" s="321"/>
      <c r="N41" s="344"/>
    </row>
    <row r="42" spans="1:14" ht="27" customHeight="1" x14ac:dyDescent="0.4">
      <c r="A42" s="328" t="s">
        <v>74</v>
      </c>
      <c r="B42" s="329">
        <v>1</v>
      </c>
      <c r="C42" s="350" t="s">
        <v>75</v>
      </c>
      <c r="D42" s="351">
        <f>AVERAGE(D38:D41)</f>
        <v>66174461.666666664</v>
      </c>
      <c r="E42" s="352">
        <f>AVERAGE(E38:E41)</f>
        <v>82898776.913377389</v>
      </c>
      <c r="F42" s="351">
        <f>AVERAGE(F38:F41)</f>
        <v>72523401</v>
      </c>
      <c r="G42" s="353">
        <f>AVERAGE(G38:G41)</f>
        <v>83441376.163918853</v>
      </c>
      <c r="H42" s="354"/>
    </row>
    <row r="43" spans="1:14" ht="26.25" customHeight="1" x14ac:dyDescent="0.4">
      <c r="A43" s="328" t="s">
        <v>76</v>
      </c>
      <c r="B43" s="329">
        <v>1</v>
      </c>
      <c r="C43" s="355" t="s">
        <v>77</v>
      </c>
      <c r="D43" s="356">
        <v>18.239999999999998</v>
      </c>
      <c r="E43" s="344"/>
      <c r="F43" s="356">
        <v>19.86</v>
      </c>
      <c r="H43" s="354"/>
    </row>
    <row r="44" spans="1:14" ht="26.25" customHeight="1" x14ac:dyDescent="0.4">
      <c r="A44" s="328" t="s">
        <v>78</v>
      </c>
      <c r="B44" s="329">
        <v>1</v>
      </c>
      <c r="C44" s="357" t="s">
        <v>79</v>
      </c>
      <c r="D44" s="358">
        <f>D43*$B$34</f>
        <v>16.706910594732264</v>
      </c>
      <c r="E44" s="359"/>
      <c r="F44" s="358">
        <f>F43*$B$34</f>
        <v>18.190748048869668</v>
      </c>
      <c r="H44" s="354"/>
    </row>
    <row r="45" spans="1:14" ht="19.5" customHeight="1" x14ac:dyDescent="0.3">
      <c r="A45" s="328" t="s">
        <v>80</v>
      </c>
      <c r="B45" s="360">
        <f>(B44/B43)*(B42/B41)*(B40/B39)*(B38/B37)*B36</f>
        <v>66.666666666666671</v>
      </c>
      <c r="C45" s="357" t="s">
        <v>81</v>
      </c>
      <c r="D45" s="361">
        <f>D44*$B$30/100</f>
        <v>15.965123764326151</v>
      </c>
      <c r="E45" s="362"/>
      <c r="F45" s="361">
        <f>F44*$B$30/100</f>
        <v>17.383078835499855</v>
      </c>
      <c r="H45" s="354"/>
    </row>
    <row r="46" spans="1:14" ht="19.5" customHeight="1" x14ac:dyDescent="0.3">
      <c r="A46" s="506" t="s">
        <v>82</v>
      </c>
      <c r="B46" s="507"/>
      <c r="C46" s="357" t="s">
        <v>83</v>
      </c>
      <c r="D46" s="363">
        <f>D45/$B$45</f>
        <v>0.23947685646489225</v>
      </c>
      <c r="E46" s="364"/>
      <c r="F46" s="365">
        <f>F45/$B$45</f>
        <v>0.26074618253249782</v>
      </c>
      <c r="H46" s="354"/>
    </row>
    <row r="47" spans="1:14" ht="27" customHeight="1" x14ac:dyDescent="0.4">
      <c r="A47" s="508"/>
      <c r="B47" s="509"/>
      <c r="C47" s="366" t="s">
        <v>84</v>
      </c>
      <c r="D47" s="367">
        <v>0.3</v>
      </c>
      <c r="E47" s="368"/>
      <c r="F47" s="364"/>
      <c r="H47" s="354"/>
    </row>
    <row r="48" spans="1:14" ht="18.75" x14ac:dyDescent="0.3">
      <c r="C48" s="369" t="s">
        <v>85</v>
      </c>
      <c r="D48" s="361">
        <f>D47*$B$45</f>
        <v>20</v>
      </c>
      <c r="F48" s="370"/>
      <c r="H48" s="354"/>
    </row>
    <row r="49" spans="1:12" ht="19.5" customHeight="1" x14ac:dyDescent="0.3">
      <c r="C49" s="371" t="s">
        <v>86</v>
      </c>
      <c r="D49" s="372">
        <f>D48/B34</f>
        <v>21.835275763971733</v>
      </c>
      <c r="F49" s="370"/>
      <c r="H49" s="354"/>
    </row>
    <row r="50" spans="1:12" ht="18.75" x14ac:dyDescent="0.3">
      <c r="C50" s="326" t="s">
        <v>87</v>
      </c>
      <c r="D50" s="373">
        <f>AVERAGE(E38:E41,G38:G41)</f>
        <v>83170076.538648114</v>
      </c>
      <c r="F50" s="374"/>
      <c r="H50" s="354"/>
    </row>
    <row r="51" spans="1:12" ht="18.75" x14ac:dyDescent="0.3">
      <c r="C51" s="328" t="s">
        <v>88</v>
      </c>
      <c r="D51" s="375">
        <f>STDEV(E38:E41,G38:G41)/D50</f>
        <v>3.7966606669360809E-3</v>
      </c>
      <c r="F51" s="374"/>
      <c r="H51" s="354"/>
    </row>
    <row r="52" spans="1:12" ht="19.5" customHeight="1" x14ac:dyDescent="0.3">
      <c r="C52" s="376" t="s">
        <v>20</v>
      </c>
      <c r="D52" s="377">
        <f>COUNT(E38:E41,G38:G41)</f>
        <v>6</v>
      </c>
      <c r="F52" s="374"/>
    </row>
    <row r="54" spans="1:12" ht="18.75" x14ac:dyDescent="0.3">
      <c r="A54" s="378" t="s">
        <v>1</v>
      </c>
      <c r="B54" s="379" t="s">
        <v>89</v>
      </c>
    </row>
    <row r="55" spans="1:12" ht="18.75" x14ac:dyDescent="0.3">
      <c r="A55" s="303" t="s">
        <v>90</v>
      </c>
      <c r="B55" s="380" t="str">
        <f>B21</f>
        <v>Each capsule contains: Ampicillin Trihydrate BP equivalent to Ampicillin B.P. 250 mg &amp; Cloxacillin Sodium BP equivalent to Cloxacillin 250 mg</v>
      </c>
    </row>
    <row r="56" spans="1:12" ht="26.25" customHeight="1" x14ac:dyDescent="0.4">
      <c r="A56" s="381" t="s">
        <v>91</v>
      </c>
      <c r="B56" s="382">
        <v>250</v>
      </c>
      <c r="C56" s="303" t="str">
        <f>B20</f>
        <v>Cloxacillin Sodium BP</v>
      </c>
      <c r="H56" s="383"/>
    </row>
    <row r="57" spans="1:12" ht="18.75" x14ac:dyDescent="0.3">
      <c r="A57" s="380" t="s">
        <v>92</v>
      </c>
      <c r="B57" s="472">
        <f>Ampicillin!B57</f>
        <v>599.49149999999997</v>
      </c>
      <c r="H57" s="383"/>
    </row>
    <row r="58" spans="1:12" ht="19.5" customHeight="1" x14ac:dyDescent="0.3">
      <c r="H58" s="383"/>
    </row>
    <row r="59" spans="1:12" s="14" customFormat="1" ht="27" customHeight="1" x14ac:dyDescent="0.4">
      <c r="A59" s="326" t="s">
        <v>93</v>
      </c>
      <c r="B59" s="327">
        <v>50</v>
      </c>
      <c r="C59" s="303"/>
      <c r="D59" s="384" t="s">
        <v>94</v>
      </c>
      <c r="E59" s="385" t="s">
        <v>66</v>
      </c>
      <c r="F59" s="385" t="s">
        <v>67</v>
      </c>
      <c r="G59" s="385" t="s">
        <v>95</v>
      </c>
      <c r="H59" s="330" t="s">
        <v>96</v>
      </c>
      <c r="L59" s="316"/>
    </row>
    <row r="60" spans="1:12" s="14" customFormat="1" ht="26.25" customHeight="1" x14ac:dyDescent="0.4">
      <c r="A60" s="328" t="s">
        <v>97</v>
      </c>
      <c r="B60" s="329">
        <v>4</v>
      </c>
      <c r="C60" s="523" t="s">
        <v>98</v>
      </c>
      <c r="D60" s="526">
        <v>154.25</v>
      </c>
      <c r="E60" s="386">
        <v>1</v>
      </c>
      <c r="F60" s="387">
        <v>74498902</v>
      </c>
      <c r="G60" s="473">
        <f>IF(ISBLANK(F60),"-",(F60/$D$50*$D$47*$B$68)*($B$57/$D$60))</f>
        <v>261.09700567143227</v>
      </c>
      <c r="H60" s="388">
        <f t="shared" ref="H60:H71" si="0">IF(ISBLANK(F60),"-",G60/$B$56)</f>
        <v>1.0443880226857292</v>
      </c>
      <c r="L60" s="316"/>
    </row>
    <row r="61" spans="1:12" s="14" customFormat="1" ht="26.25" customHeight="1" x14ac:dyDescent="0.4">
      <c r="A61" s="328" t="s">
        <v>99</v>
      </c>
      <c r="B61" s="329">
        <v>20</v>
      </c>
      <c r="C61" s="524"/>
      <c r="D61" s="527"/>
      <c r="E61" s="389">
        <v>2</v>
      </c>
      <c r="F61" s="341">
        <v>74488118</v>
      </c>
      <c r="G61" s="474">
        <f>IF(ISBLANK(F61),"-",(F61/$D$50*$D$47*$B$68)*($B$57/$D$60))</f>
        <v>261.05921088474992</v>
      </c>
      <c r="H61" s="390">
        <f t="shared" si="0"/>
        <v>1.0442368435389997</v>
      </c>
      <c r="L61" s="316"/>
    </row>
    <row r="62" spans="1:12" s="14" customFormat="1" ht="26.25" customHeight="1" x14ac:dyDescent="0.4">
      <c r="A62" s="328" t="s">
        <v>100</v>
      </c>
      <c r="B62" s="329">
        <v>1</v>
      </c>
      <c r="C62" s="524"/>
      <c r="D62" s="527"/>
      <c r="E62" s="389">
        <v>3</v>
      </c>
      <c r="F62" s="391">
        <v>74842469</v>
      </c>
      <c r="G62" s="474">
        <f>IF(ISBLANK(F62),"-",(F62/$D$50*$D$47*$B$68)*($B$57/$D$60))</f>
        <v>262.30110818219833</v>
      </c>
      <c r="H62" s="390">
        <f t="shared" si="0"/>
        <v>1.0492044327287933</v>
      </c>
      <c r="L62" s="316"/>
    </row>
    <row r="63" spans="1:12" ht="27" customHeight="1" x14ac:dyDescent="0.4">
      <c r="A63" s="328" t="s">
        <v>101</v>
      </c>
      <c r="B63" s="329">
        <v>1</v>
      </c>
      <c r="C63" s="534"/>
      <c r="D63" s="528"/>
      <c r="E63" s="392">
        <v>4</v>
      </c>
      <c r="F63" s="393"/>
      <c r="G63" s="474" t="str">
        <f>IF(ISBLANK(F63),"-",(F63/$D$50*$D$47*$B$68)*($B$57/$D$60))</f>
        <v>-</v>
      </c>
      <c r="H63" s="390" t="str">
        <f t="shared" si="0"/>
        <v>-</v>
      </c>
    </row>
    <row r="64" spans="1:12" ht="26.25" customHeight="1" x14ac:dyDescent="0.4">
      <c r="A64" s="328" t="s">
        <v>102</v>
      </c>
      <c r="B64" s="329">
        <v>1</v>
      </c>
      <c r="C64" s="523" t="s">
        <v>103</v>
      </c>
      <c r="D64" s="526">
        <v>158.46</v>
      </c>
      <c r="E64" s="386">
        <v>1</v>
      </c>
      <c r="F64" s="387">
        <v>76427792</v>
      </c>
      <c r="G64" s="475">
        <f>IF(ISBLANK(F64),"-",(F64/$D$50*$D$47*$B$68)*($B$57/$D$64))</f>
        <v>260.74071577393391</v>
      </c>
      <c r="H64" s="394">
        <f t="shared" si="0"/>
        <v>1.0429628630957357</v>
      </c>
    </row>
    <row r="65" spans="1:8" ht="26.25" customHeight="1" x14ac:dyDescent="0.4">
      <c r="A65" s="328" t="s">
        <v>104</v>
      </c>
      <c r="B65" s="329">
        <v>1</v>
      </c>
      <c r="C65" s="524"/>
      <c r="D65" s="527"/>
      <c r="E65" s="389">
        <v>2</v>
      </c>
      <c r="F65" s="341">
        <v>76981983</v>
      </c>
      <c r="G65" s="476">
        <f>IF(ISBLANK(F65),"-",(F65/$D$50*$D$47*$B$68)*($B$57/$D$64))</f>
        <v>262.63139132839018</v>
      </c>
      <c r="H65" s="395">
        <f t="shared" si="0"/>
        <v>1.0505255653135608</v>
      </c>
    </row>
    <row r="66" spans="1:8" ht="26.25" customHeight="1" x14ac:dyDescent="0.4">
      <c r="A66" s="328" t="s">
        <v>105</v>
      </c>
      <c r="B66" s="329">
        <v>1</v>
      </c>
      <c r="C66" s="524"/>
      <c r="D66" s="527"/>
      <c r="E66" s="389">
        <v>3</v>
      </c>
      <c r="F66" s="341">
        <v>76517522</v>
      </c>
      <c r="G66" s="476">
        <f>IF(ISBLANK(F66),"-",(F66/$D$50*$D$47*$B$68)*($B$57/$D$64))</f>
        <v>261.04683824344596</v>
      </c>
      <c r="H66" s="395">
        <f t="shared" si="0"/>
        <v>1.044187352973784</v>
      </c>
    </row>
    <row r="67" spans="1:8" ht="27" customHeight="1" x14ac:dyDescent="0.4">
      <c r="A67" s="328" t="s">
        <v>106</v>
      </c>
      <c r="B67" s="329">
        <v>1</v>
      </c>
      <c r="C67" s="534"/>
      <c r="D67" s="528"/>
      <c r="E67" s="392">
        <v>4</v>
      </c>
      <c r="F67" s="393"/>
      <c r="G67" s="477" t="str">
        <f>IF(ISBLANK(F67),"-",(F67/$D$50*$D$47*$B$68)*($B$57/$D$64))</f>
        <v>-</v>
      </c>
      <c r="H67" s="396" t="str">
        <f t="shared" si="0"/>
        <v>-</v>
      </c>
    </row>
    <row r="68" spans="1:8" ht="26.25" customHeight="1" x14ac:dyDescent="0.4">
      <c r="A68" s="328" t="s">
        <v>107</v>
      </c>
      <c r="B68" s="397">
        <f>(B67/B66)*(B65/B64)*(B63/B62)*(B61/B60)*B59</f>
        <v>250</v>
      </c>
      <c r="C68" s="523" t="s">
        <v>108</v>
      </c>
      <c r="D68" s="526">
        <v>153.85</v>
      </c>
      <c r="E68" s="386">
        <v>1</v>
      </c>
      <c r="F68" s="387">
        <v>72255945</v>
      </c>
      <c r="G68" s="475">
        <f>IF(ISBLANK(F68),"-",(F68/$D$50*$D$47*$B$68)*($B$57/$D$68))</f>
        <v>253.89449046516742</v>
      </c>
      <c r="H68" s="390">
        <f t="shared" si="0"/>
        <v>1.0155779618606697</v>
      </c>
    </row>
    <row r="69" spans="1:8" ht="27" customHeight="1" x14ac:dyDescent="0.4">
      <c r="A69" s="376" t="s">
        <v>109</v>
      </c>
      <c r="B69" s="398">
        <f>(D47*B68)/B56*B57</f>
        <v>179.84744999999998</v>
      </c>
      <c r="C69" s="524"/>
      <c r="D69" s="527"/>
      <c r="E69" s="389">
        <v>2</v>
      </c>
      <c r="F69" s="341">
        <v>71336086</v>
      </c>
      <c r="G69" s="476">
        <f>IF(ISBLANK(F69),"-",(F69/$D$50*$D$47*$B$68)*($B$57/$D$68))</f>
        <v>250.66227016682654</v>
      </c>
      <c r="H69" s="390">
        <f t="shared" si="0"/>
        <v>1.0026490806673061</v>
      </c>
    </row>
    <row r="70" spans="1:8" ht="26.25" customHeight="1" x14ac:dyDescent="0.4">
      <c r="A70" s="529" t="s">
        <v>82</v>
      </c>
      <c r="B70" s="530"/>
      <c r="C70" s="524"/>
      <c r="D70" s="527"/>
      <c r="E70" s="389">
        <v>3</v>
      </c>
      <c r="F70" s="341">
        <v>72378185</v>
      </c>
      <c r="G70" s="476">
        <f>IF(ISBLANK(F70),"-",(F70/$D$50*$D$47*$B$68)*($B$57/$D$68))</f>
        <v>254.32402000096494</v>
      </c>
      <c r="H70" s="390">
        <f t="shared" si="0"/>
        <v>1.0172960800038597</v>
      </c>
    </row>
    <row r="71" spans="1:8" ht="27" customHeight="1" x14ac:dyDescent="0.4">
      <c r="A71" s="531"/>
      <c r="B71" s="532"/>
      <c r="C71" s="525"/>
      <c r="D71" s="528"/>
      <c r="E71" s="392">
        <v>4</v>
      </c>
      <c r="F71" s="393"/>
      <c r="G71" s="477" t="str">
        <f>IF(ISBLANK(F71),"-",(F71/$D$50*$D$47*$B$68)*($B$57/$D$68))</f>
        <v>-</v>
      </c>
      <c r="H71" s="399" t="str">
        <f t="shared" si="0"/>
        <v>-</v>
      </c>
    </row>
    <row r="72" spans="1:8" ht="26.25" customHeight="1" x14ac:dyDescent="0.4">
      <c r="A72" s="400"/>
      <c r="B72" s="400"/>
      <c r="C72" s="400"/>
      <c r="D72" s="400"/>
      <c r="E72" s="400"/>
      <c r="F72" s="402" t="s">
        <v>75</v>
      </c>
      <c r="G72" s="482">
        <f>AVERAGE(G60:G71)</f>
        <v>258.63967230190104</v>
      </c>
      <c r="H72" s="403">
        <f>AVERAGE(H60:H71)</f>
        <v>1.0345586892076042</v>
      </c>
    </row>
    <row r="73" spans="1:8" ht="26.25" customHeight="1" x14ac:dyDescent="0.4">
      <c r="C73" s="400"/>
      <c r="D73" s="400"/>
      <c r="E73" s="400"/>
      <c r="F73" s="404" t="s">
        <v>88</v>
      </c>
      <c r="G73" s="478">
        <f>STDEV(G60:G71)/G72</f>
        <v>1.7085626945173737E-2</v>
      </c>
      <c r="H73" s="478">
        <f>STDEV(H60:H71)/H72</f>
        <v>1.7085626945173776E-2</v>
      </c>
    </row>
    <row r="74" spans="1:8" ht="27" customHeight="1" x14ac:dyDescent="0.4">
      <c r="A74" s="400"/>
      <c r="B74" s="400"/>
      <c r="C74" s="401"/>
      <c r="D74" s="401"/>
      <c r="E74" s="405"/>
      <c r="F74" s="406" t="s">
        <v>20</v>
      </c>
      <c r="G74" s="407">
        <f>COUNT(G60:G71)</f>
        <v>9</v>
      </c>
      <c r="H74" s="407">
        <f>COUNT(H60:H71)</f>
        <v>9</v>
      </c>
    </row>
    <row r="76" spans="1:8" ht="26.25" customHeight="1" x14ac:dyDescent="0.4">
      <c r="A76" s="312" t="s">
        <v>110</v>
      </c>
      <c r="B76" s="408" t="s">
        <v>111</v>
      </c>
      <c r="C76" s="510" t="str">
        <f>B20</f>
        <v>Cloxacillin Sodium BP</v>
      </c>
      <c r="D76" s="510"/>
      <c r="E76" s="409" t="s">
        <v>112</v>
      </c>
      <c r="F76" s="409"/>
      <c r="G76" s="410">
        <f>H72</f>
        <v>1.0345586892076042</v>
      </c>
      <c r="H76" s="411"/>
    </row>
    <row r="77" spans="1:8" ht="18.75" x14ac:dyDescent="0.3">
      <c r="A77" s="311" t="s">
        <v>113</v>
      </c>
      <c r="B77" s="311" t="s">
        <v>114</v>
      </c>
    </row>
    <row r="78" spans="1:8" ht="18.75" x14ac:dyDescent="0.3">
      <c r="A78" s="311"/>
      <c r="B78" s="311"/>
    </row>
    <row r="79" spans="1:8" ht="26.25" customHeight="1" x14ac:dyDescent="0.4">
      <c r="A79" s="312" t="s">
        <v>4</v>
      </c>
      <c r="B79" s="533" t="str">
        <f>B26</f>
        <v>Cloxacillin Sodium</v>
      </c>
      <c r="C79" s="533"/>
    </row>
    <row r="80" spans="1:8" ht="26.25" customHeight="1" x14ac:dyDescent="0.4">
      <c r="A80" s="313" t="s">
        <v>52</v>
      </c>
      <c r="B80" s="533" t="str">
        <f>B27</f>
        <v>PCLX0962/19</v>
      </c>
      <c r="C80" s="533"/>
    </row>
    <row r="81" spans="1:12" ht="27" customHeight="1" x14ac:dyDescent="0.4">
      <c r="A81" s="313" t="s">
        <v>6</v>
      </c>
      <c r="B81" s="412">
        <v>98.94</v>
      </c>
    </row>
    <row r="82" spans="1:12" s="14" customFormat="1" ht="27" customHeight="1" x14ac:dyDescent="0.4">
      <c r="A82" s="313" t="s">
        <v>53</v>
      </c>
      <c r="B82" s="315">
        <v>3.38</v>
      </c>
      <c r="C82" s="512" t="s">
        <v>54</v>
      </c>
      <c r="D82" s="513"/>
      <c r="E82" s="513"/>
      <c r="F82" s="513"/>
      <c r="G82" s="514"/>
      <c r="I82" s="316"/>
      <c r="J82" s="316"/>
      <c r="K82" s="316"/>
      <c r="L82" s="316"/>
    </row>
    <row r="83" spans="1:12" s="14" customFormat="1" ht="19.5" customHeight="1" x14ac:dyDescent="0.3">
      <c r="A83" s="313" t="s">
        <v>55</v>
      </c>
      <c r="B83" s="317">
        <f>B81-B82</f>
        <v>95.56</v>
      </c>
      <c r="C83" s="318"/>
      <c r="D83" s="318"/>
      <c r="E83" s="318"/>
      <c r="F83" s="318"/>
      <c r="G83" s="319"/>
      <c r="I83" s="316"/>
      <c r="J83" s="316"/>
      <c r="K83" s="316"/>
      <c r="L83" s="316"/>
    </row>
    <row r="84" spans="1:12" s="14" customFormat="1" ht="27" customHeight="1" x14ac:dyDescent="0.4">
      <c r="A84" s="313" t="s">
        <v>56</v>
      </c>
      <c r="B84" s="320">
        <v>435.88</v>
      </c>
      <c r="C84" s="515" t="s">
        <v>115</v>
      </c>
      <c r="D84" s="516"/>
      <c r="E84" s="516"/>
      <c r="F84" s="516"/>
      <c r="G84" s="516"/>
      <c r="H84" s="517"/>
      <c r="I84" s="316"/>
      <c r="J84" s="316"/>
      <c r="K84" s="316"/>
      <c r="L84" s="316"/>
    </row>
    <row r="85" spans="1:12" s="14" customFormat="1" ht="27" customHeight="1" x14ac:dyDescent="0.4">
      <c r="A85" s="313" t="s">
        <v>58</v>
      </c>
      <c r="B85" s="320">
        <v>475.87799999999999</v>
      </c>
      <c r="C85" s="515" t="s">
        <v>116</v>
      </c>
      <c r="D85" s="516"/>
      <c r="E85" s="516"/>
      <c r="F85" s="516"/>
      <c r="G85" s="516"/>
      <c r="H85" s="517"/>
      <c r="I85" s="316"/>
      <c r="J85" s="316"/>
      <c r="K85" s="316"/>
      <c r="L85" s="316"/>
    </row>
    <row r="86" spans="1:12" s="14" customFormat="1" ht="18.75" x14ac:dyDescent="0.3">
      <c r="A86" s="313"/>
      <c r="B86" s="323"/>
      <c r="C86" s="324"/>
      <c r="D86" s="324"/>
      <c r="E86" s="324"/>
      <c r="F86" s="324"/>
      <c r="G86" s="324"/>
      <c r="H86" s="324"/>
      <c r="I86" s="316"/>
      <c r="J86" s="316"/>
      <c r="K86" s="316"/>
      <c r="L86" s="316"/>
    </row>
    <row r="87" spans="1:12" s="14" customFormat="1" ht="18.75" x14ac:dyDescent="0.3">
      <c r="A87" s="313" t="s">
        <v>60</v>
      </c>
      <c r="B87" s="325">
        <f>B84/B85</f>
        <v>0.91594904576383029</v>
      </c>
      <c r="C87" s="303" t="s">
        <v>61</v>
      </c>
      <c r="D87" s="303"/>
      <c r="E87" s="303"/>
      <c r="F87" s="303"/>
      <c r="G87" s="303"/>
      <c r="I87" s="316"/>
      <c r="J87" s="316"/>
      <c r="K87" s="316"/>
      <c r="L87" s="316"/>
    </row>
    <row r="88" spans="1:12" ht="19.5" customHeight="1" x14ac:dyDescent="0.3">
      <c r="A88" s="311"/>
      <c r="B88" s="311"/>
    </row>
    <row r="89" spans="1:12" ht="27" customHeight="1" x14ac:dyDescent="0.4">
      <c r="A89" s="326" t="s">
        <v>62</v>
      </c>
      <c r="B89" s="327">
        <v>100</v>
      </c>
      <c r="D89" s="413" t="s">
        <v>63</v>
      </c>
      <c r="E89" s="414"/>
      <c r="F89" s="518" t="s">
        <v>64</v>
      </c>
      <c r="G89" s="519"/>
    </row>
    <row r="90" spans="1:12" ht="27" customHeight="1" x14ac:dyDescent="0.4">
      <c r="A90" s="328" t="s">
        <v>65</v>
      </c>
      <c r="B90" s="329">
        <v>1</v>
      </c>
      <c r="C90" s="415" t="s">
        <v>66</v>
      </c>
      <c r="D90" s="331" t="s">
        <v>67</v>
      </c>
      <c r="E90" s="332" t="s">
        <v>68</v>
      </c>
      <c r="F90" s="331" t="s">
        <v>67</v>
      </c>
      <c r="G90" s="416" t="s">
        <v>68</v>
      </c>
      <c r="I90" s="334" t="s">
        <v>69</v>
      </c>
    </row>
    <row r="91" spans="1:12" ht="26.25" customHeight="1" x14ac:dyDescent="0.4">
      <c r="A91" s="328" t="s">
        <v>70</v>
      </c>
      <c r="B91" s="329">
        <v>1</v>
      </c>
      <c r="C91" s="417">
        <v>1</v>
      </c>
      <c r="D91" s="336">
        <v>109979548</v>
      </c>
      <c r="E91" s="337">
        <f>IF(ISBLANK(D91),"-",$D$101/$D$98*D91)</f>
        <v>178714475.46249518</v>
      </c>
      <c r="F91" s="336">
        <v>123225920</v>
      </c>
      <c r="G91" s="338">
        <f>IF(ISBLANK(F91),"-",$D$101/$F$98*F91)</f>
        <v>174039986.30974138</v>
      </c>
      <c r="I91" s="339"/>
    </row>
    <row r="92" spans="1:12" ht="26.25" customHeight="1" x14ac:dyDescent="0.4">
      <c r="A92" s="328" t="s">
        <v>71</v>
      </c>
      <c r="B92" s="329">
        <v>1</v>
      </c>
      <c r="C92" s="401">
        <v>2</v>
      </c>
      <c r="D92" s="341">
        <v>109868006</v>
      </c>
      <c r="E92" s="342">
        <f>IF(ISBLANK(D92),"-",$D$101/$D$98*D92)</f>
        <v>178533222.03506666</v>
      </c>
      <c r="F92" s="341">
        <v>123478978</v>
      </c>
      <c r="G92" s="343">
        <f>IF(ISBLANK(F92),"-",$D$101/$F$98*F92)</f>
        <v>174397396.59205511</v>
      </c>
      <c r="I92" s="520">
        <f>ABS((F96/D96*D95)-F95)/D95</f>
        <v>2.9388014365347957E-2</v>
      </c>
    </row>
    <row r="93" spans="1:12" ht="26.25" customHeight="1" x14ac:dyDescent="0.4">
      <c r="A93" s="328" t="s">
        <v>72</v>
      </c>
      <c r="B93" s="329">
        <v>1</v>
      </c>
      <c r="C93" s="401">
        <v>3</v>
      </c>
      <c r="D93" s="341">
        <v>109827735</v>
      </c>
      <c r="E93" s="342">
        <f>IF(ISBLANK(D93),"-",$D$101/$D$98*D93)</f>
        <v>178467782.49860531</v>
      </c>
      <c r="F93" s="485">
        <v>122910427</v>
      </c>
      <c r="G93" s="343">
        <f>IF(ISBLANK(F93),"-",$D$101/$F$98*F93)</f>
        <v>173594395.01368272</v>
      </c>
      <c r="I93" s="520"/>
    </row>
    <row r="94" spans="1:12" ht="27" customHeight="1" x14ac:dyDescent="0.4">
      <c r="A94" s="328" t="s">
        <v>73</v>
      </c>
      <c r="B94" s="329">
        <v>1</v>
      </c>
      <c r="C94" s="418">
        <v>4</v>
      </c>
      <c r="D94" s="346"/>
      <c r="E94" s="347" t="str">
        <f>IF(ISBLANK(D94),"-",$D$101/$D$98*D94)</f>
        <v>-</v>
      </c>
      <c r="F94" s="419"/>
      <c r="G94" s="348" t="str">
        <f>IF(ISBLANK(F94),"-",$D$101/$F$98*F94)</f>
        <v>-</v>
      </c>
      <c r="I94" s="349"/>
    </row>
    <row r="95" spans="1:12" ht="27" customHeight="1" x14ac:dyDescent="0.4">
      <c r="A95" s="328" t="s">
        <v>74</v>
      </c>
      <c r="B95" s="329">
        <v>1</v>
      </c>
      <c r="C95" s="420" t="s">
        <v>75</v>
      </c>
      <c r="D95" s="421">
        <f>AVERAGE(D91:D94)</f>
        <v>109891763</v>
      </c>
      <c r="E95" s="352">
        <f>AVERAGE(E91:E94)</f>
        <v>178571826.66538903</v>
      </c>
      <c r="F95" s="422">
        <f>AVERAGE(F91:F94)</f>
        <v>123205108.33333333</v>
      </c>
      <c r="G95" s="423">
        <f>AVERAGE(G91:G94)</f>
        <v>174010592.63849306</v>
      </c>
    </row>
    <row r="96" spans="1:12" ht="26.25" customHeight="1" x14ac:dyDescent="0.4">
      <c r="A96" s="328" t="s">
        <v>76</v>
      </c>
      <c r="B96" s="314">
        <v>1</v>
      </c>
      <c r="C96" s="424" t="s">
        <v>117</v>
      </c>
      <c r="D96" s="425">
        <v>19.53</v>
      </c>
      <c r="E96" s="344"/>
      <c r="F96" s="356">
        <v>22.47</v>
      </c>
    </row>
    <row r="97" spans="1:10" ht="26.25" customHeight="1" x14ac:dyDescent="0.4">
      <c r="A97" s="328" t="s">
        <v>78</v>
      </c>
      <c r="B97" s="314">
        <v>1</v>
      </c>
      <c r="C97" s="426" t="s">
        <v>118</v>
      </c>
      <c r="D97" s="427">
        <f>D96*$B$87</f>
        <v>17.888484863767605</v>
      </c>
      <c r="E97" s="359"/>
      <c r="F97" s="358">
        <f>F96*$B$87</f>
        <v>20.581375058313267</v>
      </c>
    </row>
    <row r="98" spans="1:10" ht="19.5" customHeight="1" x14ac:dyDescent="0.3">
      <c r="A98" s="328" t="s">
        <v>80</v>
      </c>
      <c r="B98" s="428">
        <f>(B97/B96)*(B95/B94)*(B93/B92)*(B91/B90)*B89</f>
        <v>100</v>
      </c>
      <c r="C98" s="426" t="s">
        <v>119</v>
      </c>
      <c r="D98" s="429">
        <f>D97*$B$83/100</f>
        <v>17.094236135816324</v>
      </c>
      <c r="E98" s="362"/>
      <c r="F98" s="361">
        <f>F97*$B$83/100</f>
        <v>19.667562005724157</v>
      </c>
    </row>
    <row r="99" spans="1:10" ht="19.5" customHeight="1" x14ac:dyDescent="0.3">
      <c r="A99" s="506" t="s">
        <v>82</v>
      </c>
      <c r="B99" s="521"/>
      <c r="C99" s="426" t="s">
        <v>120</v>
      </c>
      <c r="D99" s="430">
        <f>D98/$B$98</f>
        <v>0.17094236135816324</v>
      </c>
      <c r="E99" s="362"/>
      <c r="F99" s="365">
        <f>F98/$B$98</f>
        <v>0.19667562005724157</v>
      </c>
      <c r="G99" s="431"/>
      <c r="H99" s="354"/>
    </row>
    <row r="100" spans="1:10" ht="19.5" customHeight="1" x14ac:dyDescent="0.3">
      <c r="A100" s="508"/>
      <c r="B100" s="522"/>
      <c r="C100" s="426" t="s">
        <v>84</v>
      </c>
      <c r="D100" s="432">
        <f>$B$56/$B$116</f>
        <v>0.27777777777777779</v>
      </c>
      <c r="F100" s="370"/>
      <c r="G100" s="433"/>
      <c r="H100" s="354"/>
    </row>
    <row r="101" spans="1:10" ht="18.75" x14ac:dyDescent="0.3">
      <c r="C101" s="426" t="s">
        <v>85</v>
      </c>
      <c r="D101" s="427">
        <f>D100*$B$98</f>
        <v>27.777777777777779</v>
      </c>
      <c r="F101" s="370"/>
      <c r="G101" s="431"/>
      <c r="H101" s="354"/>
    </row>
    <row r="102" spans="1:10" ht="19.5" customHeight="1" x14ac:dyDescent="0.3">
      <c r="C102" s="434" t="s">
        <v>86</v>
      </c>
      <c r="D102" s="435">
        <f>D101/B34</f>
        <v>30.326771894405187</v>
      </c>
      <c r="F102" s="374"/>
      <c r="G102" s="431"/>
      <c r="H102" s="354"/>
      <c r="J102" s="436"/>
    </row>
    <row r="103" spans="1:10" ht="18.75" x14ac:dyDescent="0.3">
      <c r="C103" s="437" t="s">
        <v>121</v>
      </c>
      <c r="D103" s="438">
        <f>AVERAGE(E91:E94,G91:G94)</f>
        <v>176291209.65194103</v>
      </c>
      <c r="F103" s="374"/>
      <c r="G103" s="439"/>
      <c r="H103" s="354"/>
      <c r="J103" s="440"/>
    </row>
    <row r="104" spans="1:10" ht="18.75" x14ac:dyDescent="0.3">
      <c r="C104" s="404" t="s">
        <v>88</v>
      </c>
      <c r="D104" s="441">
        <f>STDEV(E91:E94,G91:G94)/D103</f>
        <v>1.4252070025892733E-2</v>
      </c>
      <c r="F104" s="374"/>
      <c r="G104" s="431"/>
      <c r="H104" s="354"/>
      <c r="J104" s="440"/>
    </row>
    <row r="105" spans="1:10" ht="19.5" customHeight="1" x14ac:dyDescent="0.3">
      <c r="C105" s="406" t="s">
        <v>20</v>
      </c>
      <c r="D105" s="442">
        <f>COUNT(E91:E94,G91:G94)</f>
        <v>6</v>
      </c>
      <c r="F105" s="374"/>
      <c r="G105" s="431"/>
      <c r="H105" s="354"/>
      <c r="J105" s="440"/>
    </row>
    <row r="106" spans="1:10" ht="19.5" customHeight="1" x14ac:dyDescent="0.3">
      <c r="A106" s="378"/>
      <c r="B106" s="378"/>
      <c r="C106" s="378"/>
      <c r="D106" s="378"/>
      <c r="E106" s="378"/>
    </row>
    <row r="107" spans="1:10" ht="26.25" customHeight="1" x14ac:dyDescent="0.4">
      <c r="A107" s="326" t="s">
        <v>122</v>
      </c>
      <c r="B107" s="327">
        <v>900</v>
      </c>
      <c r="C107" s="443" t="s">
        <v>41</v>
      </c>
      <c r="D107" s="444" t="s">
        <v>67</v>
      </c>
      <c r="E107" s="445" t="s">
        <v>123</v>
      </c>
      <c r="F107" s="446" t="s">
        <v>124</v>
      </c>
    </row>
    <row r="108" spans="1:10" ht="26.25" customHeight="1" x14ac:dyDescent="0.4">
      <c r="A108" s="328" t="s">
        <v>125</v>
      </c>
      <c r="B108" s="329">
        <v>1</v>
      </c>
      <c r="C108" s="447">
        <v>1</v>
      </c>
      <c r="D108" s="448">
        <v>182053833</v>
      </c>
      <c r="E108" s="479">
        <f t="shared" ref="E108:E113" si="1">IF(ISBLANK(D108),"-",D108/$D$103*$D$100*$B$116)</f>
        <v>258.17202309666538</v>
      </c>
      <c r="F108" s="449">
        <f t="shared" ref="F108:F113" si="2">IF(ISBLANK(D108), "-", E108/$B$56)</f>
        <v>1.0326880923866615</v>
      </c>
    </row>
    <row r="109" spans="1:10" ht="26.25" customHeight="1" x14ac:dyDescent="0.4">
      <c r="A109" s="328" t="s">
        <v>99</v>
      </c>
      <c r="B109" s="329">
        <v>1</v>
      </c>
      <c r="C109" s="447">
        <v>2</v>
      </c>
      <c r="D109" s="448">
        <v>173703451</v>
      </c>
      <c r="E109" s="480">
        <f t="shared" si="1"/>
        <v>246.33027838278193</v>
      </c>
      <c r="F109" s="450">
        <f t="shared" si="2"/>
        <v>0.98532111353112772</v>
      </c>
    </row>
    <row r="110" spans="1:10" ht="26.25" customHeight="1" x14ac:dyDescent="0.4">
      <c r="A110" s="328" t="s">
        <v>100</v>
      </c>
      <c r="B110" s="329">
        <v>1</v>
      </c>
      <c r="C110" s="447">
        <v>3</v>
      </c>
      <c r="D110" s="448">
        <v>177547443</v>
      </c>
      <c r="E110" s="480">
        <f t="shared" si="1"/>
        <v>251.78147474077014</v>
      </c>
      <c r="F110" s="450">
        <f t="shared" si="2"/>
        <v>1.0071258989630805</v>
      </c>
    </row>
    <row r="111" spans="1:10" ht="26.25" customHeight="1" x14ac:dyDescent="0.4">
      <c r="A111" s="328" t="s">
        <v>101</v>
      </c>
      <c r="B111" s="329">
        <v>1</v>
      </c>
      <c r="C111" s="447">
        <v>4</v>
      </c>
      <c r="D111" s="448">
        <v>178382550</v>
      </c>
      <c r="E111" s="480">
        <f t="shared" si="1"/>
        <v>252.96574677799873</v>
      </c>
      <c r="F111" s="450">
        <f t="shared" si="2"/>
        <v>1.0118629871119948</v>
      </c>
    </row>
    <row r="112" spans="1:10" ht="26.25" customHeight="1" x14ac:dyDescent="0.4">
      <c r="A112" s="328" t="s">
        <v>102</v>
      </c>
      <c r="B112" s="329">
        <v>1</v>
      </c>
      <c r="C112" s="447">
        <v>5</v>
      </c>
      <c r="D112" s="448">
        <v>168517481</v>
      </c>
      <c r="E112" s="480">
        <f t="shared" si="1"/>
        <v>238.97601209486135</v>
      </c>
      <c r="F112" s="450">
        <f t="shared" si="2"/>
        <v>0.95590404837944543</v>
      </c>
    </row>
    <row r="113" spans="1:10" ht="26.25" customHeight="1" x14ac:dyDescent="0.4">
      <c r="A113" s="328" t="s">
        <v>104</v>
      </c>
      <c r="B113" s="329">
        <v>1</v>
      </c>
      <c r="C113" s="451">
        <v>6</v>
      </c>
      <c r="D113" s="452">
        <v>177322206</v>
      </c>
      <c r="E113" s="481">
        <f t="shared" si="1"/>
        <v>251.46206431689714</v>
      </c>
      <c r="F113" s="453">
        <f t="shared" si="2"/>
        <v>1.0058482572675886</v>
      </c>
    </row>
    <row r="114" spans="1:10" ht="26.25" customHeight="1" x14ac:dyDescent="0.4">
      <c r="A114" s="328" t="s">
        <v>105</v>
      </c>
      <c r="B114" s="329">
        <v>1</v>
      </c>
      <c r="C114" s="447"/>
      <c r="D114" s="401"/>
      <c r="E114" s="302"/>
      <c r="F114" s="454"/>
    </row>
    <row r="115" spans="1:10" ht="26.25" customHeight="1" x14ac:dyDescent="0.4">
      <c r="A115" s="328" t="s">
        <v>106</v>
      </c>
      <c r="B115" s="329">
        <v>1</v>
      </c>
      <c r="C115" s="447"/>
      <c r="D115" s="455" t="s">
        <v>75</v>
      </c>
      <c r="E115" s="483">
        <f>AVERAGE(E108:E113)</f>
        <v>249.94793323499576</v>
      </c>
      <c r="F115" s="456">
        <f>AVERAGE(F108:F113)</f>
        <v>0.99979173293998314</v>
      </c>
    </row>
    <row r="116" spans="1:10" ht="27" customHeight="1" x14ac:dyDescent="0.4">
      <c r="A116" s="328" t="s">
        <v>107</v>
      </c>
      <c r="B116" s="360">
        <f>(B115/B114)*(B113/B112)*(B111/B110)*(B109/B108)*B107</f>
        <v>900</v>
      </c>
      <c r="C116" s="457"/>
      <c r="D116" s="420" t="s">
        <v>88</v>
      </c>
      <c r="E116" s="458">
        <f>STDEV(E108:E113)/E115</f>
        <v>2.6288111050081397E-2</v>
      </c>
      <c r="F116" s="458">
        <f>STDEV(F108:F113)/F115</f>
        <v>2.6288111050081355E-2</v>
      </c>
      <c r="I116" s="302"/>
    </row>
    <row r="117" spans="1:10" ht="27" customHeight="1" x14ac:dyDescent="0.4">
      <c r="A117" s="506" t="s">
        <v>82</v>
      </c>
      <c r="B117" s="507"/>
      <c r="C117" s="459"/>
      <c r="D117" s="460" t="s">
        <v>20</v>
      </c>
      <c r="E117" s="461">
        <f>COUNT(E108:E113)</f>
        <v>6</v>
      </c>
      <c r="F117" s="461">
        <f>COUNT(F108:F113)</f>
        <v>6</v>
      </c>
      <c r="I117" s="302"/>
      <c r="J117" s="440"/>
    </row>
    <row r="118" spans="1:10" ht="19.5" customHeight="1" x14ac:dyDescent="0.3">
      <c r="A118" s="508"/>
      <c r="B118" s="509"/>
      <c r="C118" s="302"/>
      <c r="D118" s="302"/>
      <c r="E118" s="302"/>
      <c r="F118" s="401"/>
      <c r="G118" s="302"/>
      <c r="H118" s="302"/>
      <c r="I118" s="302"/>
    </row>
    <row r="119" spans="1:10" ht="18.75" x14ac:dyDescent="0.3">
      <c r="A119" s="470"/>
      <c r="B119" s="324"/>
      <c r="C119" s="302"/>
      <c r="D119" s="302"/>
      <c r="E119" s="302"/>
      <c r="F119" s="401"/>
      <c r="G119" s="302"/>
      <c r="H119" s="302"/>
      <c r="I119" s="302"/>
    </row>
    <row r="120" spans="1:10" ht="26.25" customHeight="1" x14ac:dyDescent="0.4">
      <c r="A120" s="312" t="s">
        <v>110</v>
      </c>
      <c r="B120" s="408" t="s">
        <v>126</v>
      </c>
      <c r="C120" s="510" t="str">
        <f>B20</f>
        <v>Cloxacillin Sodium BP</v>
      </c>
      <c r="D120" s="510"/>
      <c r="E120" s="409" t="s">
        <v>127</v>
      </c>
      <c r="F120" s="409"/>
      <c r="G120" s="410">
        <f>F115</f>
        <v>0.99979173293998314</v>
      </c>
      <c r="H120" s="302"/>
      <c r="I120" s="302"/>
    </row>
    <row r="121" spans="1:10" ht="19.5" customHeight="1" x14ac:dyDescent="0.3">
      <c r="A121" s="462"/>
      <c r="B121" s="462"/>
      <c r="C121" s="463"/>
      <c r="D121" s="463"/>
      <c r="E121" s="463"/>
      <c r="F121" s="463"/>
      <c r="G121" s="463"/>
      <c r="H121" s="463"/>
    </row>
    <row r="122" spans="1:10" ht="18.75" x14ac:dyDescent="0.3">
      <c r="B122" s="511" t="s">
        <v>26</v>
      </c>
      <c r="C122" s="511"/>
      <c r="E122" s="415" t="s">
        <v>27</v>
      </c>
      <c r="F122" s="464"/>
      <c r="G122" s="511" t="s">
        <v>28</v>
      </c>
      <c r="H122" s="511"/>
    </row>
    <row r="123" spans="1:10" ht="69.95" customHeight="1" x14ac:dyDescent="0.3">
      <c r="A123" s="465" t="s">
        <v>29</v>
      </c>
      <c r="B123" s="466"/>
      <c r="C123" s="466"/>
      <c r="E123" s="466"/>
      <c r="F123" s="302"/>
      <c r="G123" s="467"/>
      <c r="H123" s="467"/>
    </row>
    <row r="124" spans="1:10" ht="69.95" customHeight="1" x14ac:dyDescent="0.3">
      <c r="A124" s="465" t="s">
        <v>30</v>
      </c>
      <c r="B124" s="468"/>
      <c r="C124" s="468"/>
      <c r="E124" s="468"/>
      <c r="F124" s="302"/>
      <c r="G124" s="469"/>
      <c r="H124" s="469"/>
    </row>
    <row r="125" spans="1:10" ht="18.75" x14ac:dyDescent="0.3">
      <c r="A125" s="400"/>
      <c r="B125" s="400"/>
      <c r="C125" s="401"/>
      <c r="D125" s="401"/>
      <c r="E125" s="401"/>
      <c r="F125" s="405"/>
      <c r="G125" s="401"/>
      <c r="H125" s="401"/>
      <c r="I125" s="302"/>
    </row>
    <row r="126" spans="1:10" ht="18.75" x14ac:dyDescent="0.3">
      <c r="A126" s="400"/>
      <c r="B126" s="400"/>
      <c r="C126" s="401"/>
      <c r="D126" s="401"/>
      <c r="E126" s="401"/>
      <c r="F126" s="405"/>
      <c r="G126" s="401"/>
      <c r="H126" s="401"/>
      <c r="I126" s="302"/>
    </row>
    <row r="127" spans="1:10" ht="18.75" x14ac:dyDescent="0.3">
      <c r="A127" s="400"/>
      <c r="B127" s="400"/>
      <c r="C127" s="401"/>
      <c r="D127" s="401"/>
      <c r="E127" s="401"/>
      <c r="F127" s="405"/>
      <c r="G127" s="401"/>
      <c r="H127" s="401"/>
      <c r="I127" s="302"/>
    </row>
    <row r="128" spans="1:10" ht="18.75" x14ac:dyDescent="0.3">
      <c r="A128" s="400"/>
      <c r="B128" s="400"/>
      <c r="C128" s="401"/>
      <c r="D128" s="401"/>
      <c r="E128" s="401"/>
      <c r="F128" s="405"/>
      <c r="G128" s="401"/>
      <c r="H128" s="401"/>
      <c r="I128" s="302"/>
    </row>
    <row r="129" spans="1:9" ht="18.75" x14ac:dyDescent="0.3">
      <c r="A129" s="400"/>
      <c r="B129" s="400"/>
      <c r="C129" s="401"/>
      <c r="D129" s="401"/>
      <c r="E129" s="401"/>
      <c r="F129" s="405"/>
      <c r="G129" s="401"/>
      <c r="H129" s="401"/>
      <c r="I129" s="302"/>
    </row>
    <row r="130" spans="1:9" ht="18.75" x14ac:dyDescent="0.3">
      <c r="A130" s="400"/>
      <c r="B130" s="400"/>
      <c r="C130" s="401"/>
      <c r="D130" s="401"/>
      <c r="E130" s="401"/>
      <c r="F130" s="405"/>
      <c r="G130" s="401"/>
      <c r="H130" s="401"/>
      <c r="I130" s="302"/>
    </row>
    <row r="131" spans="1:9" ht="18.75" x14ac:dyDescent="0.3">
      <c r="A131" s="400"/>
      <c r="B131" s="400"/>
      <c r="C131" s="401"/>
      <c r="D131" s="401"/>
      <c r="E131" s="401"/>
      <c r="F131" s="405"/>
      <c r="G131" s="401"/>
      <c r="H131" s="401"/>
      <c r="I131" s="302"/>
    </row>
    <row r="132" spans="1:9" ht="18.75" x14ac:dyDescent="0.3">
      <c r="A132" s="400"/>
      <c r="B132" s="400"/>
      <c r="C132" s="401"/>
      <c r="D132" s="401"/>
      <c r="E132" s="401"/>
      <c r="F132" s="405"/>
      <c r="G132" s="401"/>
      <c r="H132" s="401"/>
      <c r="I132" s="302"/>
    </row>
    <row r="133" spans="1:9" ht="18.75" x14ac:dyDescent="0.3">
      <c r="A133" s="400"/>
      <c r="B133" s="400"/>
      <c r="C133" s="401"/>
      <c r="D133" s="401"/>
      <c r="E133" s="401"/>
      <c r="F133" s="405"/>
      <c r="G133" s="401"/>
      <c r="H133" s="401"/>
      <c r="I133" s="302"/>
    </row>
    <row r="250" spans="1:1" x14ac:dyDescent="0.25">
      <c r="A250" s="2">
        <v>5</v>
      </c>
    </row>
  </sheetData>
  <sheetProtection password="F3F3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Ampicillin</vt:lpstr>
      <vt:lpstr>Cloxacillin</vt:lpstr>
      <vt:lpstr>Ampicillin!Print_Area</vt:lpstr>
      <vt:lpstr>Cloxacillin!Print_Area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Kefa</cp:lastModifiedBy>
  <cp:lastPrinted>2016-04-11T09:56:20Z</cp:lastPrinted>
  <dcterms:created xsi:type="dcterms:W3CDTF">2005-07-05T10:19:27Z</dcterms:created>
  <dcterms:modified xsi:type="dcterms:W3CDTF">2016-04-11T10:01:30Z</dcterms:modified>
</cp:coreProperties>
</file>