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(DAY 1)" sheetId="7" r:id="rId1"/>
    <sheet name="SST (DAY 7)" sheetId="8" r:id="rId2"/>
    <sheet name="RD" sheetId="2" r:id="rId3"/>
    <sheet name="Clavulanic acid" sheetId="3" r:id="rId4"/>
    <sheet name="Amoxicillin 1" sheetId="4" r:id="rId5"/>
  </sheets>
  <definedNames>
    <definedName name="_xlnm.Print_Area" localSheetId="4">'Amoxicillin 1'!$A$1:$H$135</definedName>
    <definedName name="_xlnm.Print_Area" localSheetId="3">'Clavulanic acid'!$A$1:$H$135</definedName>
  </definedNames>
  <calcPr calcId="145621"/>
</workbook>
</file>

<file path=xl/calcChain.xml><?xml version="1.0" encoding="utf-8"?>
<calcChain xmlns="http://schemas.openxmlformats.org/spreadsheetml/2006/main">
  <c r="B53" i="8" l="1"/>
  <c r="B52" i="8"/>
  <c r="E51" i="8"/>
  <c r="D51" i="8"/>
  <c r="C51" i="8"/>
  <c r="B51" i="8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8" i="4" l="1"/>
  <c r="B112" i="4" s="1"/>
  <c r="D113" i="4" s="1"/>
  <c r="B58" i="3"/>
  <c r="B21" i="4"/>
  <c r="B20" i="4"/>
  <c r="C78" i="4" s="1"/>
  <c r="B19" i="4"/>
  <c r="B18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9" i="4"/>
  <c r="F97" i="4"/>
  <c r="D97" i="4"/>
  <c r="G96" i="4"/>
  <c r="E96" i="4"/>
  <c r="B89" i="4"/>
  <c r="D99" i="4" s="1"/>
  <c r="B85" i="4"/>
  <c r="H73" i="4"/>
  <c r="G73" i="4"/>
  <c r="B70" i="4"/>
  <c r="H69" i="4"/>
  <c r="G69" i="4"/>
  <c r="H65" i="4"/>
  <c r="G65" i="4"/>
  <c r="B59" i="4"/>
  <c r="E57" i="4"/>
  <c r="B56" i="4"/>
  <c r="B46" i="4"/>
  <c r="D49" i="4" s="1"/>
  <c r="F43" i="4"/>
  <c r="D43" i="4"/>
  <c r="G42" i="4"/>
  <c r="E42" i="4"/>
  <c r="B35" i="4"/>
  <c r="F45" i="4" s="1"/>
  <c r="B31" i="4"/>
  <c r="C132" i="3"/>
  <c r="H127" i="3"/>
  <c r="G127" i="3"/>
  <c r="B124" i="3"/>
  <c r="H123" i="3"/>
  <c r="G123" i="3"/>
  <c r="H119" i="3"/>
  <c r="G119" i="3"/>
  <c r="B113" i="3"/>
  <c r="B112" i="3"/>
  <c r="D113" i="3" s="1"/>
  <c r="E111" i="3"/>
  <c r="B110" i="3"/>
  <c r="B100" i="3"/>
  <c r="D103" i="3" s="1"/>
  <c r="F99" i="3"/>
  <c r="D99" i="3"/>
  <c r="D100" i="3" s="1"/>
  <c r="F97" i="3"/>
  <c r="D97" i="3"/>
  <c r="G96" i="3"/>
  <c r="E96" i="3"/>
  <c r="B89" i="3"/>
  <c r="B85" i="3"/>
  <c r="C78" i="3"/>
  <c r="H73" i="3"/>
  <c r="G73" i="3"/>
  <c r="B70" i="3"/>
  <c r="H69" i="3"/>
  <c r="G69" i="3"/>
  <c r="H65" i="3"/>
  <c r="G65" i="3"/>
  <c r="D59" i="3"/>
  <c r="B71" i="3" s="1"/>
  <c r="B59" i="3"/>
  <c r="E57" i="3"/>
  <c r="B56" i="3"/>
  <c r="B46" i="3"/>
  <c r="D49" i="3" s="1"/>
  <c r="D45" i="3"/>
  <c r="F43" i="3"/>
  <c r="D43" i="3"/>
  <c r="G42" i="3"/>
  <c r="E42" i="3"/>
  <c r="B35" i="3"/>
  <c r="F45" i="3" s="1"/>
  <c r="F46" i="3" s="1"/>
  <c r="B31" i="3"/>
  <c r="D33" i="2"/>
  <c r="C33" i="2"/>
  <c r="B33" i="2"/>
  <c r="D101" i="3" l="1"/>
  <c r="D100" i="4"/>
  <c r="D101" i="4" s="1"/>
  <c r="F100" i="4"/>
  <c r="F101" i="4" s="1"/>
  <c r="F100" i="3"/>
  <c r="F101" i="3" s="1"/>
  <c r="B125" i="4"/>
  <c r="B125" i="3"/>
  <c r="C37" i="2"/>
  <c r="C35" i="2"/>
  <c r="F47" i="3"/>
  <c r="D46" i="3"/>
  <c r="D47" i="3" s="1"/>
  <c r="F46" i="4"/>
  <c r="G40" i="4" s="1"/>
  <c r="G41" i="4"/>
  <c r="C132" i="4"/>
  <c r="D104" i="4"/>
  <c r="E93" i="4"/>
  <c r="G41" i="3"/>
  <c r="G39" i="3"/>
  <c r="G40" i="3"/>
  <c r="D50" i="3"/>
  <c r="E39" i="3"/>
  <c r="C39" i="2"/>
  <c r="D104" i="3"/>
  <c r="E95" i="3"/>
  <c r="E93" i="3"/>
  <c r="E94" i="3"/>
  <c r="D45" i="4"/>
  <c r="D46" i="4" s="1"/>
  <c r="D47" i="4" s="1"/>
  <c r="D50" i="4"/>
  <c r="D59" i="4"/>
  <c r="G39" i="4"/>
  <c r="F47" i="4" l="1"/>
  <c r="G95" i="3"/>
  <c r="G95" i="4"/>
  <c r="G93" i="4"/>
  <c r="E94" i="4"/>
  <c r="E95" i="4"/>
  <c r="G94" i="4"/>
  <c r="G94" i="3"/>
  <c r="G97" i="3" s="1"/>
  <c r="G93" i="3"/>
  <c r="B71" i="4"/>
  <c r="E41" i="3"/>
  <c r="E40" i="3"/>
  <c r="E40" i="4"/>
  <c r="E39" i="4"/>
  <c r="G43" i="4"/>
  <c r="E41" i="4"/>
  <c r="G97" i="4"/>
  <c r="G43" i="3"/>
  <c r="E97" i="3"/>
  <c r="D107" i="3" l="1"/>
  <c r="D107" i="4"/>
  <c r="D105" i="4"/>
  <c r="E97" i="4"/>
  <c r="D105" i="3"/>
  <c r="E43" i="3"/>
  <c r="D51" i="3"/>
  <c r="D53" i="3"/>
  <c r="E43" i="4"/>
  <c r="D53" i="4"/>
  <c r="D51" i="4"/>
  <c r="G121" i="4" l="1"/>
  <c r="H121" i="4" s="1"/>
  <c r="G117" i="4"/>
  <c r="H117" i="4" s="1"/>
  <c r="G116" i="4"/>
  <c r="H116" i="4" s="1"/>
  <c r="G66" i="4"/>
  <c r="H66" i="4" s="1"/>
  <c r="G62" i="4"/>
  <c r="H62" i="4" s="1"/>
  <c r="G63" i="4"/>
  <c r="H63" i="4" s="1"/>
  <c r="G70" i="3"/>
  <c r="H70" i="3" s="1"/>
  <c r="G63" i="3"/>
  <c r="H63" i="3" s="1"/>
  <c r="G62" i="3"/>
  <c r="H62" i="3" s="1"/>
  <c r="G121" i="3"/>
  <c r="H121" i="3" s="1"/>
  <c r="G116" i="3"/>
  <c r="H116" i="3" s="1"/>
  <c r="G117" i="3"/>
  <c r="H117" i="3" s="1"/>
  <c r="G126" i="4"/>
  <c r="H126" i="4" s="1"/>
  <c r="G122" i="4"/>
  <c r="H122" i="4" s="1"/>
  <c r="G118" i="4"/>
  <c r="H118" i="4" s="1"/>
  <c r="D106" i="4"/>
  <c r="G125" i="4"/>
  <c r="H125" i="4" s="1"/>
  <c r="G124" i="4"/>
  <c r="H124" i="4" s="1"/>
  <c r="G120" i="4"/>
  <c r="H120" i="4" s="1"/>
  <c r="G122" i="3"/>
  <c r="H122" i="3" s="1"/>
  <c r="G126" i="3"/>
  <c r="H126" i="3" s="1"/>
  <c r="D106" i="3"/>
  <c r="G125" i="3"/>
  <c r="H125" i="3" s="1"/>
  <c r="G118" i="3"/>
  <c r="H118" i="3" s="1"/>
  <c r="G124" i="3"/>
  <c r="H124" i="3" s="1"/>
  <c r="G120" i="3"/>
  <c r="H120" i="3" s="1"/>
  <c r="G67" i="3"/>
  <c r="H67" i="3" s="1"/>
  <c r="G68" i="3"/>
  <c r="H68" i="3" s="1"/>
  <c r="G64" i="3"/>
  <c r="H64" i="3" s="1"/>
  <c r="D52" i="3"/>
  <c r="G72" i="3"/>
  <c r="H72" i="3" s="1"/>
  <c r="G71" i="3"/>
  <c r="H71" i="3" s="1"/>
  <c r="G66" i="3"/>
  <c r="H66" i="3" s="1"/>
  <c r="D52" i="4"/>
  <c r="G68" i="4"/>
  <c r="H68" i="4" s="1"/>
  <c r="G70" i="4"/>
  <c r="H70" i="4" s="1"/>
  <c r="G71" i="4"/>
  <c r="H71" i="4" s="1"/>
  <c r="G67" i="4"/>
  <c r="H67" i="4" s="1"/>
  <c r="G64" i="4"/>
  <c r="H64" i="4" s="1"/>
  <c r="G72" i="4"/>
  <c r="H72" i="4" s="1"/>
  <c r="H130" i="4" l="1"/>
  <c r="H128" i="4"/>
  <c r="G132" i="4" s="1"/>
  <c r="H128" i="3"/>
  <c r="G132" i="3" s="1"/>
  <c r="H130" i="3"/>
  <c r="H76" i="3"/>
  <c r="H74" i="3"/>
  <c r="G78" i="3" s="1"/>
  <c r="H76" i="4"/>
  <c r="H74" i="4"/>
  <c r="H75" i="4" s="1"/>
  <c r="H129" i="3" l="1"/>
  <c r="H129" i="4"/>
  <c r="G78" i="4"/>
  <c r="H75" i="3"/>
</calcChain>
</file>

<file path=xl/sharedStrings.xml><?xml version="1.0" encoding="utf-8"?>
<sst xmlns="http://schemas.openxmlformats.org/spreadsheetml/2006/main" count="455" uniqueCount="116">
  <si>
    <t>HPLC System Suitability Report</t>
  </si>
  <si>
    <t>Analysis Data</t>
  </si>
  <si>
    <t>Assay</t>
  </si>
  <si>
    <t>Sample(s)</t>
  </si>
  <si>
    <t>Reference Substance:</t>
  </si>
  <si>
    <t>KOACT 312.50</t>
  </si>
  <si>
    <t>% age Purity:</t>
  </si>
  <si>
    <t>NDQD201509368</t>
  </si>
  <si>
    <t>Weight (mg):</t>
  </si>
  <si>
    <t>Amoxicillin &amp; Clavulanic Acid</t>
  </si>
  <si>
    <t>Standard Conc (mg/mL):</t>
  </si>
  <si>
    <t>Each 5ml contains Amoxicillin Trihydrate PH.eUR. eq. to Amoxicillin 250mg
Potassium Clavulanate diluted Ph. Eur eq. to Clavulanic acid 62.5mg</t>
  </si>
  <si>
    <t>2015-10-02 09:09:16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</si>
  <si>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</si>
  <si>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</si>
  <si>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</si>
  <si>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</si>
  <si>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</si>
  <si>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</si>
  <si>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</si>
  <si>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</si>
  <si>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</si>
  <si>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</si>
  <si>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</si>
  <si>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</si>
  <si>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</si>
  <si>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</si>
  <si>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</si>
  <si>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</si>
  <si>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</si>
  <si>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</si>
  <si>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</si>
  <si>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</si>
  <si>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</si>
  <si>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</si>
  <si>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</si>
  <si>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</si>
  <si>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</si>
  <si>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</si>
  <si>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</si>
  <si>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</si>
  <si>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</si>
  <si>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</si>
  <si>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</si>
  <si>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</si>
  <si>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</si>
  <si>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</si>
  <si>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</si>
  <si>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</si>
  <si>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</si>
  <si>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</si>
  <si>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</si>
  <si>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</si>
  <si>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</si>
  <si>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</si>
  <si>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</si>
  <si>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</si>
  <si>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</si>
  <si>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</si>
  <si>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</si>
  <si>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</si>
  <si>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</si>
  <si>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</si>
  <si>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</si>
  <si>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</si>
  <si>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</si>
  <si>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</si>
  <si>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</si>
  <si>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</si>
  <si>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</si>
  <si>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</si>
  <si>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</si>
  <si>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</si>
  <si>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</si>
  <si>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</si>
  <si>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</si>
  <si>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</si>
  <si>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</si>
  <si>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</si>
  <si>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</si>
  <si>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</si>
  <si>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</si>
  <si>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</si>
  <si>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</si>
  <si>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</si>
  <si>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</si>
  <si>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</si>
  <si>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</si>
  <si>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</si>
  <si>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</si>
  <si>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</si>
  <si>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</si>
  <si>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</si>
  <si>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</si>
  <si>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</si>
  <si>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</si>
  <si>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</si>
  <si>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</si>
  <si>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</si>
  <si>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</si>
  <si>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</si>
  <si>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</si>
  <si>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</si>
  <si>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</si>
  <si>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</si>
  <si>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</si>
  <si>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</si>
  <si>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</si>
  <si>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</si>
  <si>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</si>
  <si>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</si>
  <si>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</si>
  <si>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>Day 1</t>
  </si>
  <si>
    <t>Clavulanic acid</t>
  </si>
  <si>
    <t>Clavulanic Acid</t>
  </si>
  <si>
    <t>Amoxicillin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</si>
</sst>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51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" fillId="2" borderId="0" xfId="1" applyFont="1" applyFill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4" fillId="2" borderId="0" xfId="1" applyFont="1" applyFill="1" applyAlignment="1">
      <alignment horizontal="left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18" sqref="C18"/>
    </sheetView>
  </sheetViews>
  <sheetFormatPr defaultRowHeight="13.5" x14ac:dyDescent="0.25"/>
  <cols>
    <col min="1" max="1" width="27.5703125" style="361" customWidth="1"/>
    <col min="2" max="2" width="20.42578125" style="361" customWidth="1"/>
    <col min="3" max="3" width="31.85546875" style="361" customWidth="1"/>
    <col min="4" max="4" width="25.85546875" style="361" customWidth="1"/>
    <col min="5" max="5" width="25.7109375" style="361" customWidth="1"/>
    <col min="6" max="6" width="23.140625" style="361" customWidth="1"/>
    <col min="7" max="7" width="28.42578125" style="361" customWidth="1"/>
    <col min="8" max="8" width="21.5703125" style="361" customWidth="1"/>
    <col min="9" max="9" width="9.140625" style="361" customWidth="1"/>
    <col min="10" max="16384" width="9.140625" style="398"/>
  </cols>
  <sheetData>
    <row r="14" spans="1:6" ht="15" customHeight="1" x14ac:dyDescent="0.3">
      <c r="A14" s="362"/>
      <c r="C14" s="363"/>
      <c r="F14" s="36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365" t="s">
        <v>1</v>
      </c>
      <c r="B16" s="406" t="s">
        <v>2</v>
      </c>
    </row>
    <row r="17" spans="1:5" ht="16.5" customHeight="1" x14ac:dyDescent="0.3">
      <c r="A17" s="366" t="s">
        <v>3</v>
      </c>
      <c r="B17" s="366" t="s">
        <v>5</v>
      </c>
      <c r="D17" s="367"/>
      <c r="E17" s="368"/>
    </row>
    <row r="18" spans="1:5" ht="16.5" customHeight="1" x14ac:dyDescent="0.3">
      <c r="A18" s="369" t="s">
        <v>4</v>
      </c>
      <c r="B18" s="366" t="s">
        <v>113</v>
      </c>
      <c r="C18" s="368"/>
      <c r="D18" s="368"/>
      <c r="E18" s="368"/>
    </row>
    <row r="19" spans="1:5" ht="16.5" customHeight="1" x14ac:dyDescent="0.3">
      <c r="A19" s="369" t="s">
        <v>6</v>
      </c>
      <c r="B19" s="370">
        <v>96.4</v>
      </c>
      <c r="C19" s="368"/>
      <c r="D19" s="368"/>
      <c r="E19" s="368"/>
    </row>
    <row r="20" spans="1:5" ht="16.5" customHeight="1" x14ac:dyDescent="0.3">
      <c r="A20" s="366" t="s">
        <v>8</v>
      </c>
      <c r="B20" s="370">
        <v>19.54</v>
      </c>
      <c r="C20" s="368"/>
      <c r="D20" s="368"/>
      <c r="E20" s="368"/>
    </row>
    <row r="21" spans="1:5" ht="16.5" customHeight="1" x14ac:dyDescent="0.3">
      <c r="A21" s="366" t="s">
        <v>10</v>
      </c>
      <c r="B21" s="371">
        <v>0.125</v>
      </c>
      <c r="C21" s="368"/>
      <c r="D21" s="368"/>
      <c r="E21" s="368"/>
    </row>
    <row r="22" spans="1:5" ht="15.75" customHeight="1" x14ac:dyDescent="0.25">
      <c r="A22" s="368"/>
      <c r="B22" s="368"/>
      <c r="C22" s="368"/>
      <c r="D22" s="368"/>
      <c r="E22" s="368"/>
    </row>
    <row r="23" spans="1:5" ht="16.5" customHeight="1" x14ac:dyDescent="0.3">
      <c r="A23" s="372" t="s">
        <v>13</v>
      </c>
      <c r="B23" s="373" t="s">
        <v>14</v>
      </c>
      <c r="C23" s="372" t="s">
        <v>15</v>
      </c>
      <c r="D23" s="372" t="s">
        <v>16</v>
      </c>
      <c r="E23" s="372" t="s">
        <v>17</v>
      </c>
    </row>
    <row r="24" spans="1:5" ht="16.5" customHeight="1" x14ac:dyDescent="0.3">
      <c r="A24" s="374">
        <v>1</v>
      </c>
      <c r="B24" s="375">
        <v>35756950</v>
      </c>
      <c r="C24" s="375">
        <v>8610.2000000000007</v>
      </c>
      <c r="D24" s="376">
        <v>1.1000000000000001</v>
      </c>
      <c r="E24" s="377">
        <v>3.8</v>
      </c>
    </row>
    <row r="25" spans="1:5" ht="16.5" customHeight="1" x14ac:dyDescent="0.3">
      <c r="A25" s="374">
        <v>2</v>
      </c>
      <c r="B25" s="375">
        <v>35927392</v>
      </c>
      <c r="C25" s="375">
        <v>8547.9</v>
      </c>
      <c r="D25" s="376">
        <v>1.2</v>
      </c>
      <c r="E25" s="376">
        <v>3.8</v>
      </c>
    </row>
    <row r="26" spans="1:5" ht="16.5" customHeight="1" x14ac:dyDescent="0.3">
      <c r="A26" s="374">
        <v>3</v>
      </c>
      <c r="B26" s="375">
        <v>36004523</v>
      </c>
      <c r="C26" s="375">
        <v>8605.7000000000007</v>
      </c>
      <c r="D26" s="376">
        <v>1.1000000000000001</v>
      </c>
      <c r="E26" s="376">
        <v>3.8</v>
      </c>
    </row>
    <row r="27" spans="1:5" ht="16.5" customHeight="1" x14ac:dyDescent="0.3">
      <c r="A27" s="374">
        <v>4</v>
      </c>
      <c r="B27" s="375">
        <v>36113236</v>
      </c>
      <c r="C27" s="375">
        <v>8563.2000000000007</v>
      </c>
      <c r="D27" s="376">
        <v>1.2</v>
      </c>
      <c r="E27" s="376">
        <v>3.8</v>
      </c>
    </row>
    <row r="28" spans="1:5" ht="16.5" customHeight="1" x14ac:dyDescent="0.3">
      <c r="A28" s="374">
        <v>5</v>
      </c>
      <c r="B28" s="375">
        <v>36286468</v>
      </c>
      <c r="C28" s="375">
        <v>8533.5</v>
      </c>
      <c r="D28" s="376">
        <v>1.2</v>
      </c>
      <c r="E28" s="376">
        <v>3.8</v>
      </c>
    </row>
    <row r="29" spans="1:5" ht="16.5" customHeight="1" x14ac:dyDescent="0.3">
      <c r="A29" s="374">
        <v>6</v>
      </c>
      <c r="B29" s="378">
        <v>36242196</v>
      </c>
      <c r="C29" s="378">
        <v>8563.4</v>
      </c>
      <c r="D29" s="379">
        <v>1.2</v>
      </c>
      <c r="E29" s="379">
        <v>3.8</v>
      </c>
    </row>
    <row r="30" spans="1:5" ht="16.5" customHeight="1" x14ac:dyDescent="0.3">
      <c r="A30" s="380" t="s">
        <v>18</v>
      </c>
      <c r="B30" s="381">
        <f>AVERAGE(B24:B29)</f>
        <v>36055127.5</v>
      </c>
      <c r="C30" s="382">
        <f>AVERAGE(C24:C29)</f>
        <v>8570.65</v>
      </c>
      <c r="D30" s="383">
        <f>AVERAGE(D24:D29)</f>
        <v>1.1666666666666667</v>
      </c>
      <c r="E30" s="383">
        <f>AVERAGE(E24:E29)</f>
        <v>3.8000000000000003</v>
      </c>
    </row>
    <row r="31" spans="1:5" ht="16.5" customHeight="1" x14ac:dyDescent="0.3">
      <c r="A31" s="384" t="s">
        <v>19</v>
      </c>
      <c r="B31" s="385">
        <f>(STDEV(B24:B29)/B30)</f>
        <v>5.5425752202136244E-3</v>
      </c>
      <c r="C31" s="386"/>
      <c r="D31" s="386"/>
      <c r="E31" s="387"/>
    </row>
    <row r="32" spans="1:5" s="361" customFormat="1" ht="16.5" customHeight="1" x14ac:dyDescent="0.3">
      <c r="A32" s="388" t="s">
        <v>20</v>
      </c>
      <c r="B32" s="389">
        <f>COUNT(B24:B29)</f>
        <v>6</v>
      </c>
      <c r="C32" s="390"/>
      <c r="D32" s="391"/>
      <c r="E32" s="392"/>
    </row>
    <row r="33" spans="1:5" s="361" customFormat="1" ht="15.75" customHeight="1" x14ac:dyDescent="0.25">
      <c r="A33" s="368"/>
      <c r="B33" s="368"/>
      <c r="C33" s="368"/>
      <c r="D33" s="368"/>
      <c r="E33" s="368"/>
    </row>
    <row r="34" spans="1:5" s="361" customFormat="1" ht="16.5" customHeight="1" x14ac:dyDescent="0.3">
      <c r="A34" s="369" t="s">
        <v>21</v>
      </c>
      <c r="B34" s="393" t="s">
        <v>22</v>
      </c>
      <c r="C34" s="394"/>
      <c r="D34" s="394"/>
      <c r="E34" s="394"/>
    </row>
    <row r="35" spans="1:5" ht="16.5" customHeight="1" x14ac:dyDescent="0.3">
      <c r="A35" s="369"/>
      <c r="B35" s="393" t="s">
        <v>23</v>
      </c>
      <c r="C35" s="394"/>
      <c r="D35" s="394"/>
      <c r="E35" s="394"/>
    </row>
    <row r="36" spans="1:5" ht="16.5" customHeight="1" x14ac:dyDescent="0.3">
      <c r="A36" s="369"/>
      <c r="B36" s="393" t="s">
        <v>24</v>
      </c>
      <c r="C36" s="394"/>
      <c r="D36" s="394"/>
      <c r="E36" s="394"/>
    </row>
    <row r="37" spans="1:5" ht="15.75" customHeight="1" x14ac:dyDescent="0.25">
      <c r="A37" s="368"/>
      <c r="B37" s="368"/>
      <c r="C37" s="368"/>
      <c r="D37" s="368"/>
      <c r="E37" s="368"/>
    </row>
    <row r="38" spans="1:5" ht="16.5" customHeight="1" x14ac:dyDescent="0.3">
      <c r="A38" s="365" t="s">
        <v>1</v>
      </c>
      <c r="B38" s="406"/>
    </row>
    <row r="39" spans="1:5" ht="16.5" customHeight="1" x14ac:dyDescent="0.3">
      <c r="A39" s="369" t="s">
        <v>4</v>
      </c>
      <c r="B39" s="366" t="s">
        <v>115</v>
      </c>
      <c r="C39" s="368"/>
      <c r="D39" s="368"/>
      <c r="E39" s="368"/>
    </row>
    <row r="40" spans="1:5" ht="16.5" customHeight="1" x14ac:dyDescent="0.3">
      <c r="A40" s="369" t="s">
        <v>6</v>
      </c>
      <c r="B40" s="370">
        <v>87.84</v>
      </c>
      <c r="C40" s="368"/>
      <c r="D40" s="368"/>
      <c r="E40" s="368"/>
    </row>
    <row r="41" spans="1:5" ht="16.5" customHeight="1" x14ac:dyDescent="0.3">
      <c r="A41" s="366" t="s">
        <v>8</v>
      </c>
      <c r="B41" s="370">
        <v>23.81</v>
      </c>
      <c r="C41" s="368"/>
      <c r="D41" s="368"/>
      <c r="E41" s="368"/>
    </row>
    <row r="42" spans="1:5" ht="16.5" customHeight="1" x14ac:dyDescent="0.3">
      <c r="A42" s="366" t="s">
        <v>10</v>
      </c>
      <c r="B42" s="371">
        <v>0.5</v>
      </c>
      <c r="C42" s="368"/>
      <c r="D42" s="368"/>
      <c r="E42" s="368"/>
    </row>
    <row r="43" spans="1:5" ht="15.75" customHeight="1" x14ac:dyDescent="0.25">
      <c r="A43" s="368"/>
      <c r="B43" s="368"/>
      <c r="C43" s="368"/>
      <c r="D43" s="368"/>
      <c r="E43" s="368"/>
    </row>
    <row r="44" spans="1:5" ht="16.5" customHeight="1" x14ac:dyDescent="0.3">
      <c r="A44" s="372" t="s">
        <v>13</v>
      </c>
      <c r="B44" s="373" t="s">
        <v>14</v>
      </c>
      <c r="C44" s="372" t="s">
        <v>15</v>
      </c>
      <c r="D44" s="372" t="s">
        <v>16</v>
      </c>
      <c r="E44" s="372" t="s">
        <v>17</v>
      </c>
    </row>
    <row r="45" spans="1:5" ht="16.5" customHeight="1" x14ac:dyDescent="0.3">
      <c r="A45" s="374">
        <v>1</v>
      </c>
      <c r="B45" s="375">
        <v>102401473</v>
      </c>
      <c r="C45" s="375">
        <v>6000.2</v>
      </c>
      <c r="D45" s="376">
        <v>1.1000000000000001</v>
      </c>
      <c r="E45" s="377">
        <v>6.3</v>
      </c>
    </row>
    <row r="46" spans="1:5" ht="16.5" customHeight="1" x14ac:dyDescent="0.3">
      <c r="A46" s="374">
        <v>2</v>
      </c>
      <c r="B46" s="375">
        <v>102061236</v>
      </c>
      <c r="C46" s="375">
        <v>6028.7</v>
      </c>
      <c r="D46" s="376">
        <v>1</v>
      </c>
      <c r="E46" s="376">
        <v>6.3</v>
      </c>
    </row>
    <row r="47" spans="1:5" ht="16.5" customHeight="1" x14ac:dyDescent="0.3">
      <c r="A47" s="374">
        <v>3</v>
      </c>
      <c r="B47" s="375">
        <v>102316195</v>
      </c>
      <c r="C47" s="375">
        <v>6006.6</v>
      </c>
      <c r="D47" s="376">
        <v>1.1000000000000001</v>
      </c>
      <c r="E47" s="376">
        <v>6.3</v>
      </c>
    </row>
    <row r="48" spans="1:5" ht="16.5" customHeight="1" x14ac:dyDescent="0.3">
      <c r="A48" s="374">
        <v>4</v>
      </c>
      <c r="B48" s="375">
        <v>102828020</v>
      </c>
      <c r="C48" s="375">
        <v>5995.5</v>
      </c>
      <c r="D48" s="376">
        <v>1</v>
      </c>
      <c r="E48" s="376">
        <v>6.3</v>
      </c>
    </row>
    <row r="49" spans="1:7" ht="16.5" customHeight="1" x14ac:dyDescent="0.3">
      <c r="A49" s="374">
        <v>5</v>
      </c>
      <c r="B49" s="375">
        <v>103179304</v>
      </c>
      <c r="C49" s="375">
        <v>6036.4</v>
      </c>
      <c r="D49" s="376">
        <v>1</v>
      </c>
      <c r="E49" s="376">
        <v>6.3</v>
      </c>
    </row>
    <row r="50" spans="1:7" ht="16.5" customHeight="1" x14ac:dyDescent="0.3">
      <c r="A50" s="374">
        <v>6</v>
      </c>
      <c r="B50" s="378">
        <v>103172156</v>
      </c>
      <c r="C50" s="378">
        <v>6037.6</v>
      </c>
      <c r="D50" s="379">
        <v>1</v>
      </c>
      <c r="E50" s="379">
        <v>6.3</v>
      </c>
    </row>
    <row r="51" spans="1:7" ht="16.5" customHeight="1" x14ac:dyDescent="0.3">
      <c r="A51" s="380" t="s">
        <v>18</v>
      </c>
      <c r="B51" s="381">
        <f>AVERAGE(B45:B50)</f>
        <v>102659730.66666667</v>
      </c>
      <c r="C51" s="382">
        <f>AVERAGE(C45:C50)</f>
        <v>6017.5</v>
      </c>
      <c r="D51" s="383">
        <f>AVERAGE(D45:D50)</f>
        <v>1.0333333333333334</v>
      </c>
      <c r="E51" s="383">
        <f>AVERAGE(E45:E50)</f>
        <v>6.3</v>
      </c>
    </row>
    <row r="52" spans="1:7" ht="16.5" customHeight="1" x14ac:dyDescent="0.3">
      <c r="A52" s="384" t="s">
        <v>19</v>
      </c>
      <c r="B52" s="385">
        <f>(STDEV(B45:B50)/B51)</f>
        <v>4.5767121903129348E-3</v>
      </c>
      <c r="C52" s="386"/>
      <c r="D52" s="386"/>
      <c r="E52" s="387"/>
    </row>
    <row r="53" spans="1:7" s="361" customFormat="1" ht="16.5" customHeight="1" x14ac:dyDescent="0.3">
      <c r="A53" s="388" t="s">
        <v>20</v>
      </c>
      <c r="B53" s="389">
        <f>COUNT(B45:B50)</f>
        <v>6</v>
      </c>
      <c r="C53" s="390"/>
      <c r="D53" s="391"/>
      <c r="E53" s="392"/>
    </row>
    <row r="54" spans="1:7" s="361" customFormat="1" ht="15.75" customHeight="1" x14ac:dyDescent="0.25">
      <c r="A54" s="368"/>
      <c r="B54" s="368"/>
      <c r="C54" s="368"/>
      <c r="D54" s="368"/>
      <c r="E54" s="368"/>
    </row>
    <row r="55" spans="1:7" s="361" customFormat="1" ht="16.5" customHeight="1" x14ac:dyDescent="0.3">
      <c r="A55" s="369" t="s">
        <v>21</v>
      </c>
      <c r="B55" s="393" t="s">
        <v>22</v>
      </c>
      <c r="C55" s="394"/>
      <c r="D55" s="394"/>
      <c r="E55" s="394"/>
    </row>
    <row r="56" spans="1:7" ht="16.5" customHeight="1" x14ac:dyDescent="0.3">
      <c r="A56" s="369"/>
      <c r="B56" s="393" t="s">
        <v>23</v>
      </c>
      <c r="C56" s="394"/>
      <c r="D56" s="394"/>
      <c r="E56" s="394"/>
    </row>
    <row r="57" spans="1:7" ht="16.5" customHeight="1" x14ac:dyDescent="0.3">
      <c r="A57" s="369"/>
      <c r="B57" s="393" t="s">
        <v>24</v>
      </c>
      <c r="C57" s="394"/>
      <c r="D57" s="394"/>
      <c r="E57" s="394"/>
    </row>
    <row r="58" spans="1:7" ht="14.25" customHeight="1" thickBot="1" x14ac:dyDescent="0.3">
      <c r="A58" s="395"/>
      <c r="B58" s="396"/>
      <c r="D58" s="397"/>
      <c r="F58" s="398"/>
      <c r="G58" s="398"/>
    </row>
    <row r="59" spans="1:7" ht="15" customHeight="1" x14ac:dyDescent="0.3">
      <c r="B59" s="399" t="s">
        <v>25</v>
      </c>
      <c r="C59" s="399"/>
      <c r="E59" s="400" t="s">
        <v>26</v>
      </c>
      <c r="F59" s="401"/>
      <c r="G59" s="400" t="s">
        <v>27</v>
      </c>
    </row>
    <row r="60" spans="1:7" ht="15" customHeight="1" x14ac:dyDescent="0.3">
      <c r="A60" s="402" t="s">
        <v>28</v>
      </c>
      <c r="B60" s="403"/>
      <c r="C60" s="403"/>
      <c r="E60" s="403"/>
      <c r="G60" s="403"/>
    </row>
    <row r="61" spans="1:7" ht="15" customHeight="1" x14ac:dyDescent="0.3">
      <c r="A61" s="402" t="s">
        <v>29</v>
      </c>
      <c r="B61" s="404"/>
      <c r="C61" s="404"/>
      <c r="E61" s="404"/>
      <c r="G61" s="4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7" sqref="B17:C17"/>
    </sheetView>
  </sheetViews>
  <sheetFormatPr defaultRowHeight="13.5" x14ac:dyDescent="0.25"/>
  <cols>
    <col min="1" max="1" width="27.5703125" style="361" customWidth="1"/>
    <col min="2" max="2" width="20.42578125" style="361" customWidth="1"/>
    <col min="3" max="3" width="31.85546875" style="361" customWidth="1"/>
    <col min="4" max="4" width="25.85546875" style="361" customWidth="1"/>
    <col min="5" max="5" width="25.7109375" style="361" customWidth="1"/>
    <col min="6" max="6" width="23.140625" style="361" customWidth="1"/>
    <col min="7" max="7" width="28.42578125" style="361" customWidth="1"/>
    <col min="8" max="8" width="21.5703125" style="361" customWidth="1"/>
    <col min="9" max="9" width="9.140625" style="361" customWidth="1"/>
    <col min="10" max="16384" width="9.140625" style="398"/>
  </cols>
  <sheetData>
    <row r="14" spans="1:6" ht="15" customHeight="1" x14ac:dyDescent="0.3">
      <c r="A14" s="362"/>
      <c r="C14" s="363"/>
      <c r="F14" s="36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365" t="s">
        <v>1</v>
      </c>
      <c r="B16" s="406" t="s">
        <v>2</v>
      </c>
    </row>
    <row r="17" spans="1:5" ht="16.5" customHeight="1" x14ac:dyDescent="0.3">
      <c r="A17" s="366" t="s">
        <v>3</v>
      </c>
      <c r="B17" s="366" t="s">
        <v>5</v>
      </c>
      <c r="D17" s="367"/>
      <c r="E17" s="368"/>
    </row>
    <row r="18" spans="1:5" ht="16.5" customHeight="1" x14ac:dyDescent="0.3">
      <c r="A18" s="369" t="s">
        <v>4</v>
      </c>
      <c r="B18" s="366" t="s">
        <v>113</v>
      </c>
      <c r="C18" s="368"/>
      <c r="D18" s="368"/>
      <c r="E18" s="368"/>
    </row>
    <row r="19" spans="1:5" ht="16.5" customHeight="1" x14ac:dyDescent="0.3">
      <c r="A19" s="369" t="s">
        <v>6</v>
      </c>
      <c r="B19" s="370">
        <v>96.4</v>
      </c>
      <c r="C19" s="368"/>
      <c r="D19" s="368"/>
      <c r="E19" s="368"/>
    </row>
    <row r="20" spans="1:5" ht="16.5" customHeight="1" x14ac:dyDescent="0.3">
      <c r="A20" s="366" t="s">
        <v>8</v>
      </c>
      <c r="B20" s="370">
        <v>18.43</v>
      </c>
      <c r="C20" s="368"/>
      <c r="D20" s="368"/>
      <c r="E20" s="368"/>
    </row>
    <row r="21" spans="1:5" ht="16.5" customHeight="1" x14ac:dyDescent="0.3">
      <c r="A21" s="366" t="s">
        <v>10</v>
      </c>
      <c r="B21" s="371">
        <v>0.125</v>
      </c>
      <c r="C21" s="368"/>
      <c r="D21" s="368"/>
      <c r="E21" s="368"/>
    </row>
    <row r="22" spans="1:5" ht="15.75" customHeight="1" x14ac:dyDescent="0.25">
      <c r="A22" s="368"/>
      <c r="B22" s="368"/>
      <c r="C22" s="368"/>
      <c r="D22" s="368"/>
      <c r="E22" s="368"/>
    </row>
    <row r="23" spans="1:5" ht="16.5" customHeight="1" x14ac:dyDescent="0.3">
      <c r="A23" s="372" t="s">
        <v>13</v>
      </c>
      <c r="B23" s="373" t="s">
        <v>14</v>
      </c>
      <c r="C23" s="372" t="s">
        <v>15</v>
      </c>
      <c r="D23" s="372" t="s">
        <v>16</v>
      </c>
      <c r="E23" s="372" t="s">
        <v>17</v>
      </c>
    </row>
    <row r="24" spans="1:5" ht="16.5" customHeight="1" x14ac:dyDescent="0.3">
      <c r="A24" s="374">
        <v>1</v>
      </c>
      <c r="B24" s="375">
        <v>36369697</v>
      </c>
      <c r="C24" s="375">
        <v>8387.2999999999993</v>
      </c>
      <c r="D24" s="376">
        <v>1.2</v>
      </c>
      <c r="E24" s="377">
        <v>3.8</v>
      </c>
    </row>
    <row r="25" spans="1:5" ht="16.5" customHeight="1" x14ac:dyDescent="0.3">
      <c r="A25" s="374">
        <v>2</v>
      </c>
      <c r="B25" s="375">
        <v>36513595</v>
      </c>
      <c r="C25" s="375">
        <v>8443.4</v>
      </c>
      <c r="D25" s="376">
        <v>1.2</v>
      </c>
      <c r="E25" s="376">
        <v>3.8</v>
      </c>
    </row>
    <row r="26" spans="1:5" ht="16.5" customHeight="1" x14ac:dyDescent="0.3">
      <c r="A26" s="374">
        <v>3</v>
      </c>
      <c r="B26" s="375">
        <v>36668833</v>
      </c>
      <c r="C26" s="375">
        <v>8443.4</v>
      </c>
      <c r="D26" s="376">
        <v>1.2</v>
      </c>
      <c r="E26" s="376">
        <v>3.8</v>
      </c>
    </row>
    <row r="27" spans="1:5" ht="16.5" customHeight="1" x14ac:dyDescent="0.3">
      <c r="A27" s="374">
        <v>4</v>
      </c>
      <c r="B27" s="375">
        <v>36485580</v>
      </c>
      <c r="C27" s="375">
        <v>8442.1</v>
      </c>
      <c r="D27" s="376">
        <v>1.2</v>
      </c>
      <c r="E27" s="376">
        <v>3.8</v>
      </c>
    </row>
    <row r="28" spans="1:5" ht="16.5" customHeight="1" x14ac:dyDescent="0.3">
      <c r="A28" s="374">
        <v>5</v>
      </c>
      <c r="B28" s="375">
        <v>36689027</v>
      </c>
      <c r="C28" s="375">
        <v>8447.5</v>
      </c>
      <c r="D28" s="376">
        <v>1.2</v>
      </c>
      <c r="E28" s="376">
        <v>3.8</v>
      </c>
    </row>
    <row r="29" spans="1:5" ht="16.5" customHeight="1" x14ac:dyDescent="0.3">
      <c r="A29" s="374">
        <v>6</v>
      </c>
      <c r="B29" s="378">
        <v>36674165</v>
      </c>
      <c r="C29" s="378">
        <v>8405.9</v>
      </c>
      <c r="D29" s="379">
        <v>1.2</v>
      </c>
      <c r="E29" s="379">
        <v>3.8</v>
      </c>
    </row>
    <row r="30" spans="1:5" ht="16.5" customHeight="1" x14ac:dyDescent="0.3">
      <c r="A30" s="380" t="s">
        <v>18</v>
      </c>
      <c r="B30" s="381">
        <f>AVERAGE(B24:B29)</f>
        <v>36566816.166666664</v>
      </c>
      <c r="C30" s="382">
        <f>AVERAGE(C24:C29)</f>
        <v>8428.2666666666664</v>
      </c>
      <c r="D30" s="383">
        <f>AVERAGE(D24:D29)</f>
        <v>1.2</v>
      </c>
      <c r="E30" s="383">
        <f>AVERAGE(E24:E29)</f>
        <v>3.8000000000000003</v>
      </c>
    </row>
    <row r="31" spans="1:5" ht="16.5" customHeight="1" x14ac:dyDescent="0.3">
      <c r="A31" s="384" t="s">
        <v>19</v>
      </c>
      <c r="B31" s="385">
        <f>(STDEV(B24:B29)/B30)</f>
        <v>3.5688768951787761E-3</v>
      </c>
      <c r="C31" s="386"/>
      <c r="D31" s="386"/>
      <c r="E31" s="387"/>
    </row>
    <row r="32" spans="1:5" s="361" customFormat="1" ht="16.5" customHeight="1" x14ac:dyDescent="0.3">
      <c r="A32" s="388" t="s">
        <v>20</v>
      </c>
      <c r="B32" s="389">
        <f>COUNT(B24:B29)</f>
        <v>6</v>
      </c>
      <c r="C32" s="390"/>
      <c r="D32" s="391"/>
      <c r="E32" s="392"/>
    </row>
    <row r="33" spans="1:5" s="361" customFormat="1" ht="15.75" customHeight="1" x14ac:dyDescent="0.25">
      <c r="A33" s="368"/>
      <c r="B33" s="368"/>
      <c r="C33" s="368"/>
      <c r="D33" s="368"/>
      <c r="E33" s="368"/>
    </row>
    <row r="34" spans="1:5" s="361" customFormat="1" ht="16.5" customHeight="1" x14ac:dyDescent="0.3">
      <c r="A34" s="369" t="s">
        <v>21</v>
      </c>
      <c r="B34" s="393" t="s">
        <v>22</v>
      </c>
      <c r="C34" s="394"/>
      <c r="D34" s="394"/>
      <c r="E34" s="394"/>
    </row>
    <row r="35" spans="1:5" ht="16.5" customHeight="1" x14ac:dyDescent="0.3">
      <c r="A35" s="369"/>
      <c r="B35" s="393" t="s">
        <v>23</v>
      </c>
      <c r="C35" s="394"/>
      <c r="D35" s="394"/>
      <c r="E35" s="394"/>
    </row>
    <row r="36" spans="1:5" ht="16.5" customHeight="1" x14ac:dyDescent="0.3">
      <c r="A36" s="369"/>
      <c r="B36" s="393" t="s">
        <v>24</v>
      </c>
      <c r="C36" s="394"/>
      <c r="D36" s="394"/>
      <c r="E36" s="394"/>
    </row>
    <row r="37" spans="1:5" ht="15.75" customHeight="1" x14ac:dyDescent="0.25">
      <c r="A37" s="368"/>
      <c r="B37" s="368"/>
      <c r="C37" s="368"/>
      <c r="D37" s="368"/>
      <c r="E37" s="368"/>
    </row>
    <row r="38" spans="1:5" ht="16.5" customHeight="1" x14ac:dyDescent="0.3">
      <c r="A38" s="365" t="s">
        <v>1</v>
      </c>
      <c r="B38" s="406"/>
    </row>
    <row r="39" spans="1:5" ht="16.5" customHeight="1" x14ac:dyDescent="0.3">
      <c r="A39" s="369" t="s">
        <v>4</v>
      </c>
      <c r="B39" s="366" t="s">
        <v>115</v>
      </c>
      <c r="C39" s="368"/>
      <c r="D39" s="368"/>
      <c r="E39" s="368"/>
    </row>
    <row r="40" spans="1:5" ht="16.5" customHeight="1" x14ac:dyDescent="0.3">
      <c r="A40" s="369" t="s">
        <v>6</v>
      </c>
      <c r="B40" s="370">
        <v>87.84</v>
      </c>
      <c r="C40" s="368"/>
      <c r="D40" s="368"/>
      <c r="E40" s="368"/>
    </row>
    <row r="41" spans="1:5" ht="16.5" customHeight="1" x14ac:dyDescent="0.3">
      <c r="A41" s="366" t="s">
        <v>8</v>
      </c>
      <c r="B41" s="370">
        <v>24.9</v>
      </c>
      <c r="C41" s="368"/>
      <c r="D41" s="368"/>
      <c r="E41" s="368"/>
    </row>
    <row r="42" spans="1:5" ht="16.5" customHeight="1" x14ac:dyDescent="0.3">
      <c r="A42" s="366" t="s">
        <v>10</v>
      </c>
      <c r="B42" s="371">
        <v>0.5</v>
      </c>
      <c r="C42" s="368"/>
      <c r="D42" s="368"/>
      <c r="E42" s="368"/>
    </row>
    <row r="43" spans="1:5" ht="15.75" customHeight="1" x14ac:dyDescent="0.25">
      <c r="A43" s="368"/>
      <c r="B43" s="368"/>
      <c r="C43" s="368"/>
      <c r="D43" s="368"/>
      <c r="E43" s="368"/>
    </row>
    <row r="44" spans="1:5" ht="16.5" customHeight="1" x14ac:dyDescent="0.3">
      <c r="A44" s="372" t="s">
        <v>13</v>
      </c>
      <c r="B44" s="373" t="s">
        <v>14</v>
      </c>
      <c r="C44" s="372" t="s">
        <v>15</v>
      </c>
      <c r="D44" s="372" t="s">
        <v>16</v>
      </c>
      <c r="E44" s="372" t="s">
        <v>17</v>
      </c>
    </row>
    <row r="45" spans="1:5" ht="16.5" customHeight="1" x14ac:dyDescent="0.3">
      <c r="A45" s="374">
        <v>1</v>
      </c>
      <c r="B45" s="375">
        <v>105860632</v>
      </c>
      <c r="C45" s="375">
        <v>5902.9</v>
      </c>
      <c r="D45" s="376">
        <v>1.1000000000000001</v>
      </c>
      <c r="E45" s="377">
        <v>6.2</v>
      </c>
    </row>
    <row r="46" spans="1:5" ht="16.5" customHeight="1" x14ac:dyDescent="0.3">
      <c r="A46" s="374">
        <v>2</v>
      </c>
      <c r="B46" s="375">
        <v>106416153</v>
      </c>
      <c r="C46" s="375">
        <v>5935.2</v>
      </c>
      <c r="D46" s="376">
        <v>1</v>
      </c>
      <c r="E46" s="376">
        <v>6.2</v>
      </c>
    </row>
    <row r="47" spans="1:5" ht="16.5" customHeight="1" x14ac:dyDescent="0.3">
      <c r="A47" s="374">
        <v>3</v>
      </c>
      <c r="B47" s="375">
        <v>106620869</v>
      </c>
      <c r="C47" s="375">
        <v>5919.4</v>
      </c>
      <c r="D47" s="376">
        <v>1.1000000000000001</v>
      </c>
      <c r="E47" s="376">
        <v>6.2</v>
      </c>
    </row>
    <row r="48" spans="1:5" ht="16.5" customHeight="1" x14ac:dyDescent="0.3">
      <c r="A48" s="374">
        <v>4</v>
      </c>
      <c r="B48" s="375">
        <v>105992655</v>
      </c>
      <c r="C48" s="375">
        <v>5899.2</v>
      </c>
      <c r="D48" s="376">
        <v>1.1000000000000001</v>
      </c>
      <c r="E48" s="376">
        <v>6.2</v>
      </c>
    </row>
    <row r="49" spans="1:7" ht="16.5" customHeight="1" x14ac:dyDescent="0.3">
      <c r="A49" s="374">
        <v>5</v>
      </c>
      <c r="B49" s="375">
        <v>106693355</v>
      </c>
      <c r="C49" s="375">
        <v>5898.7</v>
      </c>
      <c r="D49" s="376">
        <v>1.1000000000000001</v>
      </c>
      <c r="E49" s="376">
        <v>6.2</v>
      </c>
    </row>
    <row r="50" spans="1:7" ht="16.5" customHeight="1" x14ac:dyDescent="0.3">
      <c r="A50" s="374">
        <v>6</v>
      </c>
      <c r="B50" s="378">
        <v>106663304</v>
      </c>
      <c r="C50" s="378">
        <v>5927.6</v>
      </c>
      <c r="D50" s="379">
        <v>1</v>
      </c>
      <c r="E50" s="379">
        <v>6.2</v>
      </c>
    </row>
    <row r="51" spans="1:7" ht="16.5" customHeight="1" x14ac:dyDescent="0.3">
      <c r="A51" s="380" t="s">
        <v>18</v>
      </c>
      <c r="B51" s="381">
        <f>AVERAGE(B45:B50)</f>
        <v>106374494.66666667</v>
      </c>
      <c r="C51" s="382">
        <f>AVERAGE(C45:C50)</f>
        <v>5913.833333333333</v>
      </c>
      <c r="D51" s="383">
        <f>AVERAGE(D45:D50)</f>
        <v>1.0666666666666667</v>
      </c>
      <c r="E51" s="383">
        <f>AVERAGE(E45:E50)</f>
        <v>6.2</v>
      </c>
    </row>
    <row r="52" spans="1:7" ht="16.5" customHeight="1" x14ac:dyDescent="0.3">
      <c r="A52" s="384" t="s">
        <v>19</v>
      </c>
      <c r="B52" s="385">
        <f>(STDEV(B45:B50)/B51)</f>
        <v>3.4086626977952918E-3</v>
      </c>
      <c r="C52" s="386"/>
      <c r="D52" s="386"/>
      <c r="E52" s="387"/>
    </row>
    <row r="53" spans="1:7" s="361" customFormat="1" ht="16.5" customHeight="1" x14ac:dyDescent="0.3">
      <c r="A53" s="388" t="s">
        <v>20</v>
      </c>
      <c r="B53" s="389">
        <f>COUNT(B45:B50)</f>
        <v>6</v>
      </c>
      <c r="C53" s="390"/>
      <c r="D53" s="391"/>
      <c r="E53" s="392"/>
    </row>
    <row r="54" spans="1:7" s="361" customFormat="1" ht="15.75" customHeight="1" x14ac:dyDescent="0.25">
      <c r="A54" s="368"/>
      <c r="B54" s="368"/>
      <c r="C54" s="368"/>
      <c r="D54" s="368"/>
      <c r="E54" s="368"/>
    </row>
    <row r="55" spans="1:7" s="361" customFormat="1" ht="16.5" customHeight="1" x14ac:dyDescent="0.3">
      <c r="A55" s="369" t="s">
        <v>21</v>
      </c>
      <c r="B55" s="393" t="s">
        <v>22</v>
      </c>
      <c r="C55" s="394"/>
      <c r="D55" s="394"/>
      <c r="E55" s="394"/>
    </row>
    <row r="56" spans="1:7" ht="16.5" customHeight="1" x14ac:dyDescent="0.3">
      <c r="A56" s="369"/>
      <c r="B56" s="393" t="s">
        <v>23</v>
      </c>
      <c r="C56" s="394"/>
      <c r="D56" s="394"/>
      <c r="E56" s="394"/>
    </row>
    <row r="57" spans="1:7" ht="16.5" customHeight="1" x14ac:dyDescent="0.3">
      <c r="A57" s="369"/>
      <c r="B57" s="393" t="s">
        <v>24</v>
      </c>
      <c r="C57" s="394"/>
      <c r="D57" s="394"/>
      <c r="E57" s="394"/>
    </row>
    <row r="58" spans="1:7" ht="14.25" customHeight="1" thickBot="1" x14ac:dyDescent="0.3">
      <c r="A58" s="395"/>
      <c r="B58" s="396"/>
      <c r="D58" s="397"/>
      <c r="F58" s="398"/>
      <c r="G58" s="398"/>
    </row>
    <row r="59" spans="1:7" ht="15" customHeight="1" x14ac:dyDescent="0.3">
      <c r="B59" s="399" t="s">
        <v>25</v>
      </c>
      <c r="C59" s="399"/>
      <c r="E59" s="400" t="s">
        <v>26</v>
      </c>
      <c r="F59" s="401"/>
      <c r="G59" s="400" t="s">
        <v>27</v>
      </c>
    </row>
    <row r="60" spans="1:7" ht="15" customHeight="1" x14ac:dyDescent="0.3">
      <c r="A60" s="402" t="s">
        <v>28</v>
      </c>
      <c r="B60" s="403"/>
      <c r="C60" s="403"/>
      <c r="E60" s="403"/>
      <c r="G60" s="403"/>
    </row>
    <row r="61" spans="1:7" ht="15" customHeight="1" x14ac:dyDescent="0.3">
      <c r="A61" s="402" t="s">
        <v>29</v>
      </c>
      <c r="B61" s="404"/>
      <c r="C61" s="404"/>
      <c r="E61" s="404"/>
      <c r="G61" s="4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F39" sqref="F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32" t="s">
        <v>30</v>
      </c>
      <c r="B1" s="332"/>
      <c r="C1" s="332"/>
      <c r="D1" s="332"/>
      <c r="E1" s="332"/>
      <c r="F1" s="332"/>
      <c r="G1" s="57"/>
    </row>
    <row r="2" spans="1:7" ht="12.75" customHeight="1" x14ac:dyDescent="0.3">
      <c r="A2" s="332"/>
      <c r="B2" s="332"/>
      <c r="C2" s="332"/>
      <c r="D2" s="332"/>
      <c r="E2" s="332"/>
      <c r="F2" s="332"/>
      <c r="G2" s="57"/>
    </row>
    <row r="3" spans="1:7" ht="12.75" customHeight="1" x14ac:dyDescent="0.3">
      <c r="A3" s="332"/>
      <c r="B3" s="332"/>
      <c r="C3" s="332"/>
      <c r="D3" s="332"/>
      <c r="E3" s="332"/>
      <c r="F3" s="332"/>
      <c r="G3" s="57"/>
    </row>
    <row r="4" spans="1:7" ht="12.75" customHeight="1" x14ac:dyDescent="0.3">
      <c r="A4" s="332"/>
      <c r="B4" s="332"/>
      <c r="C4" s="332"/>
      <c r="D4" s="332"/>
      <c r="E4" s="332"/>
      <c r="F4" s="332"/>
      <c r="G4" s="57"/>
    </row>
    <row r="5" spans="1:7" ht="12.75" customHeight="1" x14ac:dyDescent="0.3">
      <c r="A5" s="332"/>
      <c r="B5" s="332"/>
      <c r="C5" s="332"/>
      <c r="D5" s="332"/>
      <c r="E5" s="332"/>
      <c r="F5" s="332"/>
      <c r="G5" s="57"/>
    </row>
    <row r="6" spans="1:7" ht="12.75" customHeight="1" x14ac:dyDescent="0.3">
      <c r="A6" s="332"/>
      <c r="B6" s="332"/>
      <c r="C6" s="332"/>
      <c r="D6" s="332"/>
      <c r="E6" s="332"/>
      <c r="F6" s="332"/>
      <c r="G6" s="57"/>
    </row>
    <row r="7" spans="1:7" ht="12.75" customHeight="1" x14ac:dyDescent="0.3">
      <c r="A7" s="332"/>
      <c r="B7" s="332"/>
      <c r="C7" s="332"/>
      <c r="D7" s="332"/>
      <c r="E7" s="332"/>
      <c r="F7" s="332"/>
      <c r="G7" s="57"/>
    </row>
    <row r="8" spans="1:7" ht="15" customHeight="1" x14ac:dyDescent="0.3">
      <c r="A8" s="331" t="s">
        <v>31</v>
      </c>
      <c r="B8" s="331"/>
      <c r="C8" s="331"/>
      <c r="D8" s="331"/>
      <c r="E8" s="331"/>
      <c r="F8" s="331"/>
      <c r="G8" s="58"/>
    </row>
    <row r="9" spans="1:7" ht="12.75" customHeight="1" x14ac:dyDescent="0.3">
      <c r="A9" s="331"/>
      <c r="B9" s="331"/>
      <c r="C9" s="331"/>
      <c r="D9" s="331"/>
      <c r="E9" s="331"/>
      <c r="F9" s="331"/>
      <c r="G9" s="58"/>
    </row>
    <row r="10" spans="1:7" ht="12.75" customHeight="1" x14ac:dyDescent="0.3">
      <c r="A10" s="331"/>
      <c r="B10" s="331"/>
      <c r="C10" s="331"/>
      <c r="D10" s="331"/>
      <c r="E10" s="331"/>
      <c r="F10" s="331"/>
      <c r="G10" s="58"/>
    </row>
    <row r="11" spans="1:7" ht="12.75" customHeight="1" x14ac:dyDescent="0.3">
      <c r="A11" s="331"/>
      <c r="B11" s="331"/>
      <c r="C11" s="331"/>
      <c r="D11" s="331"/>
      <c r="E11" s="331"/>
      <c r="F11" s="331"/>
      <c r="G11" s="58"/>
    </row>
    <row r="12" spans="1:7" ht="12.75" customHeight="1" x14ac:dyDescent="0.3">
      <c r="A12" s="331"/>
      <c r="B12" s="331"/>
      <c r="C12" s="331"/>
      <c r="D12" s="331"/>
      <c r="E12" s="331"/>
      <c r="F12" s="331"/>
      <c r="G12" s="58"/>
    </row>
    <row r="13" spans="1:7" ht="12.75" customHeight="1" x14ac:dyDescent="0.3">
      <c r="A13" s="331"/>
      <c r="B13" s="331"/>
      <c r="C13" s="331"/>
      <c r="D13" s="331"/>
      <c r="E13" s="331"/>
      <c r="F13" s="331"/>
      <c r="G13" s="58"/>
    </row>
    <row r="14" spans="1:7" ht="12.75" customHeight="1" x14ac:dyDescent="0.3">
      <c r="A14" s="331"/>
      <c r="B14" s="331"/>
      <c r="C14" s="331"/>
      <c r="D14" s="331"/>
      <c r="E14" s="331"/>
      <c r="F14" s="331"/>
      <c r="G14" s="58"/>
    </row>
    <row r="15" spans="1:7" ht="13.5" customHeight="1" x14ac:dyDescent="0.3"/>
    <row r="16" spans="1:7" ht="19.5" customHeight="1" x14ac:dyDescent="0.3">
      <c r="A16" s="327" t="s">
        <v>32</v>
      </c>
      <c r="B16" s="328"/>
      <c r="C16" s="328"/>
      <c r="D16" s="328"/>
      <c r="E16" s="328"/>
      <c r="F16" s="329"/>
    </row>
    <row r="17" spans="1:13" ht="18.75" customHeight="1" x14ac:dyDescent="0.3">
      <c r="A17" s="330" t="s">
        <v>33</v>
      </c>
      <c r="B17" s="330"/>
      <c r="C17" s="330"/>
      <c r="D17" s="330"/>
      <c r="E17" s="330"/>
      <c r="F17" s="33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59" t="s">
        <v>9</v>
      </c>
    </row>
    <row r="21" spans="1:13" ht="16.5" customHeight="1" x14ac:dyDescent="0.3">
      <c r="A21" s="4" t="s">
        <v>35</v>
      </c>
      <c r="B21" s="59" t="s">
        <v>11</v>
      </c>
    </row>
    <row r="22" spans="1:13" ht="16.5" customHeight="1" x14ac:dyDescent="0.3">
      <c r="A22" s="4" t="s">
        <v>36</v>
      </c>
      <c r="B22" s="59" t="s">
        <v>12</v>
      </c>
    </row>
    <row r="23" spans="1:13" ht="16.5" customHeight="1" x14ac:dyDescent="0.3">
      <c r="A23" s="4" t="s">
        <v>37</v>
      </c>
      <c r="B23" s="59">
        <v>0</v>
      </c>
    </row>
    <row r="24" spans="1:13" ht="16.5" customHeight="1" x14ac:dyDescent="0.3">
      <c r="A24" s="4" t="s">
        <v>38</v>
      </c>
      <c r="B24" s="60">
        <v>0</v>
      </c>
    </row>
    <row r="25" spans="1:13" ht="16.5" customHeight="1" x14ac:dyDescent="0.3">
      <c r="A25" s="4" t="s">
        <v>39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21.7439</v>
      </c>
      <c r="C29" s="12">
        <v>46.796720000000001</v>
      </c>
      <c r="D29" s="12">
        <v>46.407519999999998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46.796689999999998</v>
      </c>
      <c r="D30" s="12">
        <v>46.407519999999998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46.796669999999999</v>
      </c>
      <c r="D31" s="15">
        <v>46.407550999999998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21.7439</v>
      </c>
      <c r="C33" s="18">
        <f>AVERAGE(C29:C32)</f>
        <v>46.796693333333337</v>
      </c>
      <c r="D33" s="18">
        <f>AVERAGE(D29:D32)</f>
        <v>46.407530333333334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25.052793333333337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24.663630333333334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0.98446628306783612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55" zoomScaleNormal="75" workbookViewId="0">
      <selection activeCell="B18" sqref="B18:C1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58" t="s">
        <v>30</v>
      </c>
      <c r="B1" s="358"/>
      <c r="C1" s="358"/>
      <c r="D1" s="358"/>
      <c r="E1" s="358"/>
      <c r="F1" s="358"/>
      <c r="G1" s="358"/>
      <c r="H1" s="358"/>
    </row>
    <row r="2" spans="1:8" x14ac:dyDescent="0.25">
      <c r="A2" s="358"/>
      <c r="B2" s="358"/>
      <c r="C2" s="358"/>
      <c r="D2" s="358"/>
      <c r="E2" s="358"/>
      <c r="F2" s="358"/>
      <c r="G2" s="358"/>
      <c r="H2" s="358"/>
    </row>
    <row r="3" spans="1:8" x14ac:dyDescent="0.25">
      <c r="A3" s="358"/>
      <c r="B3" s="358"/>
      <c r="C3" s="358"/>
      <c r="D3" s="358"/>
      <c r="E3" s="358"/>
      <c r="F3" s="358"/>
      <c r="G3" s="358"/>
      <c r="H3" s="358"/>
    </row>
    <row r="4" spans="1:8" x14ac:dyDescent="0.25">
      <c r="A4" s="358"/>
      <c r="B4" s="358"/>
      <c r="C4" s="358"/>
      <c r="D4" s="358"/>
      <c r="E4" s="358"/>
      <c r="F4" s="358"/>
      <c r="G4" s="358"/>
      <c r="H4" s="358"/>
    </row>
    <row r="5" spans="1:8" x14ac:dyDescent="0.25">
      <c r="A5" s="358"/>
      <c r="B5" s="358"/>
      <c r="C5" s="358"/>
      <c r="D5" s="358"/>
      <c r="E5" s="358"/>
      <c r="F5" s="358"/>
      <c r="G5" s="358"/>
      <c r="H5" s="358"/>
    </row>
    <row r="6" spans="1:8" x14ac:dyDescent="0.25">
      <c r="A6" s="358"/>
      <c r="B6" s="358"/>
      <c r="C6" s="358"/>
      <c r="D6" s="358"/>
      <c r="E6" s="358"/>
      <c r="F6" s="358"/>
      <c r="G6" s="358"/>
      <c r="H6" s="358"/>
    </row>
    <row r="7" spans="1:8" x14ac:dyDescent="0.25">
      <c r="A7" s="358"/>
      <c r="B7" s="358"/>
      <c r="C7" s="358"/>
      <c r="D7" s="358"/>
      <c r="E7" s="358"/>
      <c r="F7" s="358"/>
      <c r="G7" s="358"/>
      <c r="H7" s="358"/>
    </row>
    <row r="8" spans="1:8" x14ac:dyDescent="0.25">
      <c r="A8" s="359" t="s">
        <v>31</v>
      </c>
      <c r="B8" s="359"/>
      <c r="C8" s="359"/>
      <c r="D8" s="359"/>
      <c r="E8" s="359"/>
      <c r="F8" s="359"/>
      <c r="G8" s="359"/>
      <c r="H8" s="359"/>
    </row>
    <row r="9" spans="1:8" x14ac:dyDescent="0.25">
      <c r="A9" s="359"/>
      <c r="B9" s="359"/>
      <c r="C9" s="359"/>
      <c r="D9" s="359"/>
      <c r="E9" s="359"/>
      <c r="F9" s="359"/>
      <c r="G9" s="359"/>
      <c r="H9" s="359"/>
    </row>
    <row r="10" spans="1:8" x14ac:dyDescent="0.25">
      <c r="A10" s="359"/>
      <c r="B10" s="359"/>
      <c r="C10" s="359"/>
      <c r="D10" s="359"/>
      <c r="E10" s="359"/>
      <c r="F10" s="359"/>
      <c r="G10" s="359"/>
      <c r="H10" s="359"/>
    </row>
    <row r="11" spans="1:8" x14ac:dyDescent="0.25">
      <c r="A11" s="359"/>
      <c r="B11" s="359"/>
      <c r="C11" s="359"/>
      <c r="D11" s="359"/>
      <c r="E11" s="359"/>
      <c r="F11" s="359"/>
      <c r="G11" s="359"/>
      <c r="H11" s="359"/>
    </row>
    <row r="12" spans="1:8" x14ac:dyDescent="0.25">
      <c r="A12" s="359"/>
      <c r="B12" s="359"/>
      <c r="C12" s="359"/>
      <c r="D12" s="359"/>
      <c r="E12" s="359"/>
      <c r="F12" s="359"/>
      <c r="G12" s="359"/>
      <c r="H12" s="359"/>
    </row>
    <row r="13" spans="1:8" x14ac:dyDescent="0.25">
      <c r="A13" s="359"/>
      <c r="B13" s="359"/>
      <c r="C13" s="359"/>
      <c r="D13" s="359"/>
      <c r="E13" s="359"/>
      <c r="F13" s="359"/>
      <c r="G13" s="359"/>
      <c r="H13" s="359"/>
    </row>
    <row r="14" spans="1:8" ht="19.5" customHeight="1" x14ac:dyDescent="0.25">
      <c r="A14" s="359"/>
      <c r="B14" s="359"/>
      <c r="C14" s="359"/>
      <c r="D14" s="359"/>
      <c r="E14" s="359"/>
      <c r="F14" s="359"/>
      <c r="G14" s="359"/>
      <c r="H14" s="359"/>
    </row>
    <row r="15" spans="1:8" ht="19.5" customHeight="1" x14ac:dyDescent="0.25"/>
    <row r="16" spans="1:8" ht="19.5" customHeight="1" x14ac:dyDescent="0.3">
      <c r="A16" s="327" t="s">
        <v>32</v>
      </c>
      <c r="B16" s="328"/>
      <c r="C16" s="328"/>
      <c r="D16" s="328"/>
      <c r="E16" s="328"/>
      <c r="F16" s="328"/>
      <c r="G16" s="328"/>
      <c r="H16" s="329"/>
    </row>
    <row r="17" spans="1:12" ht="20.25" customHeight="1" x14ac:dyDescent="0.25">
      <c r="A17" s="360" t="s">
        <v>45</v>
      </c>
      <c r="B17" s="360"/>
      <c r="C17" s="360"/>
      <c r="D17" s="360"/>
      <c r="E17" s="360"/>
      <c r="F17" s="360"/>
      <c r="G17" s="360"/>
      <c r="H17" s="360"/>
    </row>
    <row r="18" spans="1:12" ht="26.25" customHeight="1" x14ac:dyDescent="0.4">
      <c r="A18" s="63" t="s">
        <v>34</v>
      </c>
      <c r="B18" s="357" t="s">
        <v>5</v>
      </c>
      <c r="C18" s="357"/>
    </row>
    <row r="19" spans="1:12" ht="26.25" customHeight="1" x14ac:dyDescent="0.4">
      <c r="A19" s="63" t="s">
        <v>35</v>
      </c>
      <c r="B19" s="165" t="s">
        <v>7</v>
      </c>
      <c r="C19" s="188">
        <v>23</v>
      </c>
    </row>
    <row r="20" spans="1:12" ht="26.25" customHeight="1" x14ac:dyDescent="0.4">
      <c r="A20" s="63" t="s">
        <v>36</v>
      </c>
      <c r="B20" s="165" t="s">
        <v>9</v>
      </c>
      <c r="C20" s="166"/>
    </row>
    <row r="21" spans="1:12" ht="26.25" customHeight="1" x14ac:dyDescent="0.4">
      <c r="A21" s="63" t="s">
        <v>37</v>
      </c>
      <c r="B21" s="334" t="s">
        <v>11</v>
      </c>
      <c r="C21" s="334"/>
      <c r="D21" s="334"/>
      <c r="E21" s="334"/>
      <c r="F21" s="334"/>
      <c r="G21" s="334"/>
      <c r="H21" s="334"/>
      <c r="I21" s="190"/>
    </row>
    <row r="22" spans="1:12" ht="26.25" customHeight="1" x14ac:dyDescent="0.4">
      <c r="A22" s="63" t="s">
        <v>38</v>
      </c>
      <c r="B22" s="167" t="s">
        <v>12</v>
      </c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39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333"/>
      <c r="C26" s="333"/>
      <c r="D26" s="333"/>
      <c r="E26" s="333"/>
      <c r="F26" s="333"/>
      <c r="G26" s="333"/>
      <c r="H26" s="333"/>
    </row>
    <row r="27" spans="1:12" ht="26.25" customHeight="1" x14ac:dyDescent="0.4">
      <c r="A27" s="66" t="s">
        <v>4</v>
      </c>
      <c r="B27" s="357" t="s">
        <v>113</v>
      </c>
      <c r="C27" s="357"/>
    </row>
    <row r="28" spans="1:12" ht="26.25" customHeight="1" x14ac:dyDescent="0.4">
      <c r="A28" s="68" t="s">
        <v>46</v>
      </c>
      <c r="B28" s="334"/>
      <c r="C28" s="334"/>
    </row>
    <row r="29" spans="1:12" ht="27" customHeight="1" x14ac:dyDescent="0.4">
      <c r="A29" s="68" t="s">
        <v>6</v>
      </c>
      <c r="B29" s="164">
        <v>96.4</v>
      </c>
    </row>
    <row r="30" spans="1:12" s="3" customFormat="1" ht="27" customHeight="1" x14ac:dyDescent="0.4">
      <c r="A30" s="68" t="s">
        <v>47</v>
      </c>
      <c r="B30" s="163">
        <v>0</v>
      </c>
      <c r="C30" s="335" t="s">
        <v>48</v>
      </c>
      <c r="D30" s="336"/>
      <c r="E30" s="336"/>
      <c r="F30" s="336"/>
      <c r="G30" s="336"/>
      <c r="H30" s="337"/>
      <c r="I30" s="70"/>
      <c r="J30" s="70"/>
      <c r="K30" s="70"/>
      <c r="L30" s="70"/>
    </row>
    <row r="31" spans="1:12" s="3" customFormat="1" ht="19.5" customHeight="1" x14ac:dyDescent="0.3">
      <c r="A31" s="68" t="s">
        <v>49</v>
      </c>
      <c r="B31" s="67">
        <f>B29-B30</f>
        <v>96.4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50</v>
      </c>
      <c r="B32" s="184">
        <v>1</v>
      </c>
      <c r="C32" s="338" t="s">
        <v>51</v>
      </c>
      <c r="D32" s="339"/>
      <c r="E32" s="339"/>
      <c r="F32" s="339"/>
      <c r="G32" s="339"/>
      <c r="H32" s="340"/>
      <c r="I32" s="70"/>
      <c r="J32" s="70"/>
      <c r="K32" s="70"/>
      <c r="L32" s="70"/>
    </row>
    <row r="33" spans="1:14" s="3" customFormat="1" ht="27" customHeight="1" x14ac:dyDescent="0.4">
      <c r="A33" s="68" t="s">
        <v>52</v>
      </c>
      <c r="B33" s="184">
        <v>1</v>
      </c>
      <c r="C33" s="338" t="s">
        <v>53</v>
      </c>
      <c r="D33" s="339"/>
      <c r="E33" s="339"/>
      <c r="F33" s="339"/>
      <c r="G33" s="339"/>
      <c r="H33" s="34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54</v>
      </c>
      <c r="B35" s="77">
        <f>B32/B33</f>
        <v>1</v>
      </c>
      <c r="C35" s="62" t="s">
        <v>55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56</v>
      </c>
      <c r="B37" s="168">
        <v>20</v>
      </c>
      <c r="C37" s="62"/>
      <c r="D37" s="341" t="s">
        <v>57</v>
      </c>
      <c r="E37" s="356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9">
        <v>3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9">
        <v>25</v>
      </c>
      <c r="C39" s="84">
        <v>1</v>
      </c>
      <c r="D39" s="170">
        <v>36000397</v>
      </c>
      <c r="E39" s="128">
        <f>IF(ISBLANK(D39),"-",$D$49/$D$46*D39)</f>
        <v>39816626.328444973</v>
      </c>
      <c r="F39" s="170">
        <v>40006410</v>
      </c>
      <c r="G39" s="120">
        <f>IF(ISBLANK(F39),"-",$D$49/$F$46*F39)</f>
        <v>40083087.342763215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9">
        <v>1</v>
      </c>
      <c r="C40" s="80">
        <v>2</v>
      </c>
      <c r="D40" s="171">
        <v>35981445</v>
      </c>
      <c r="E40" s="129">
        <f>IF(ISBLANK(D40),"-",$D$49/$D$46*D40)</f>
        <v>39795665.317871213</v>
      </c>
      <c r="F40" s="171">
        <v>40060930</v>
      </c>
      <c r="G40" s="121">
        <f>IF(ISBLANK(F40),"-",$D$49/$F$46*F40)</f>
        <v>40137711.837236166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9">
        <v>1</v>
      </c>
      <c r="C41" s="80">
        <v>3</v>
      </c>
      <c r="D41" s="171">
        <v>35981843</v>
      </c>
      <c r="E41" s="129">
        <f>IF(ISBLANK(D41),"-",$D$49/$D$46*D41)</f>
        <v>39796105.507941298</v>
      </c>
      <c r="F41" s="171">
        <v>40139228</v>
      </c>
      <c r="G41" s="121">
        <f>IF(ISBLANK(F41),"-",$D$49/$F$46*F41)</f>
        <v>40216159.905252352</v>
      </c>
      <c r="L41" s="74"/>
      <c r="M41" s="74"/>
      <c r="N41" s="85"/>
    </row>
    <row r="42" spans="1:14" ht="26.25" customHeight="1" x14ac:dyDescent="0.4">
      <c r="A42" s="79" t="s">
        <v>66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67</v>
      </c>
      <c r="B43" s="169">
        <v>1</v>
      </c>
      <c r="C43" s="87" t="s">
        <v>68</v>
      </c>
      <c r="D43" s="149">
        <f>AVERAGE(D39:D42)</f>
        <v>35987895</v>
      </c>
      <c r="E43" s="110">
        <f>AVERAGE(E39:E42)</f>
        <v>39802799.051419161</v>
      </c>
      <c r="F43" s="88">
        <f>AVERAGE(F39:F42)</f>
        <v>40068856</v>
      </c>
      <c r="G43" s="89">
        <f>AVERAGE(G39:G42)</f>
        <v>40145653.028417245</v>
      </c>
    </row>
    <row r="44" spans="1:14" ht="26.25" customHeight="1" x14ac:dyDescent="0.4">
      <c r="A44" s="79" t="s">
        <v>69</v>
      </c>
      <c r="B44" s="164">
        <v>1</v>
      </c>
      <c r="C44" s="150" t="s">
        <v>70</v>
      </c>
      <c r="D44" s="174">
        <v>19.54</v>
      </c>
      <c r="E44" s="85"/>
      <c r="F44" s="173">
        <v>21.57</v>
      </c>
      <c r="G44" s="126"/>
    </row>
    <row r="45" spans="1:14" ht="26.25" customHeight="1" x14ac:dyDescent="0.4">
      <c r="A45" s="79" t="s">
        <v>71</v>
      </c>
      <c r="B45" s="164">
        <v>1</v>
      </c>
      <c r="C45" s="151" t="s">
        <v>72</v>
      </c>
      <c r="D45" s="152">
        <f>D44*$B$35</f>
        <v>19.54</v>
      </c>
      <c r="E45" s="91"/>
      <c r="F45" s="90">
        <f>F44*$B$35</f>
        <v>21.57</v>
      </c>
      <c r="G45" s="93"/>
    </row>
    <row r="46" spans="1:14" ht="19.5" customHeight="1" x14ac:dyDescent="0.3">
      <c r="A46" s="79" t="s">
        <v>73</v>
      </c>
      <c r="B46" s="148">
        <f>(B45/B44)*(B43/B42)*(B41/B40)*(B39/B38)*B37</f>
        <v>166.66666666666669</v>
      </c>
      <c r="C46" s="151" t="s">
        <v>74</v>
      </c>
      <c r="D46" s="153">
        <f>D45*$B$31/100</f>
        <v>18.836559999999999</v>
      </c>
      <c r="E46" s="93"/>
      <c r="F46" s="92">
        <f>F45*$B$31/100</f>
        <v>20.793479999999999</v>
      </c>
      <c r="G46" s="93"/>
    </row>
    <row r="47" spans="1:14" ht="19.5" customHeight="1" x14ac:dyDescent="0.3">
      <c r="A47" s="343" t="s">
        <v>75</v>
      </c>
      <c r="B47" s="344"/>
      <c r="C47" s="151" t="s">
        <v>76</v>
      </c>
      <c r="D47" s="152">
        <f>D46/$B$46</f>
        <v>0.11301935999999999</v>
      </c>
      <c r="E47" s="93"/>
      <c r="F47" s="94">
        <f>F46/$B$46</f>
        <v>0.12476087999999998</v>
      </c>
      <c r="G47" s="93"/>
    </row>
    <row r="48" spans="1:14" ht="27" customHeight="1" x14ac:dyDescent="0.4">
      <c r="A48" s="345"/>
      <c r="B48" s="346"/>
      <c r="C48" s="151" t="s">
        <v>77</v>
      </c>
      <c r="D48" s="175">
        <v>0.125</v>
      </c>
      <c r="E48" s="126"/>
      <c r="F48" s="126"/>
      <c r="G48" s="126"/>
    </row>
    <row r="49" spans="1:12" ht="18.75" x14ac:dyDescent="0.3">
      <c r="C49" s="151" t="s">
        <v>78</v>
      </c>
      <c r="D49" s="153">
        <f>D48*$B$46</f>
        <v>20.833333333333336</v>
      </c>
      <c r="E49" s="93"/>
      <c r="F49" s="93"/>
      <c r="G49" s="93"/>
    </row>
    <row r="50" spans="1:12" ht="19.5" customHeight="1" x14ac:dyDescent="0.3">
      <c r="C50" s="154" t="s">
        <v>79</v>
      </c>
      <c r="D50" s="155">
        <f>D49/B35</f>
        <v>20.833333333333336</v>
      </c>
      <c r="E50" s="112"/>
      <c r="F50" s="112"/>
      <c r="G50" s="112"/>
    </row>
    <row r="51" spans="1:12" ht="18.75" x14ac:dyDescent="0.3">
      <c r="C51" s="156" t="s">
        <v>80</v>
      </c>
      <c r="D51" s="157">
        <f>AVERAGE(E39:E42,G39:G42)</f>
        <v>39974226.039918207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4.8192098616081838E-3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62" t="s">
        <v>83</v>
      </c>
      <c r="B56" s="64" t="str">
        <f>B21</f>
        <v>Each 5ml contains Amoxicillin Trihydrate PH.eUR. eq. to Amoxicillin 250mg
Potassium Clavulanate diluted Ph. Eur eq. to Clavulanic acid 62.5mg</v>
      </c>
    </row>
    <row r="57" spans="1:12" ht="26.25" customHeight="1" x14ac:dyDescent="0.4">
      <c r="A57" s="159" t="s">
        <v>84</v>
      </c>
      <c r="B57" s="176">
        <v>5</v>
      </c>
      <c r="C57" s="139" t="s">
        <v>85</v>
      </c>
      <c r="D57" s="177">
        <v>62.5</v>
      </c>
      <c r="E57" s="139" t="str">
        <f>B20</f>
        <v>Amoxicillin &amp; Clavulanic Acid</v>
      </c>
    </row>
    <row r="58" spans="1:12" ht="18.75" x14ac:dyDescent="0.3">
      <c r="A58" s="64" t="s">
        <v>86</v>
      </c>
      <c r="B58" s="187">
        <f>RD!C39</f>
        <v>0.98446628306783612</v>
      </c>
    </row>
    <row r="59" spans="1:12" s="26" customFormat="1" ht="18.75" x14ac:dyDescent="0.3">
      <c r="A59" s="137" t="s">
        <v>87</v>
      </c>
      <c r="B59" s="138">
        <f>B57</f>
        <v>5</v>
      </c>
      <c r="C59" s="139" t="s">
        <v>88</v>
      </c>
      <c r="D59" s="160">
        <f>B58*B57</f>
        <v>4.9223314153391806</v>
      </c>
    </row>
    <row r="60" spans="1:12" ht="19.5" customHeight="1" x14ac:dyDescent="0.25"/>
    <row r="61" spans="1:12" s="3" customFormat="1" ht="27" customHeight="1" x14ac:dyDescent="0.4">
      <c r="A61" s="78" t="s">
        <v>89</v>
      </c>
      <c r="B61" s="168">
        <v>100</v>
      </c>
      <c r="C61" s="62"/>
      <c r="D61" s="102" t="s">
        <v>90</v>
      </c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x14ac:dyDescent="0.4">
      <c r="A62" s="79" t="s">
        <v>94</v>
      </c>
      <c r="B62" s="169">
        <v>1</v>
      </c>
      <c r="C62" s="347" t="s">
        <v>95</v>
      </c>
      <c r="D62" s="350">
        <v>1.0568900000000001</v>
      </c>
      <c r="E62" s="132">
        <v>1</v>
      </c>
      <c r="F62" s="178">
        <v>43392681</v>
      </c>
      <c r="G62" s="144">
        <f>IF(ISBLANK(F62),"-",(F62/$D$51*$D$48*$B$70)*$D$59/$D$62)</f>
        <v>63.195695081075478</v>
      </c>
      <c r="H62" s="141">
        <f t="shared" ref="H62:H73" si="0">IF(ISBLANK(F62),"-",G62/$D$57)</f>
        <v>1.0111311212972076</v>
      </c>
      <c r="L62" s="70"/>
    </row>
    <row r="63" spans="1:12" s="3" customFormat="1" ht="26.25" customHeight="1" x14ac:dyDescent="0.4">
      <c r="A63" s="79" t="s">
        <v>96</v>
      </c>
      <c r="B63" s="169">
        <v>1</v>
      </c>
      <c r="C63" s="348"/>
      <c r="D63" s="351"/>
      <c r="E63" s="133">
        <v>2</v>
      </c>
      <c r="F63" s="171">
        <v>43259993</v>
      </c>
      <c r="G63" s="145">
        <f>IF(ISBLANK(F63),"-",(F63/$D$51*$D$48*$B$70)*$D$59/$D$62)</f>
        <v>63.002452575757175</v>
      </c>
      <c r="H63" s="142">
        <f t="shared" si="0"/>
        <v>1.0080392412121149</v>
      </c>
      <c r="L63" s="70"/>
    </row>
    <row r="64" spans="1:12" s="3" customFormat="1" ht="24.75" customHeight="1" x14ac:dyDescent="0.4">
      <c r="A64" s="79" t="s">
        <v>97</v>
      </c>
      <c r="B64" s="169">
        <v>1</v>
      </c>
      <c r="C64" s="348"/>
      <c r="D64" s="351"/>
      <c r="E64" s="133">
        <v>3</v>
      </c>
      <c r="F64" s="171">
        <v>43136690</v>
      </c>
      <c r="G64" s="145">
        <f>IF(ISBLANK(F64),"-",(F64/$D$51*$D$48*$B$70)*$D$59/$D$62)</f>
        <v>62.82287808045043</v>
      </c>
      <c r="H64" s="142">
        <f t="shared" si="0"/>
        <v>1.0051660492872068</v>
      </c>
      <c r="L64" s="70"/>
    </row>
    <row r="65" spans="1:11" ht="27" customHeight="1" x14ac:dyDescent="0.4">
      <c r="A65" s="79" t="s">
        <v>98</v>
      </c>
      <c r="B65" s="169">
        <v>1</v>
      </c>
      <c r="C65" s="349"/>
      <c r="D65" s="352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99</v>
      </c>
      <c r="B66" s="169">
        <v>1</v>
      </c>
      <c r="C66" s="347" t="s">
        <v>100</v>
      </c>
      <c r="D66" s="350">
        <v>1.20844</v>
      </c>
      <c r="E66" s="103">
        <v>1</v>
      </c>
      <c r="F66" s="171">
        <v>50107351</v>
      </c>
      <c r="G66" s="144">
        <f>IF(ISBLANK(F66),"-",(F66/$D$51*$D$48*$B$70)*$D$59/$D$66)</f>
        <v>63.822990769107605</v>
      </c>
      <c r="H66" s="141">
        <f t="shared" si="0"/>
        <v>1.0211678523057217</v>
      </c>
    </row>
    <row r="67" spans="1:11" ht="23.25" customHeight="1" x14ac:dyDescent="0.4">
      <c r="A67" s="79" t="s">
        <v>101</v>
      </c>
      <c r="B67" s="169">
        <v>1</v>
      </c>
      <c r="C67" s="348"/>
      <c r="D67" s="351"/>
      <c r="E67" s="104">
        <v>2</v>
      </c>
      <c r="F67" s="171">
        <v>50184210</v>
      </c>
      <c r="G67" s="145">
        <f>IF(ISBLANK(F67),"-",(F67/$D$51*$D$48*$B$70)*$D$59/$D$66)</f>
        <v>63.920888006730934</v>
      </c>
      <c r="H67" s="142">
        <f t="shared" si="0"/>
        <v>1.0227342081076949</v>
      </c>
    </row>
    <row r="68" spans="1:11" ht="24.75" customHeight="1" x14ac:dyDescent="0.4">
      <c r="A68" s="79" t="s">
        <v>102</v>
      </c>
      <c r="B68" s="169">
        <v>1</v>
      </c>
      <c r="C68" s="348"/>
      <c r="D68" s="351"/>
      <c r="E68" s="104">
        <v>3</v>
      </c>
      <c r="F68" s="171">
        <v>50181519</v>
      </c>
      <c r="G68" s="145">
        <f>IF(ISBLANK(F68),"-",(F68/$D$51*$D$48*$B$70)*$D$59/$D$66)</f>
        <v>63.917460412481148</v>
      </c>
      <c r="H68" s="142">
        <f t="shared" si="0"/>
        <v>1.0226793665996983</v>
      </c>
    </row>
    <row r="69" spans="1:11" ht="27" customHeight="1" x14ac:dyDescent="0.4">
      <c r="A69" s="79" t="s">
        <v>103</v>
      </c>
      <c r="B69" s="169">
        <v>1</v>
      </c>
      <c r="C69" s="349"/>
      <c r="D69" s="352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104</v>
      </c>
      <c r="B70" s="147">
        <f>(B69/B68)*(B67/B66)*(B65/B64)*(B63/B62)*B61</f>
        <v>100</v>
      </c>
      <c r="C70" s="347" t="s">
        <v>105</v>
      </c>
      <c r="D70" s="350">
        <v>1.4034599999999999</v>
      </c>
      <c r="E70" s="103">
        <v>1</v>
      </c>
      <c r="F70" s="178">
        <v>58930063</v>
      </c>
      <c r="G70" s="144">
        <f>IF(ISBLANK(F70),"-",(F70/$D$51*$D$48*$B$70)*$D$59/$D$70)</f>
        <v>64.630522371134887</v>
      </c>
      <c r="H70" s="142">
        <f t="shared" si="0"/>
        <v>1.0340883579381581</v>
      </c>
    </row>
    <row r="71" spans="1:11" ht="22.5" customHeight="1" x14ac:dyDescent="0.4">
      <c r="A71" s="158" t="s">
        <v>106</v>
      </c>
      <c r="B71" s="180">
        <f>(D48*B70)/D57*D59</f>
        <v>0.98446628306783612</v>
      </c>
      <c r="C71" s="348"/>
      <c r="D71" s="351"/>
      <c r="E71" s="104">
        <v>2</v>
      </c>
      <c r="F71" s="171">
        <v>58683135</v>
      </c>
      <c r="G71" s="145">
        <f>IF(ISBLANK(F71),"-",(F71/$D$51*$D$48*$B$70)*$D$59/$D$70)</f>
        <v>64.359708378825744</v>
      </c>
      <c r="H71" s="142">
        <f t="shared" si="0"/>
        <v>1.029755334061212</v>
      </c>
    </row>
    <row r="72" spans="1:11" ht="23.25" customHeight="1" x14ac:dyDescent="0.4">
      <c r="A72" s="343" t="s">
        <v>75</v>
      </c>
      <c r="B72" s="354"/>
      <c r="C72" s="348"/>
      <c r="D72" s="351"/>
      <c r="E72" s="104">
        <v>3</v>
      </c>
      <c r="F72" s="171">
        <v>58897945</v>
      </c>
      <c r="G72" s="145">
        <f>IF(ISBLANK(F72),"-",(F72/$D$51*$D$48*$B$70)*$D$59/$D$70)</f>
        <v>64.595297512856419</v>
      </c>
      <c r="H72" s="142">
        <f t="shared" si="0"/>
        <v>1.0335247602057027</v>
      </c>
    </row>
    <row r="73" spans="1:11" ht="23.25" customHeight="1" x14ac:dyDescent="0.4">
      <c r="A73" s="345"/>
      <c r="B73" s="355"/>
      <c r="C73" s="353"/>
      <c r="D73" s="352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68</v>
      </c>
      <c r="H74" s="181">
        <f>AVERAGE(H62:H73)</f>
        <v>1.0209206990016351</v>
      </c>
    </row>
    <row r="75" spans="1:11" ht="26.25" customHeight="1" x14ac:dyDescent="0.4">
      <c r="C75" s="106"/>
      <c r="D75" s="106"/>
      <c r="E75" s="106"/>
      <c r="F75" s="107"/>
      <c r="G75" s="95" t="s">
        <v>81</v>
      </c>
      <c r="H75" s="182">
        <f>STDEV(H62:H73)/H74</f>
        <v>1.0542345780722568E-2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107</v>
      </c>
      <c r="B78" s="185" t="s">
        <v>108</v>
      </c>
      <c r="C78" s="333" t="str">
        <f>B20</f>
        <v>Amoxicillin &amp; Clavulanic Acid</v>
      </c>
      <c r="D78" s="333"/>
      <c r="E78" s="131" t="s">
        <v>109</v>
      </c>
      <c r="F78" s="131"/>
      <c r="G78" s="186">
        <f>H74</f>
        <v>1.0209206990016351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333" t="s">
        <v>110</v>
      </c>
      <c r="C80" s="333"/>
      <c r="D80" s="333"/>
      <c r="E80" s="333"/>
      <c r="F80" s="333"/>
      <c r="G80" s="333"/>
      <c r="H80" s="333"/>
    </row>
    <row r="81" spans="1:8" ht="26.25" customHeight="1" x14ac:dyDescent="0.4">
      <c r="A81" s="66" t="s">
        <v>4</v>
      </c>
      <c r="B81" s="357" t="s">
        <v>114</v>
      </c>
      <c r="C81" s="357"/>
    </row>
    <row r="82" spans="1:8" ht="26.25" customHeight="1" x14ac:dyDescent="0.4">
      <c r="A82" s="68" t="s">
        <v>46</v>
      </c>
      <c r="B82" s="334"/>
      <c r="C82" s="334"/>
    </row>
    <row r="83" spans="1:8" ht="27" customHeight="1" x14ac:dyDescent="0.4">
      <c r="A83" s="68" t="s">
        <v>6</v>
      </c>
      <c r="B83" s="164">
        <v>96.4</v>
      </c>
    </row>
    <row r="84" spans="1:8" ht="27" customHeight="1" x14ac:dyDescent="0.4">
      <c r="A84" s="68" t="s">
        <v>47</v>
      </c>
      <c r="B84" s="163">
        <v>0</v>
      </c>
      <c r="C84" s="335" t="s">
        <v>48</v>
      </c>
      <c r="D84" s="336"/>
      <c r="E84" s="336"/>
      <c r="F84" s="336"/>
      <c r="G84" s="336"/>
      <c r="H84" s="337"/>
    </row>
    <row r="85" spans="1:8" ht="19.5" customHeight="1" x14ac:dyDescent="0.3">
      <c r="A85" s="68" t="s">
        <v>49</v>
      </c>
      <c r="B85" s="67">
        <f>B83-B84</f>
        <v>96.4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50</v>
      </c>
      <c r="B86" s="184">
        <v>1</v>
      </c>
      <c r="C86" s="338" t="s">
        <v>51</v>
      </c>
      <c r="D86" s="339"/>
      <c r="E86" s="339"/>
      <c r="F86" s="339"/>
      <c r="G86" s="339"/>
      <c r="H86" s="340"/>
    </row>
    <row r="87" spans="1:8" ht="27" customHeight="1" x14ac:dyDescent="0.4">
      <c r="A87" s="68" t="s">
        <v>52</v>
      </c>
      <c r="B87" s="184">
        <v>1</v>
      </c>
      <c r="C87" s="338" t="s">
        <v>53</v>
      </c>
      <c r="D87" s="339"/>
      <c r="E87" s="339"/>
      <c r="F87" s="339"/>
      <c r="G87" s="339"/>
      <c r="H87" s="340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54</v>
      </c>
      <c r="B89" s="77">
        <f>B86/B87</f>
        <v>1</v>
      </c>
      <c r="C89" s="62" t="s">
        <v>55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56</v>
      </c>
      <c r="B91" s="168">
        <v>20</v>
      </c>
      <c r="D91" s="341" t="s">
        <v>57</v>
      </c>
      <c r="E91" s="342"/>
      <c r="F91" s="124" t="s">
        <v>58</v>
      </c>
      <c r="G91" s="125"/>
      <c r="H91" s="69"/>
    </row>
    <row r="92" spans="1:8" ht="26.25" customHeight="1" x14ac:dyDescent="0.4">
      <c r="A92" s="79" t="s">
        <v>59</v>
      </c>
      <c r="B92" s="169">
        <v>3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69"/>
    </row>
    <row r="93" spans="1:8" ht="26.25" customHeight="1" x14ac:dyDescent="0.4">
      <c r="A93" s="79" t="s">
        <v>63</v>
      </c>
      <c r="B93" s="169">
        <v>25</v>
      </c>
      <c r="C93" s="84">
        <v>1</v>
      </c>
      <c r="D93" s="170">
        <v>36493788</v>
      </c>
      <c r="E93" s="120">
        <f>IF(ISBLANK(D93),"-",$D$103/$D$100*D93)</f>
        <v>171173026.5690749</v>
      </c>
      <c r="F93" s="170">
        <v>54279485</v>
      </c>
      <c r="G93" s="120">
        <f>IF(ISBLANK(F93),"-",$D$103/$F$100*F93)</f>
        <v>173785554.65908509</v>
      </c>
      <c r="H93" s="69"/>
    </row>
    <row r="94" spans="1:8" ht="26.25" customHeight="1" x14ac:dyDescent="0.4">
      <c r="A94" s="79" t="s">
        <v>64</v>
      </c>
      <c r="B94" s="169">
        <v>1</v>
      </c>
      <c r="C94" s="80">
        <v>2</v>
      </c>
      <c r="D94" s="171">
        <v>36459756</v>
      </c>
      <c r="E94" s="121">
        <f>IF(ISBLANK(D94),"-",$D$103/$D$100*D94)</f>
        <v>171013400.4858577</v>
      </c>
      <c r="F94" s="171">
        <v>54239528</v>
      </c>
      <c r="G94" s="121">
        <f>IF(ISBLANK(F94),"-",$D$103/$F$100*F94)</f>
        <v>173657625.12166384</v>
      </c>
      <c r="H94" s="69"/>
    </row>
    <row r="95" spans="1:8" ht="26.25" customHeight="1" x14ac:dyDescent="0.4">
      <c r="A95" s="79" t="s">
        <v>65</v>
      </c>
      <c r="B95" s="169">
        <v>1</v>
      </c>
      <c r="C95" s="80">
        <v>3</v>
      </c>
      <c r="D95" s="171">
        <v>36506161</v>
      </c>
      <c r="E95" s="121">
        <f>IF(ISBLANK(D95),"-",$D$103/$D$100*D95)</f>
        <v>171231061.75735787</v>
      </c>
      <c r="F95" s="171">
        <v>54397797</v>
      </c>
      <c r="G95" s="121">
        <f>IF(ISBLANK(F95),"-",$D$103/$F$100*F95)</f>
        <v>174164351.85185185</v>
      </c>
    </row>
    <row r="96" spans="1:8" ht="26.25" customHeight="1" x14ac:dyDescent="0.4">
      <c r="A96" s="79" t="s">
        <v>66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67</v>
      </c>
      <c r="B97" s="169">
        <v>1</v>
      </c>
      <c r="C97" s="87" t="s">
        <v>68</v>
      </c>
      <c r="D97" s="88">
        <f>AVERAGE(D93:D96)</f>
        <v>36486568.333333336</v>
      </c>
      <c r="E97" s="89">
        <f>AVERAGE(E93:E96)</f>
        <v>171139162.93743014</v>
      </c>
      <c r="F97" s="88">
        <f>AVERAGE(F93:F96)</f>
        <v>54305603.333333336</v>
      </c>
      <c r="G97" s="89">
        <f>AVERAGE(G93:G96)</f>
        <v>173869177.21086693</v>
      </c>
    </row>
    <row r="98" spans="1:7" ht="26.25" customHeight="1" x14ac:dyDescent="0.4">
      <c r="A98" s="79" t="s">
        <v>69</v>
      </c>
      <c r="B98" s="164">
        <v>1</v>
      </c>
      <c r="C98" s="150" t="s">
        <v>70</v>
      </c>
      <c r="D98" s="174">
        <v>18.43</v>
      </c>
      <c r="E98" s="85"/>
      <c r="F98" s="173">
        <v>27</v>
      </c>
      <c r="G98" s="126"/>
    </row>
    <row r="99" spans="1:7" ht="26.25" customHeight="1" x14ac:dyDescent="0.4">
      <c r="A99" s="79" t="s">
        <v>71</v>
      </c>
      <c r="B99" s="164">
        <v>1</v>
      </c>
      <c r="C99" s="151" t="s">
        <v>72</v>
      </c>
      <c r="D99" s="152">
        <f>D98*$B$89</f>
        <v>18.43</v>
      </c>
      <c r="E99" s="91"/>
      <c r="F99" s="90">
        <f>F98*$B$89</f>
        <v>27</v>
      </c>
      <c r="G99" s="93"/>
    </row>
    <row r="100" spans="1:7" ht="19.5" customHeight="1" x14ac:dyDescent="0.3">
      <c r="A100" s="79" t="s">
        <v>73</v>
      </c>
      <c r="B100" s="148">
        <f>(B99/B98)*(B97/B96)*(B95/B94)*(B93/B92)*B91</f>
        <v>166.66666666666669</v>
      </c>
      <c r="C100" s="151" t="s">
        <v>74</v>
      </c>
      <c r="D100" s="153">
        <f>D99*$B$85/100</f>
        <v>17.76652</v>
      </c>
      <c r="E100" s="93"/>
      <c r="F100" s="92">
        <f>F99*$B$85/100</f>
        <v>26.028000000000002</v>
      </c>
      <c r="G100" s="93"/>
    </row>
    <row r="101" spans="1:7" ht="19.5" customHeight="1" x14ac:dyDescent="0.3">
      <c r="A101" s="343" t="s">
        <v>75</v>
      </c>
      <c r="B101" s="344"/>
      <c r="C101" s="151" t="s">
        <v>76</v>
      </c>
      <c r="D101" s="152">
        <f>D100/$B$100</f>
        <v>0.10659911999999999</v>
      </c>
      <c r="E101" s="93"/>
      <c r="F101" s="94">
        <f>F100/$B$100</f>
        <v>0.156168</v>
      </c>
      <c r="G101" s="93"/>
    </row>
    <row r="102" spans="1:7" ht="27" customHeight="1" x14ac:dyDescent="0.4">
      <c r="A102" s="345"/>
      <c r="B102" s="346"/>
      <c r="C102" s="151" t="s">
        <v>77</v>
      </c>
      <c r="D102" s="175">
        <v>0.5</v>
      </c>
      <c r="E102" s="126"/>
      <c r="F102" s="126"/>
      <c r="G102" s="126"/>
    </row>
    <row r="103" spans="1:7" ht="18.75" x14ac:dyDescent="0.3">
      <c r="C103" s="151" t="s">
        <v>78</v>
      </c>
      <c r="D103" s="153">
        <f>D102*$B$100</f>
        <v>83.333333333333343</v>
      </c>
      <c r="E103" s="93"/>
      <c r="F103" s="93"/>
      <c r="G103" s="93"/>
    </row>
    <row r="104" spans="1:7" ht="19.5" customHeight="1" x14ac:dyDescent="0.3">
      <c r="C104" s="154" t="s">
        <v>79</v>
      </c>
      <c r="D104" s="155">
        <f>D103/B89</f>
        <v>83.333333333333343</v>
      </c>
      <c r="E104" s="112"/>
      <c r="F104" s="112"/>
      <c r="G104" s="112"/>
    </row>
    <row r="105" spans="1:7" ht="18.75" x14ac:dyDescent="0.3">
      <c r="C105" s="156" t="s">
        <v>80</v>
      </c>
      <c r="D105" s="157">
        <f>AVERAGE(E93:E96,G93:G96)</f>
        <v>172504170.07414851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8.7315979298663998E-3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62" t="s">
        <v>83</v>
      </c>
      <c r="B110" s="64" t="str">
        <f>B21</f>
        <v>Each 5ml contains Amoxicillin Trihydrate PH.eUR. eq. to Amoxicillin 250mg
Potassium Clavulanate diluted Ph. Eur eq. to Clavulanic acid 62.5mg</v>
      </c>
    </row>
    <row r="111" spans="1:7" ht="26.25" customHeight="1" x14ac:dyDescent="0.4">
      <c r="A111" s="159" t="s">
        <v>84</v>
      </c>
      <c r="B111" s="176">
        <v>5</v>
      </c>
      <c r="C111" s="139" t="s">
        <v>85</v>
      </c>
      <c r="D111" s="177">
        <v>62.5</v>
      </c>
      <c r="E111" s="139" t="str">
        <f>B20</f>
        <v>Amoxicillin &amp; Clavulanic Acid</v>
      </c>
    </row>
    <row r="112" spans="1:7" ht="18.75" x14ac:dyDescent="0.3">
      <c r="A112" s="64" t="s">
        <v>86</v>
      </c>
      <c r="B112" s="187">
        <f>B58</f>
        <v>0.98446628306783612</v>
      </c>
    </row>
    <row r="113" spans="1:8" ht="18.75" x14ac:dyDescent="0.3">
      <c r="A113" s="137" t="s">
        <v>87</v>
      </c>
      <c r="B113" s="138">
        <f>B111</f>
        <v>5</v>
      </c>
      <c r="C113" s="139" t="s">
        <v>88</v>
      </c>
      <c r="D113" s="160">
        <f>B112*B111</f>
        <v>4.9223314153391806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89</v>
      </c>
      <c r="B115" s="168">
        <v>100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9">
        <v>1</v>
      </c>
      <c r="C116" s="347" t="s">
        <v>95</v>
      </c>
      <c r="D116" s="350">
        <v>0.83275999999999994</v>
      </c>
      <c r="E116" s="132">
        <v>1</v>
      </c>
      <c r="F116" s="178">
        <v>34417824</v>
      </c>
      <c r="G116" s="144">
        <f>IF(ISBLANK(F116),"-",(F116/$D$105*$D$102*$B$124)*$D$113/$D$116)</f>
        <v>58.96642660685621</v>
      </c>
      <c r="H116" s="191">
        <f t="shared" ref="H116:H127" si="1">IF(ISBLANK(F116),"-",G116/$D$111)</f>
        <v>0.9434628257096993</v>
      </c>
    </row>
    <row r="117" spans="1:8" ht="26.25" customHeight="1" x14ac:dyDescent="0.4">
      <c r="A117" s="79" t="s">
        <v>96</v>
      </c>
      <c r="B117" s="169">
        <v>1</v>
      </c>
      <c r="C117" s="348"/>
      <c r="D117" s="351"/>
      <c r="E117" s="133">
        <v>2</v>
      </c>
      <c r="F117" s="171">
        <v>34477256</v>
      </c>
      <c r="G117" s="145">
        <f>IF(ISBLANK(F117),"-",(F117/$D$105*$D$102*$B$124)*$D$113/$D$116)</f>
        <v>59.068248635642767</v>
      </c>
      <c r="H117" s="192">
        <f t="shared" si="1"/>
        <v>0.94509197817028423</v>
      </c>
    </row>
    <row r="118" spans="1:8" ht="26.25" customHeight="1" x14ac:dyDescent="0.4">
      <c r="A118" s="79" t="s">
        <v>97</v>
      </c>
      <c r="B118" s="169">
        <v>1</v>
      </c>
      <c r="C118" s="348"/>
      <c r="D118" s="351"/>
      <c r="E118" s="133">
        <v>3</v>
      </c>
      <c r="F118" s="171">
        <v>34397348</v>
      </c>
      <c r="G118" s="145">
        <f>IF(ISBLANK(F118),"-",(F118/$D$105*$D$102*$B$124)*$D$113/$D$116)</f>
        <v>58.931346046527878</v>
      </c>
      <c r="H118" s="192">
        <f t="shared" si="1"/>
        <v>0.9429015367444461</v>
      </c>
    </row>
    <row r="119" spans="1:8" ht="27" customHeight="1" x14ac:dyDescent="0.4">
      <c r="A119" s="79" t="s">
        <v>98</v>
      </c>
      <c r="B119" s="169">
        <v>1</v>
      </c>
      <c r="C119" s="349"/>
      <c r="D119" s="352"/>
      <c r="E119" s="134">
        <v>4</v>
      </c>
      <c r="F119" s="179"/>
      <c r="G119" s="146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99</v>
      </c>
      <c r="B120" s="169">
        <v>1</v>
      </c>
      <c r="C120" s="347" t="s">
        <v>100</v>
      </c>
      <c r="D120" s="350">
        <v>1.21679</v>
      </c>
      <c r="E120" s="103">
        <v>1</v>
      </c>
      <c r="F120" s="171">
        <v>51150544</v>
      </c>
      <c r="G120" s="144">
        <f>IF(ISBLANK(F120),"-",(F120/$D$105*$D$102*$B$124)*$D$113/$D$120)</f>
        <v>59.975776886863144</v>
      </c>
      <c r="H120" s="191">
        <f t="shared" si="1"/>
        <v>0.95961243018981035</v>
      </c>
    </row>
    <row r="121" spans="1:8" ht="26.25" customHeight="1" x14ac:dyDescent="0.4">
      <c r="A121" s="79" t="s">
        <v>101</v>
      </c>
      <c r="B121" s="169">
        <v>1</v>
      </c>
      <c r="C121" s="348"/>
      <c r="D121" s="351"/>
      <c r="E121" s="104">
        <v>2</v>
      </c>
      <c r="F121" s="171">
        <v>51152884</v>
      </c>
      <c r="G121" s="145">
        <f>IF(ISBLANK(F121),"-",(F121/$D$105*$D$102*$B$124)*$D$113/$D$120)</f>
        <v>59.978520617563547</v>
      </c>
      <c r="H121" s="192">
        <f t="shared" si="1"/>
        <v>0.95965632988101679</v>
      </c>
    </row>
    <row r="122" spans="1:8" ht="26.25" customHeight="1" x14ac:dyDescent="0.4">
      <c r="A122" s="79" t="s">
        <v>102</v>
      </c>
      <c r="B122" s="169">
        <v>1</v>
      </c>
      <c r="C122" s="348"/>
      <c r="D122" s="351"/>
      <c r="E122" s="104">
        <v>3</v>
      </c>
      <c r="F122" s="171">
        <v>50979622</v>
      </c>
      <c r="G122" s="145">
        <f>IF(ISBLANK(F122),"-",(F122/$D$105*$D$102*$B$124)*$D$113/$D$120)</f>
        <v>59.775364947215813</v>
      </c>
      <c r="H122" s="192">
        <f t="shared" si="1"/>
        <v>0.95640583915545296</v>
      </c>
    </row>
    <row r="123" spans="1:8" ht="27" customHeight="1" x14ac:dyDescent="0.4">
      <c r="A123" s="79" t="s">
        <v>103</v>
      </c>
      <c r="B123" s="169">
        <v>1</v>
      </c>
      <c r="C123" s="349"/>
      <c r="D123" s="352"/>
      <c r="E123" s="105">
        <v>4</v>
      </c>
      <c r="F123" s="179"/>
      <c r="G123" s="146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104</v>
      </c>
      <c r="B124" s="147">
        <f>(B123/B122)*(B121/B120)*(B119/B118)*(B117/B116)*B115</f>
        <v>100</v>
      </c>
      <c r="C124" s="347" t="s">
        <v>105</v>
      </c>
      <c r="D124" s="350">
        <v>1.3502000000000001</v>
      </c>
      <c r="E124" s="103">
        <v>1</v>
      </c>
      <c r="F124" s="178">
        <v>55904391</v>
      </c>
      <c r="G124" s="144">
        <f>IF(ISBLANK(F124),"-",(F124/$D$105*$D$102*$B$124)*$D$113/$D$124)</f>
        <v>59.073006455573541</v>
      </c>
      <c r="H124" s="191">
        <f t="shared" si="1"/>
        <v>0.94516810328917666</v>
      </c>
    </row>
    <row r="125" spans="1:8" ht="27" customHeight="1" x14ac:dyDescent="0.4">
      <c r="A125" s="158" t="s">
        <v>106</v>
      </c>
      <c r="B125" s="180">
        <f>(D102*B124)/D111*D113</f>
        <v>3.9378651322713445</v>
      </c>
      <c r="C125" s="348"/>
      <c r="D125" s="351"/>
      <c r="E125" s="104">
        <v>2</v>
      </c>
      <c r="F125" s="171">
        <v>55971590</v>
      </c>
      <c r="G125" s="145">
        <f>IF(ISBLANK(F125),"-",(F125/$D$105*$D$102*$B$124)*$D$113/$D$124)</f>
        <v>59.144014240289557</v>
      </c>
      <c r="H125" s="192">
        <f t="shared" si="1"/>
        <v>0.94630422784463297</v>
      </c>
    </row>
    <row r="126" spans="1:8" ht="26.25" customHeight="1" x14ac:dyDescent="0.4">
      <c r="A126" s="343" t="s">
        <v>75</v>
      </c>
      <c r="B126" s="354"/>
      <c r="C126" s="348"/>
      <c r="D126" s="351"/>
      <c r="E126" s="104">
        <v>3</v>
      </c>
      <c r="F126" s="171">
        <v>55412350</v>
      </c>
      <c r="G126" s="145">
        <f>IF(ISBLANK(F126),"-",(F126/$D$105*$D$102*$B$124)*$D$113/$D$124)</f>
        <v>58.553076971511956</v>
      </c>
      <c r="H126" s="192">
        <f t="shared" si="1"/>
        <v>0.93684923154419131</v>
      </c>
    </row>
    <row r="127" spans="1:8" ht="27" customHeight="1" x14ac:dyDescent="0.4">
      <c r="A127" s="345"/>
      <c r="B127" s="355"/>
      <c r="C127" s="353"/>
      <c r="D127" s="352"/>
      <c r="E127" s="105">
        <v>4</v>
      </c>
      <c r="F127" s="179"/>
      <c r="G127" s="146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68</v>
      </c>
      <c r="H128" s="181">
        <f>AVERAGE(H116:H127)</f>
        <v>0.94838361139207883</v>
      </c>
    </row>
    <row r="129" spans="1:9" ht="26.25" customHeight="1" x14ac:dyDescent="0.4">
      <c r="C129" s="106"/>
      <c r="D129" s="106"/>
      <c r="E129" s="106"/>
      <c r="F129" s="107"/>
      <c r="G129" s="95" t="s">
        <v>81</v>
      </c>
      <c r="H129" s="182">
        <f>STDEV(H116:H127)/H128</f>
        <v>8.5850263469507242E-3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3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107</v>
      </c>
      <c r="B132" s="185" t="s">
        <v>108</v>
      </c>
      <c r="C132" s="333" t="str">
        <f>B20</f>
        <v>Amoxicillin &amp; Clavulanic Acid</v>
      </c>
      <c r="D132" s="333"/>
      <c r="E132" s="131" t="s">
        <v>109</v>
      </c>
      <c r="F132" s="131"/>
      <c r="G132" s="186">
        <f>H128</f>
        <v>0.94838361139207883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28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29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6" zoomScale="55" zoomScaleNormal="75" workbookViewId="0">
      <selection activeCell="C90" sqref="C9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58" t="s">
        <v>30</v>
      </c>
      <c r="B1" s="358"/>
      <c r="C1" s="358"/>
      <c r="D1" s="358"/>
      <c r="E1" s="358"/>
      <c r="F1" s="358"/>
      <c r="G1" s="358"/>
      <c r="H1" s="358"/>
    </row>
    <row r="2" spans="1:8" x14ac:dyDescent="0.25">
      <c r="A2" s="358"/>
      <c r="B2" s="358"/>
      <c r="C2" s="358"/>
      <c r="D2" s="358"/>
      <c r="E2" s="358"/>
      <c r="F2" s="358"/>
      <c r="G2" s="358"/>
      <c r="H2" s="358"/>
    </row>
    <row r="3" spans="1:8" x14ac:dyDescent="0.25">
      <c r="A3" s="358"/>
      <c r="B3" s="358"/>
      <c r="C3" s="358"/>
      <c r="D3" s="358"/>
      <c r="E3" s="358"/>
      <c r="F3" s="358"/>
      <c r="G3" s="358"/>
      <c r="H3" s="358"/>
    </row>
    <row r="4" spans="1:8" x14ac:dyDescent="0.25">
      <c r="A4" s="358"/>
      <c r="B4" s="358"/>
      <c r="C4" s="358"/>
      <c r="D4" s="358"/>
      <c r="E4" s="358"/>
      <c r="F4" s="358"/>
      <c r="G4" s="358"/>
      <c r="H4" s="358"/>
    </row>
    <row r="5" spans="1:8" x14ac:dyDescent="0.25">
      <c r="A5" s="358"/>
      <c r="B5" s="358"/>
      <c r="C5" s="358"/>
      <c r="D5" s="358"/>
      <c r="E5" s="358"/>
      <c r="F5" s="358"/>
      <c r="G5" s="358"/>
      <c r="H5" s="358"/>
    </row>
    <row r="6" spans="1:8" x14ac:dyDescent="0.25">
      <c r="A6" s="358"/>
      <c r="B6" s="358"/>
      <c r="C6" s="358"/>
      <c r="D6" s="358"/>
      <c r="E6" s="358"/>
      <c r="F6" s="358"/>
      <c r="G6" s="358"/>
      <c r="H6" s="358"/>
    </row>
    <row r="7" spans="1:8" x14ac:dyDescent="0.25">
      <c r="A7" s="358"/>
      <c r="B7" s="358"/>
      <c r="C7" s="358"/>
      <c r="D7" s="358"/>
      <c r="E7" s="358"/>
      <c r="F7" s="358"/>
      <c r="G7" s="358"/>
      <c r="H7" s="358"/>
    </row>
    <row r="8" spans="1:8" x14ac:dyDescent="0.25">
      <c r="A8" s="359" t="s">
        <v>31</v>
      </c>
      <c r="B8" s="359"/>
      <c r="C8" s="359"/>
      <c r="D8" s="359"/>
      <c r="E8" s="359"/>
      <c r="F8" s="359"/>
      <c r="G8" s="359"/>
      <c r="H8" s="359"/>
    </row>
    <row r="9" spans="1:8" x14ac:dyDescent="0.25">
      <c r="A9" s="359"/>
      <c r="B9" s="359"/>
      <c r="C9" s="359"/>
      <c r="D9" s="359"/>
      <c r="E9" s="359"/>
      <c r="F9" s="359"/>
      <c r="G9" s="359"/>
      <c r="H9" s="359"/>
    </row>
    <row r="10" spans="1:8" x14ac:dyDescent="0.25">
      <c r="A10" s="359"/>
      <c r="B10" s="359"/>
      <c r="C10" s="359"/>
      <c r="D10" s="359"/>
      <c r="E10" s="359"/>
      <c r="F10" s="359"/>
      <c r="G10" s="359"/>
      <c r="H10" s="359"/>
    </row>
    <row r="11" spans="1:8" x14ac:dyDescent="0.25">
      <c r="A11" s="359"/>
      <c r="B11" s="359"/>
      <c r="C11" s="359"/>
      <c r="D11" s="359"/>
      <c r="E11" s="359"/>
      <c r="F11" s="359"/>
      <c r="G11" s="359"/>
      <c r="H11" s="359"/>
    </row>
    <row r="12" spans="1:8" x14ac:dyDescent="0.25">
      <c r="A12" s="359"/>
      <c r="B12" s="359"/>
      <c r="C12" s="359"/>
      <c r="D12" s="359"/>
      <c r="E12" s="359"/>
      <c r="F12" s="359"/>
      <c r="G12" s="359"/>
      <c r="H12" s="359"/>
    </row>
    <row r="13" spans="1:8" x14ac:dyDescent="0.25">
      <c r="A13" s="359"/>
      <c r="B13" s="359"/>
      <c r="C13" s="359"/>
      <c r="D13" s="359"/>
      <c r="E13" s="359"/>
      <c r="F13" s="359"/>
      <c r="G13" s="359"/>
      <c r="H13" s="359"/>
    </row>
    <row r="14" spans="1:8" ht="19.5" customHeight="1" x14ac:dyDescent="0.25">
      <c r="A14" s="359"/>
      <c r="B14" s="359"/>
      <c r="C14" s="359"/>
      <c r="D14" s="359"/>
      <c r="E14" s="359"/>
      <c r="F14" s="359"/>
      <c r="G14" s="359"/>
      <c r="H14" s="359"/>
    </row>
    <row r="15" spans="1:8" ht="19.5" customHeight="1" x14ac:dyDescent="0.25"/>
    <row r="16" spans="1:8" ht="19.5" customHeight="1" x14ac:dyDescent="0.3">
      <c r="A16" s="327" t="s">
        <v>32</v>
      </c>
      <c r="B16" s="328"/>
      <c r="C16" s="328"/>
      <c r="D16" s="328"/>
      <c r="E16" s="328"/>
      <c r="F16" s="328"/>
      <c r="G16" s="328"/>
      <c r="H16" s="329"/>
    </row>
    <row r="17" spans="1:12" ht="20.25" customHeight="1" x14ac:dyDescent="0.25">
      <c r="A17" s="360" t="s">
        <v>45</v>
      </c>
      <c r="B17" s="360"/>
      <c r="C17" s="360"/>
      <c r="D17" s="360"/>
      <c r="E17" s="360"/>
      <c r="F17" s="360"/>
      <c r="G17" s="360"/>
      <c r="H17" s="360"/>
    </row>
    <row r="18" spans="1:12" ht="26.25" customHeight="1" x14ac:dyDescent="0.4">
      <c r="A18" s="196" t="s">
        <v>34</v>
      </c>
      <c r="B18" s="357" t="str">
        <f>'Clavulanic acid'!B18:C18</f>
        <v>KOACT 312.50</v>
      </c>
      <c r="C18" s="357"/>
    </row>
    <row r="19" spans="1:12" ht="26.25" customHeight="1" x14ac:dyDescent="0.4">
      <c r="A19" s="196" t="s">
        <v>35</v>
      </c>
      <c r="B19" s="298" t="str">
        <f>'Clavulanic acid'!B19</f>
        <v>NDQD201509368</v>
      </c>
      <c r="C19" s="321">
        <v>23</v>
      </c>
    </row>
    <row r="20" spans="1:12" ht="26.25" customHeight="1" x14ac:dyDescent="0.4">
      <c r="A20" s="196" t="s">
        <v>36</v>
      </c>
      <c r="B20" s="298" t="str">
        <f>'Clavulanic acid'!B20</f>
        <v>Amoxicillin &amp; Clavulanic Acid</v>
      </c>
      <c r="C20" s="299"/>
    </row>
    <row r="21" spans="1:12" ht="26.25" customHeight="1" x14ac:dyDescent="0.4">
      <c r="A21" s="196" t="s">
        <v>37</v>
      </c>
      <c r="B21" s="334" t="str">
        <f>'Clavulanic acid'!B21:H21</f>
        <v>Each 5ml contains Amoxicillin Trihydrate PH.eUR. eq. to Amoxicillin 250mg
Potassium Clavulanate diluted Ph. Eur eq. to Clavulanic acid 62.5mg</v>
      </c>
      <c r="C21" s="334"/>
      <c r="D21" s="334"/>
      <c r="E21" s="334"/>
      <c r="F21" s="334"/>
      <c r="G21" s="334"/>
      <c r="H21" s="334"/>
      <c r="I21" s="323"/>
    </row>
    <row r="22" spans="1:12" ht="26.25" customHeight="1" x14ac:dyDescent="0.4">
      <c r="A22" s="196" t="s">
        <v>38</v>
      </c>
      <c r="B22" s="300"/>
      <c r="C22" s="299"/>
      <c r="D22" s="299"/>
      <c r="E22" s="299"/>
      <c r="F22" s="299"/>
      <c r="G22" s="299"/>
      <c r="H22" s="299"/>
      <c r="I22" s="299"/>
    </row>
    <row r="23" spans="1:12" ht="26.25" customHeight="1" x14ac:dyDescent="0.4">
      <c r="A23" s="196" t="s">
        <v>39</v>
      </c>
      <c r="B23" s="300"/>
      <c r="C23" s="299"/>
      <c r="D23" s="299"/>
      <c r="E23" s="299"/>
      <c r="F23" s="299"/>
      <c r="G23" s="299"/>
      <c r="H23" s="299"/>
      <c r="I23" s="299"/>
    </row>
    <row r="24" spans="1:12" ht="18.75" x14ac:dyDescent="0.3">
      <c r="A24" s="196"/>
      <c r="B24" s="198"/>
    </row>
    <row r="25" spans="1:12" ht="18.75" x14ac:dyDescent="0.3">
      <c r="B25" s="198"/>
    </row>
    <row r="26" spans="1:12" ht="18.75" x14ac:dyDescent="0.3">
      <c r="A26" s="194" t="s">
        <v>1</v>
      </c>
      <c r="B26" s="333" t="s">
        <v>112</v>
      </c>
      <c r="C26" s="333"/>
      <c r="D26" s="333"/>
      <c r="E26" s="333"/>
      <c r="F26" s="333"/>
      <c r="G26" s="333"/>
      <c r="H26" s="333"/>
    </row>
    <row r="27" spans="1:12" ht="26.25" customHeight="1" x14ac:dyDescent="0.4">
      <c r="A27" s="199" t="s">
        <v>4</v>
      </c>
      <c r="B27" s="357" t="s">
        <v>111</v>
      </c>
      <c r="C27" s="357"/>
    </row>
    <row r="28" spans="1:12" ht="26.25" customHeight="1" x14ac:dyDescent="0.4">
      <c r="A28" s="201" t="s">
        <v>46</v>
      </c>
      <c r="B28" s="334"/>
      <c r="C28" s="334"/>
    </row>
    <row r="29" spans="1:12" ht="27" customHeight="1" x14ac:dyDescent="0.4">
      <c r="A29" s="201" t="s">
        <v>6</v>
      </c>
      <c r="B29" s="297">
        <v>87.84</v>
      </c>
    </row>
    <row r="30" spans="1:12" s="3" customFormat="1" ht="27" customHeight="1" x14ac:dyDescent="0.4">
      <c r="A30" s="201" t="s">
        <v>47</v>
      </c>
      <c r="B30" s="296">
        <v>0</v>
      </c>
      <c r="C30" s="335" t="s">
        <v>48</v>
      </c>
      <c r="D30" s="336"/>
      <c r="E30" s="336"/>
      <c r="F30" s="336"/>
      <c r="G30" s="336"/>
      <c r="H30" s="337"/>
      <c r="I30" s="203"/>
      <c r="J30" s="203"/>
      <c r="K30" s="203"/>
      <c r="L30" s="203"/>
    </row>
    <row r="31" spans="1:12" s="3" customFormat="1" ht="19.5" customHeight="1" x14ac:dyDescent="0.3">
      <c r="A31" s="201" t="s">
        <v>49</v>
      </c>
      <c r="B31" s="200">
        <f>B29-B30</f>
        <v>87.84</v>
      </c>
      <c r="C31" s="204"/>
      <c r="D31" s="204"/>
      <c r="E31" s="204"/>
      <c r="F31" s="204"/>
      <c r="G31" s="204"/>
      <c r="H31" s="205"/>
      <c r="I31" s="203"/>
      <c r="J31" s="203"/>
      <c r="K31" s="203"/>
      <c r="L31" s="203"/>
    </row>
    <row r="32" spans="1:12" s="3" customFormat="1" ht="27" customHeight="1" x14ac:dyDescent="0.4">
      <c r="A32" s="201" t="s">
        <v>50</v>
      </c>
      <c r="B32" s="317">
        <v>1</v>
      </c>
      <c r="C32" s="338" t="s">
        <v>51</v>
      </c>
      <c r="D32" s="339"/>
      <c r="E32" s="339"/>
      <c r="F32" s="339"/>
      <c r="G32" s="339"/>
      <c r="H32" s="340"/>
      <c r="I32" s="203"/>
      <c r="J32" s="203"/>
      <c r="K32" s="203"/>
      <c r="L32" s="203"/>
    </row>
    <row r="33" spans="1:14" s="3" customFormat="1" ht="27" customHeight="1" x14ac:dyDescent="0.4">
      <c r="A33" s="201" t="s">
        <v>52</v>
      </c>
      <c r="B33" s="317">
        <v>1</v>
      </c>
      <c r="C33" s="338" t="s">
        <v>53</v>
      </c>
      <c r="D33" s="339"/>
      <c r="E33" s="339"/>
      <c r="F33" s="339"/>
      <c r="G33" s="339"/>
      <c r="H33" s="340"/>
      <c r="I33" s="203"/>
      <c r="J33" s="203"/>
      <c r="K33" s="203"/>
      <c r="L33" s="207"/>
      <c r="M33" s="207"/>
      <c r="N33" s="208"/>
    </row>
    <row r="34" spans="1:14" s="3" customFormat="1" ht="17.25" customHeight="1" x14ac:dyDescent="0.3">
      <c r="A34" s="201"/>
      <c r="B34" s="206"/>
      <c r="C34" s="209"/>
      <c r="D34" s="209"/>
      <c r="E34" s="209"/>
      <c r="F34" s="209"/>
      <c r="G34" s="209"/>
      <c r="H34" s="209"/>
      <c r="I34" s="203"/>
      <c r="J34" s="203"/>
      <c r="K34" s="203"/>
      <c r="L34" s="207"/>
      <c r="M34" s="207"/>
      <c r="N34" s="208"/>
    </row>
    <row r="35" spans="1:14" s="3" customFormat="1" ht="18.75" x14ac:dyDescent="0.3">
      <c r="A35" s="201" t="s">
        <v>54</v>
      </c>
      <c r="B35" s="210">
        <f>B32/B33</f>
        <v>1</v>
      </c>
      <c r="C35" s="195" t="s">
        <v>55</v>
      </c>
      <c r="D35" s="195"/>
      <c r="E35" s="195"/>
      <c r="F35" s="195"/>
      <c r="G35" s="195"/>
      <c r="H35" s="195"/>
      <c r="I35" s="203"/>
      <c r="J35" s="203"/>
      <c r="K35" s="203"/>
      <c r="L35" s="207"/>
      <c r="M35" s="207"/>
      <c r="N35" s="208"/>
    </row>
    <row r="36" spans="1:14" s="3" customFormat="1" ht="19.5" customHeight="1" x14ac:dyDescent="0.3">
      <c r="A36" s="201"/>
      <c r="B36" s="200"/>
      <c r="H36" s="195"/>
      <c r="I36" s="203"/>
      <c r="J36" s="203"/>
      <c r="K36" s="203"/>
      <c r="L36" s="207"/>
      <c r="M36" s="207"/>
      <c r="N36" s="208"/>
    </row>
    <row r="37" spans="1:14" s="3" customFormat="1" ht="27" customHeight="1" x14ac:dyDescent="0.4">
      <c r="A37" s="211" t="s">
        <v>56</v>
      </c>
      <c r="B37" s="301">
        <v>20</v>
      </c>
      <c r="C37" s="195"/>
      <c r="D37" s="341" t="s">
        <v>57</v>
      </c>
      <c r="E37" s="356"/>
      <c r="F37" s="257" t="s">
        <v>58</v>
      </c>
      <c r="G37" s="258"/>
      <c r="J37" s="203"/>
      <c r="K37" s="203"/>
      <c r="L37" s="207"/>
      <c r="M37" s="207"/>
      <c r="N37" s="208"/>
    </row>
    <row r="38" spans="1:14" s="3" customFormat="1" ht="26.25" customHeight="1" x14ac:dyDescent="0.4">
      <c r="A38" s="212" t="s">
        <v>59</v>
      </c>
      <c r="B38" s="302">
        <v>10</v>
      </c>
      <c r="C38" s="214" t="s">
        <v>60</v>
      </c>
      <c r="D38" s="215" t="s">
        <v>61</v>
      </c>
      <c r="E38" s="247" t="s">
        <v>62</v>
      </c>
      <c r="F38" s="215" t="s">
        <v>61</v>
      </c>
      <c r="G38" s="216" t="s">
        <v>62</v>
      </c>
      <c r="J38" s="203"/>
      <c r="K38" s="203"/>
      <c r="L38" s="207"/>
      <c r="M38" s="207"/>
      <c r="N38" s="208"/>
    </row>
    <row r="39" spans="1:14" s="3" customFormat="1" ht="26.25" customHeight="1" x14ac:dyDescent="0.4">
      <c r="A39" s="212" t="s">
        <v>63</v>
      </c>
      <c r="B39" s="302">
        <v>25</v>
      </c>
      <c r="C39" s="217">
        <v>1</v>
      </c>
      <c r="D39" s="303">
        <v>102143359</v>
      </c>
      <c r="E39" s="261">
        <f>IF(ISBLANK(D39),"-",$D$49/$D$46*D39)</f>
        <v>122095152.53000951</v>
      </c>
      <c r="F39" s="303">
        <v>116017555</v>
      </c>
      <c r="G39" s="253">
        <f>IF(ISBLANK(F39),"-",$D$49/$F$46*F39)</f>
        <v>123023726.71046665</v>
      </c>
      <c r="J39" s="203"/>
      <c r="K39" s="203"/>
      <c r="L39" s="207"/>
      <c r="M39" s="207"/>
      <c r="N39" s="208"/>
    </row>
    <row r="40" spans="1:14" s="3" customFormat="1" ht="26.25" customHeight="1" x14ac:dyDescent="0.4">
      <c r="A40" s="212" t="s">
        <v>64</v>
      </c>
      <c r="B40" s="302">
        <v>1</v>
      </c>
      <c r="C40" s="213">
        <v>2</v>
      </c>
      <c r="D40" s="304">
        <v>102024050</v>
      </c>
      <c r="E40" s="262">
        <f>IF(ISBLANK(D40),"-",$D$49/$D$46*D40)</f>
        <v>121952538.74977145</v>
      </c>
      <c r="F40" s="304">
        <v>116027260</v>
      </c>
      <c r="G40" s="254">
        <f>IF(ISBLANK(F40),"-",$D$49/$F$46*F40)</f>
        <v>123034017.78467283</v>
      </c>
      <c r="J40" s="203"/>
      <c r="K40" s="203"/>
      <c r="L40" s="207"/>
      <c r="M40" s="207"/>
      <c r="N40" s="208"/>
    </row>
    <row r="41" spans="1:14" ht="26.25" customHeight="1" x14ac:dyDescent="0.4">
      <c r="A41" s="212" t="s">
        <v>65</v>
      </c>
      <c r="B41" s="302">
        <v>1</v>
      </c>
      <c r="C41" s="213">
        <v>3</v>
      </c>
      <c r="D41" s="304">
        <v>102045164</v>
      </c>
      <c r="E41" s="262">
        <f>IF(ISBLANK(D41),"-",$D$49/$D$46*D41)</f>
        <v>121977776.97451515</v>
      </c>
      <c r="F41" s="304">
        <v>116273503</v>
      </c>
      <c r="G41" s="254">
        <f>IF(ISBLANK(F41),"-",$D$49/$F$46*F41)</f>
        <v>123295131.12684217</v>
      </c>
      <c r="L41" s="207"/>
      <c r="M41" s="207"/>
      <c r="N41" s="218"/>
    </row>
    <row r="42" spans="1:14" ht="26.25" customHeight="1" x14ac:dyDescent="0.4">
      <c r="A42" s="212" t="s">
        <v>66</v>
      </c>
      <c r="B42" s="302">
        <v>1</v>
      </c>
      <c r="C42" s="219">
        <v>4</v>
      </c>
      <c r="D42" s="305"/>
      <c r="E42" s="263" t="str">
        <f>IF(ISBLANK(D42),"-",$D$49/$D$46*D42)</f>
        <v>-</v>
      </c>
      <c r="F42" s="305"/>
      <c r="G42" s="255" t="str">
        <f>IF(ISBLANK(F42),"-",$D$49/$F$46*F42)</f>
        <v>-</v>
      </c>
      <c r="L42" s="207"/>
      <c r="M42" s="207"/>
      <c r="N42" s="218"/>
    </row>
    <row r="43" spans="1:14" ht="27" customHeight="1" x14ac:dyDescent="0.4">
      <c r="A43" s="212" t="s">
        <v>67</v>
      </c>
      <c r="B43" s="302">
        <v>1</v>
      </c>
      <c r="C43" s="220" t="s">
        <v>68</v>
      </c>
      <c r="D43" s="282">
        <f>AVERAGE(D39:D42)</f>
        <v>102070857.66666667</v>
      </c>
      <c r="E43" s="243">
        <f>AVERAGE(E39:E42)</f>
        <v>122008489.4180987</v>
      </c>
      <c r="F43" s="221">
        <f>AVERAGE(F39:F42)</f>
        <v>116106106</v>
      </c>
      <c r="G43" s="222">
        <f>AVERAGE(G39:G42)</f>
        <v>123117625.2073272</v>
      </c>
    </row>
    <row r="44" spans="1:14" ht="26.25" customHeight="1" x14ac:dyDescent="0.4">
      <c r="A44" s="212" t="s">
        <v>69</v>
      </c>
      <c r="B44" s="297">
        <v>1</v>
      </c>
      <c r="C44" s="283" t="s">
        <v>70</v>
      </c>
      <c r="D44" s="307">
        <v>23.81</v>
      </c>
      <c r="E44" s="218"/>
      <c r="F44" s="306">
        <v>26.84</v>
      </c>
      <c r="G44" s="259"/>
    </row>
    <row r="45" spans="1:14" ht="26.25" customHeight="1" x14ac:dyDescent="0.4">
      <c r="A45" s="212" t="s">
        <v>71</v>
      </c>
      <c r="B45" s="297">
        <v>1</v>
      </c>
      <c r="C45" s="284" t="s">
        <v>72</v>
      </c>
      <c r="D45" s="285">
        <f>D44*$B$35</f>
        <v>23.81</v>
      </c>
      <c r="E45" s="224"/>
      <c r="F45" s="223">
        <f>F44*$B$35</f>
        <v>26.84</v>
      </c>
      <c r="G45" s="226"/>
    </row>
    <row r="46" spans="1:14" ht="19.5" customHeight="1" x14ac:dyDescent="0.3">
      <c r="A46" s="212" t="s">
        <v>73</v>
      </c>
      <c r="B46" s="281">
        <f>(B45/B44)*(B43/B42)*(B41/B40)*(B39/B38)*B37</f>
        <v>50</v>
      </c>
      <c r="C46" s="284" t="s">
        <v>74</v>
      </c>
      <c r="D46" s="286">
        <f>D45*$B$31/100</f>
        <v>20.914704</v>
      </c>
      <c r="E46" s="226"/>
      <c r="F46" s="225">
        <f>F45*$B$31/100</f>
        <v>23.576256000000004</v>
      </c>
      <c r="G46" s="226"/>
    </row>
    <row r="47" spans="1:14" ht="19.5" customHeight="1" x14ac:dyDescent="0.3">
      <c r="A47" s="343" t="s">
        <v>75</v>
      </c>
      <c r="B47" s="344"/>
      <c r="C47" s="284" t="s">
        <v>76</v>
      </c>
      <c r="D47" s="285">
        <f>D46/$B$46</f>
        <v>0.41829408000000001</v>
      </c>
      <c r="E47" s="226"/>
      <c r="F47" s="227">
        <f>F46/$B$46</f>
        <v>0.47152512000000008</v>
      </c>
      <c r="G47" s="226"/>
    </row>
    <row r="48" spans="1:14" ht="27" customHeight="1" x14ac:dyDescent="0.4">
      <c r="A48" s="345"/>
      <c r="B48" s="346"/>
      <c r="C48" s="284" t="s">
        <v>77</v>
      </c>
      <c r="D48" s="308">
        <v>0.5</v>
      </c>
      <c r="E48" s="259"/>
      <c r="F48" s="259"/>
      <c r="G48" s="259"/>
    </row>
    <row r="49" spans="1:12" ht="18.75" x14ac:dyDescent="0.3">
      <c r="C49" s="284" t="s">
        <v>78</v>
      </c>
      <c r="D49" s="286">
        <f>D48*$B$46</f>
        <v>25</v>
      </c>
      <c r="E49" s="226"/>
      <c r="F49" s="226"/>
      <c r="G49" s="226"/>
    </row>
    <row r="50" spans="1:12" ht="19.5" customHeight="1" x14ac:dyDescent="0.3">
      <c r="C50" s="287" t="s">
        <v>79</v>
      </c>
      <c r="D50" s="288">
        <f>D49/B35</f>
        <v>25</v>
      </c>
      <c r="E50" s="245"/>
      <c r="F50" s="245"/>
      <c r="G50" s="245"/>
    </row>
    <row r="51" spans="1:12" ht="18.75" x14ac:dyDescent="0.3">
      <c r="C51" s="289" t="s">
        <v>80</v>
      </c>
      <c r="D51" s="290">
        <f>AVERAGE(E39:E42,G39:G42)</f>
        <v>122563057.31271297</v>
      </c>
      <c r="E51" s="244"/>
      <c r="F51" s="244"/>
      <c r="G51" s="244"/>
    </row>
    <row r="52" spans="1:12" ht="18.75" x14ac:dyDescent="0.3">
      <c r="C52" s="228" t="s">
        <v>81</v>
      </c>
      <c r="D52" s="231">
        <f>STDEV(E39:E42,G39:G42)/D51</f>
        <v>5.0351059557693376E-3</v>
      </c>
      <c r="E52" s="224"/>
      <c r="F52" s="224"/>
      <c r="G52" s="224"/>
    </row>
    <row r="53" spans="1:12" ht="19.5" customHeight="1" x14ac:dyDescent="0.3">
      <c r="C53" s="229" t="s">
        <v>20</v>
      </c>
      <c r="D53" s="232">
        <f>COUNT(E39:E42,G39:G42)</f>
        <v>6</v>
      </c>
      <c r="E53" s="224"/>
      <c r="F53" s="224"/>
      <c r="G53" s="224"/>
    </row>
    <row r="55" spans="1:12" ht="18.75" x14ac:dyDescent="0.3">
      <c r="A55" s="194" t="s">
        <v>1</v>
      </c>
      <c r="B55" s="233" t="s">
        <v>82</v>
      </c>
    </row>
    <row r="56" spans="1:12" ht="18.75" x14ac:dyDescent="0.3">
      <c r="A56" s="195" t="s">
        <v>83</v>
      </c>
      <c r="B56" s="197" t="str">
        <f>B21</f>
        <v>Each 5ml contains Amoxicillin Trihydrate PH.eUR. eq. to Amoxicillin 250mg
Potassium Clavulanate diluted Ph. Eur eq. to Clavulanic acid 62.5mg</v>
      </c>
    </row>
    <row r="57" spans="1:12" ht="26.25" customHeight="1" x14ac:dyDescent="0.4">
      <c r="A57" s="292" t="s">
        <v>84</v>
      </c>
      <c r="B57" s="309">
        <v>5</v>
      </c>
      <c r="C57" s="272" t="s">
        <v>85</v>
      </c>
      <c r="D57" s="310">
        <v>250</v>
      </c>
      <c r="E57" s="272" t="str">
        <f>B20</f>
        <v>Amoxicillin &amp; Clavulanic Acid</v>
      </c>
    </row>
    <row r="58" spans="1:12" ht="18.75" x14ac:dyDescent="0.3">
      <c r="A58" s="197" t="s">
        <v>86</v>
      </c>
      <c r="B58" s="320">
        <f>RD!C39</f>
        <v>0.98446628306783612</v>
      </c>
    </row>
    <row r="59" spans="1:12" s="26" customFormat="1" ht="18.75" x14ac:dyDescent="0.3">
      <c r="A59" s="270" t="s">
        <v>87</v>
      </c>
      <c r="B59" s="271">
        <f>B57</f>
        <v>5</v>
      </c>
      <c r="C59" s="272" t="s">
        <v>88</v>
      </c>
      <c r="D59" s="293">
        <f>B58*B57</f>
        <v>4.9223314153391806</v>
      </c>
    </row>
    <row r="60" spans="1:12" ht="19.5" customHeight="1" x14ac:dyDescent="0.25"/>
    <row r="61" spans="1:12" s="3" customFormat="1" ht="27" customHeight="1" x14ac:dyDescent="0.4">
      <c r="A61" s="211" t="s">
        <v>89</v>
      </c>
      <c r="B61" s="301">
        <v>100</v>
      </c>
      <c r="C61" s="195"/>
      <c r="D61" s="235" t="s">
        <v>90</v>
      </c>
      <c r="E61" s="234" t="s">
        <v>91</v>
      </c>
      <c r="F61" s="234" t="s">
        <v>61</v>
      </c>
      <c r="G61" s="234" t="s">
        <v>92</v>
      </c>
      <c r="H61" s="214" t="s">
        <v>93</v>
      </c>
      <c r="L61" s="203"/>
    </row>
    <row r="62" spans="1:12" s="3" customFormat="1" ht="24" customHeight="1" x14ac:dyDescent="0.4">
      <c r="A62" s="212" t="s">
        <v>94</v>
      </c>
      <c r="B62" s="302">
        <v>1</v>
      </c>
      <c r="C62" s="347" t="s">
        <v>95</v>
      </c>
      <c r="D62" s="350">
        <v>1.0568900000000001</v>
      </c>
      <c r="E62" s="265">
        <v>1</v>
      </c>
      <c r="F62" s="311">
        <v>123562097</v>
      </c>
      <c r="G62" s="277">
        <f>IF(ISBLANK(F62),"-",(F62/$D$51*$D$48*$B$70)*$D$59/$D$62)</f>
        <v>234.76683815486007</v>
      </c>
      <c r="H62" s="274">
        <f t="shared" ref="H62:H73" si="0">IF(ISBLANK(F62),"-",G62/$D$57)</f>
        <v>0.9390673526194403</v>
      </c>
      <c r="L62" s="203"/>
    </row>
    <row r="63" spans="1:12" s="3" customFormat="1" ht="26.25" customHeight="1" x14ac:dyDescent="0.4">
      <c r="A63" s="212" t="s">
        <v>96</v>
      </c>
      <c r="B63" s="302">
        <v>1</v>
      </c>
      <c r="C63" s="348"/>
      <c r="D63" s="351"/>
      <c r="E63" s="266">
        <v>2</v>
      </c>
      <c r="F63" s="304">
        <v>123046263</v>
      </c>
      <c r="G63" s="278">
        <f>IF(ISBLANK(F63),"-",(F63/$D$51*$D$48*$B$70)*$D$59/$D$62)</f>
        <v>233.78675833966579</v>
      </c>
      <c r="H63" s="275">
        <f t="shared" si="0"/>
        <v>0.93514703335866323</v>
      </c>
      <c r="L63" s="203"/>
    </row>
    <row r="64" spans="1:12" s="3" customFormat="1" ht="24.75" customHeight="1" x14ac:dyDescent="0.4">
      <c r="A64" s="212" t="s">
        <v>97</v>
      </c>
      <c r="B64" s="302">
        <v>1</v>
      </c>
      <c r="C64" s="348"/>
      <c r="D64" s="351"/>
      <c r="E64" s="266">
        <v>3</v>
      </c>
      <c r="F64" s="304">
        <v>122651435</v>
      </c>
      <c r="G64" s="278">
        <f>IF(ISBLANK(F64),"-",(F64/$D$51*$D$48*$B$70)*$D$59/$D$62)</f>
        <v>233.03658880203645</v>
      </c>
      <c r="H64" s="275">
        <f t="shared" si="0"/>
        <v>0.93214635520814582</v>
      </c>
      <c r="L64" s="203"/>
    </row>
    <row r="65" spans="1:11" ht="27" customHeight="1" x14ac:dyDescent="0.4">
      <c r="A65" s="212" t="s">
        <v>98</v>
      </c>
      <c r="B65" s="302">
        <v>1</v>
      </c>
      <c r="C65" s="349"/>
      <c r="D65" s="352"/>
      <c r="E65" s="267">
        <v>4</v>
      </c>
      <c r="F65" s="312"/>
      <c r="G65" s="278" t="str">
        <f>IF(ISBLANK(F65),"-",(F65/$D$51*$D$48*$B$70)*$D$59/$D$62)</f>
        <v>-</v>
      </c>
      <c r="H65" s="275" t="str">
        <f t="shared" si="0"/>
        <v>-</v>
      </c>
    </row>
    <row r="66" spans="1:11" ht="24.75" customHeight="1" x14ac:dyDescent="0.4">
      <c r="A66" s="212" t="s">
        <v>99</v>
      </c>
      <c r="B66" s="302">
        <v>1</v>
      </c>
      <c r="C66" s="347" t="s">
        <v>100</v>
      </c>
      <c r="D66" s="350">
        <v>1.20844</v>
      </c>
      <c r="E66" s="236">
        <v>1</v>
      </c>
      <c r="F66" s="304">
        <v>142624690</v>
      </c>
      <c r="G66" s="277">
        <f>IF(ISBLANK(F66),"-",(F66/$D$51*$D$48*$B$70)*$D$59/$D$66)</f>
        <v>237.00138867965245</v>
      </c>
      <c r="H66" s="274">
        <f t="shared" si="0"/>
        <v>0.94800555471860981</v>
      </c>
    </row>
    <row r="67" spans="1:11" ht="23.25" customHeight="1" x14ac:dyDescent="0.4">
      <c r="A67" s="212" t="s">
        <v>101</v>
      </c>
      <c r="B67" s="302">
        <v>1</v>
      </c>
      <c r="C67" s="348"/>
      <c r="D67" s="351"/>
      <c r="E67" s="237">
        <v>2</v>
      </c>
      <c r="F67" s="304">
        <v>142716850</v>
      </c>
      <c r="G67" s="278">
        <f>IF(ISBLANK(F67),"-",(F67/$D$51*$D$48*$B$70)*$D$59/$D$66)</f>
        <v>237.15453220606932</v>
      </c>
      <c r="H67" s="275">
        <f t="shared" si="0"/>
        <v>0.94861812882427732</v>
      </c>
    </row>
    <row r="68" spans="1:11" ht="24.75" customHeight="1" x14ac:dyDescent="0.4">
      <c r="A68" s="212" t="s">
        <v>102</v>
      </c>
      <c r="B68" s="302">
        <v>1</v>
      </c>
      <c r="C68" s="348"/>
      <c r="D68" s="351"/>
      <c r="E68" s="237">
        <v>3</v>
      </c>
      <c r="F68" s="304">
        <v>142824868</v>
      </c>
      <c r="G68" s="278">
        <f>IF(ISBLANK(F68),"-",(F68/$D$51*$D$48*$B$70)*$D$59/$D$66)</f>
        <v>237.33402718693418</v>
      </c>
      <c r="H68" s="275">
        <f t="shared" si="0"/>
        <v>0.94933610874773666</v>
      </c>
    </row>
    <row r="69" spans="1:11" ht="27" customHeight="1" x14ac:dyDescent="0.4">
      <c r="A69" s="212" t="s">
        <v>103</v>
      </c>
      <c r="B69" s="302">
        <v>1</v>
      </c>
      <c r="C69" s="349"/>
      <c r="D69" s="352"/>
      <c r="E69" s="238">
        <v>4</v>
      </c>
      <c r="F69" s="312"/>
      <c r="G69" s="279" t="str">
        <f>IF(ISBLANK(F69),"-",(F69/$D$51*$D$48*$B$70)*$D$59/$D$66)</f>
        <v>-</v>
      </c>
      <c r="H69" s="276" t="str">
        <f t="shared" si="0"/>
        <v>-</v>
      </c>
    </row>
    <row r="70" spans="1:11" ht="23.25" customHeight="1" x14ac:dyDescent="0.4">
      <c r="A70" s="212" t="s">
        <v>104</v>
      </c>
      <c r="B70" s="280">
        <f>(B69/B68)*(B67/B66)*(B65/B64)*(B63/B62)*B61</f>
        <v>100</v>
      </c>
      <c r="C70" s="347" t="s">
        <v>105</v>
      </c>
      <c r="D70" s="350">
        <v>1.4034599999999999</v>
      </c>
      <c r="E70" s="236">
        <v>1</v>
      </c>
      <c r="F70" s="311">
        <v>164913325</v>
      </c>
      <c r="G70" s="277">
        <f>IF(ISBLANK(F70),"-",(F70/$D$51*$D$48*$B$70)*$D$59/$D$70)</f>
        <v>235.95923430214637</v>
      </c>
      <c r="H70" s="275">
        <f t="shared" si="0"/>
        <v>0.94383693720858552</v>
      </c>
    </row>
    <row r="71" spans="1:11" ht="22.5" customHeight="1" x14ac:dyDescent="0.4">
      <c r="A71" s="291" t="s">
        <v>106</v>
      </c>
      <c r="B71" s="313">
        <f>(D48*B70)/D57*D59</f>
        <v>0.98446628306783612</v>
      </c>
      <c r="C71" s="348"/>
      <c r="D71" s="351"/>
      <c r="E71" s="237">
        <v>2</v>
      </c>
      <c r="F71" s="304">
        <v>164075848</v>
      </c>
      <c r="G71" s="278">
        <f>IF(ISBLANK(F71),"-",(F71/$D$51*$D$48*$B$70)*$D$59/$D$70)</f>
        <v>234.76096586831514</v>
      </c>
      <c r="H71" s="275">
        <f t="shared" si="0"/>
        <v>0.93904386347326052</v>
      </c>
    </row>
    <row r="72" spans="1:11" ht="23.25" customHeight="1" x14ac:dyDescent="0.4">
      <c r="A72" s="343" t="s">
        <v>75</v>
      </c>
      <c r="B72" s="354"/>
      <c r="C72" s="348"/>
      <c r="D72" s="351"/>
      <c r="E72" s="237">
        <v>3</v>
      </c>
      <c r="F72" s="304">
        <v>164728530</v>
      </c>
      <c r="G72" s="278">
        <f>IF(ISBLANK(F72),"-",(F72/$D$51*$D$48*$B$70)*$D$59/$D$70)</f>
        <v>235.69482821668993</v>
      </c>
      <c r="H72" s="275">
        <f t="shared" si="0"/>
        <v>0.94277931286675976</v>
      </c>
    </row>
    <row r="73" spans="1:11" ht="23.25" customHeight="1" x14ac:dyDescent="0.4">
      <c r="A73" s="345"/>
      <c r="B73" s="355"/>
      <c r="C73" s="353"/>
      <c r="D73" s="352"/>
      <c r="E73" s="238">
        <v>4</v>
      </c>
      <c r="F73" s="312"/>
      <c r="G73" s="279" t="str">
        <f>IF(ISBLANK(F73),"-",(F73/$D$51*$D$48*$B$70)*$D$59/$D$70)</f>
        <v>-</v>
      </c>
      <c r="H73" s="276" t="str">
        <f t="shared" si="0"/>
        <v>-</v>
      </c>
    </row>
    <row r="74" spans="1:11" ht="26.25" customHeight="1" x14ac:dyDescent="0.4">
      <c r="A74" s="239"/>
      <c r="B74" s="239"/>
      <c r="C74" s="239"/>
      <c r="D74" s="239"/>
      <c r="E74" s="239"/>
      <c r="F74" s="240"/>
      <c r="G74" s="230" t="s">
        <v>68</v>
      </c>
      <c r="H74" s="314">
        <f>AVERAGE(H62:H73)</f>
        <v>0.94199784966949762</v>
      </c>
    </row>
    <row r="75" spans="1:11" ht="26.25" customHeight="1" x14ac:dyDescent="0.4">
      <c r="C75" s="239"/>
      <c r="D75" s="239"/>
      <c r="E75" s="239"/>
      <c r="F75" s="240"/>
      <c r="G75" s="228" t="s">
        <v>81</v>
      </c>
      <c r="H75" s="315">
        <f>STDEV(H62:H73)/H74</f>
        <v>6.4906245012647992E-3</v>
      </c>
    </row>
    <row r="76" spans="1:11" ht="27" customHeight="1" x14ac:dyDescent="0.4">
      <c r="A76" s="239"/>
      <c r="B76" s="239"/>
      <c r="C76" s="240"/>
      <c r="D76" s="241"/>
      <c r="E76" s="241"/>
      <c r="F76" s="240"/>
      <c r="G76" s="229" t="s">
        <v>20</v>
      </c>
      <c r="H76" s="316">
        <f>COUNT(H62:H73)</f>
        <v>9</v>
      </c>
    </row>
    <row r="77" spans="1:11" ht="18.75" x14ac:dyDescent="0.3">
      <c r="A77" s="239"/>
      <c r="B77" s="239"/>
      <c r="C77" s="240"/>
      <c r="D77" s="241"/>
      <c r="E77" s="241"/>
      <c r="F77" s="241"/>
      <c r="G77" s="241"/>
      <c r="H77" s="240"/>
      <c r="I77" s="242"/>
      <c r="J77" s="246"/>
      <c r="K77" s="260"/>
    </row>
    <row r="78" spans="1:11" ht="26.25" customHeight="1" x14ac:dyDescent="0.4">
      <c r="A78" s="199" t="s">
        <v>107</v>
      </c>
      <c r="B78" s="318" t="s">
        <v>108</v>
      </c>
      <c r="C78" s="333" t="str">
        <f>B20</f>
        <v>Amoxicillin &amp; Clavulanic Acid</v>
      </c>
      <c r="D78" s="333"/>
      <c r="E78" s="264" t="s">
        <v>109</v>
      </c>
      <c r="F78" s="264"/>
      <c r="G78" s="319">
        <f>H74</f>
        <v>0.94199784966949762</v>
      </c>
      <c r="H78" s="240"/>
      <c r="I78" s="242"/>
      <c r="J78" s="246"/>
      <c r="K78" s="260"/>
    </row>
    <row r="79" spans="1:11" ht="19.5" customHeight="1" x14ac:dyDescent="0.3">
      <c r="A79" s="250"/>
      <c r="B79" s="251"/>
      <c r="C79" s="252"/>
      <c r="D79" s="252"/>
      <c r="E79" s="251"/>
      <c r="F79" s="251"/>
      <c r="G79" s="251"/>
      <c r="H79" s="251"/>
    </row>
    <row r="80" spans="1:11" ht="18.75" x14ac:dyDescent="0.3">
      <c r="A80" s="194" t="s">
        <v>1</v>
      </c>
      <c r="B80" s="333" t="s">
        <v>110</v>
      </c>
      <c r="C80" s="333"/>
      <c r="D80" s="333"/>
      <c r="E80" s="333"/>
      <c r="F80" s="333"/>
      <c r="G80" s="333"/>
      <c r="H80" s="333"/>
    </row>
    <row r="81" spans="1:8" ht="26.25" customHeight="1" x14ac:dyDescent="0.4">
      <c r="A81" s="199" t="s">
        <v>4</v>
      </c>
      <c r="B81" s="357" t="s">
        <v>111</v>
      </c>
      <c r="C81" s="357"/>
    </row>
    <row r="82" spans="1:8" ht="26.25" customHeight="1" x14ac:dyDescent="0.4">
      <c r="A82" s="201" t="s">
        <v>46</v>
      </c>
      <c r="B82" s="334"/>
      <c r="C82" s="334"/>
    </row>
    <row r="83" spans="1:8" ht="27" customHeight="1" x14ac:dyDescent="0.4">
      <c r="A83" s="201" t="s">
        <v>6</v>
      </c>
      <c r="B83" s="297">
        <v>87.84</v>
      </c>
    </row>
    <row r="84" spans="1:8" ht="27" customHeight="1" x14ac:dyDescent="0.4">
      <c r="A84" s="201" t="s">
        <v>47</v>
      </c>
      <c r="B84" s="296">
        <v>0</v>
      </c>
      <c r="C84" s="335" t="s">
        <v>48</v>
      </c>
      <c r="D84" s="336"/>
      <c r="E84" s="336"/>
      <c r="F84" s="336"/>
      <c r="G84" s="336"/>
      <c r="H84" s="337"/>
    </row>
    <row r="85" spans="1:8" ht="19.5" customHeight="1" x14ac:dyDescent="0.3">
      <c r="A85" s="201" t="s">
        <v>49</v>
      </c>
      <c r="B85" s="200">
        <f>B83-B84</f>
        <v>87.84</v>
      </c>
      <c r="C85" s="204"/>
      <c r="D85" s="204"/>
      <c r="E85" s="204"/>
      <c r="F85" s="204"/>
      <c r="G85" s="204"/>
      <c r="H85" s="205"/>
    </row>
    <row r="86" spans="1:8" ht="27" customHeight="1" x14ac:dyDescent="0.4">
      <c r="A86" s="201" t="s">
        <v>50</v>
      </c>
      <c r="B86" s="317">
        <v>1</v>
      </c>
      <c r="C86" s="338" t="s">
        <v>51</v>
      </c>
      <c r="D86" s="339"/>
      <c r="E86" s="339"/>
      <c r="F86" s="339"/>
      <c r="G86" s="339"/>
      <c r="H86" s="340"/>
    </row>
    <row r="87" spans="1:8" ht="27" customHeight="1" x14ac:dyDescent="0.4">
      <c r="A87" s="201" t="s">
        <v>52</v>
      </c>
      <c r="B87" s="317">
        <v>1</v>
      </c>
      <c r="C87" s="338" t="s">
        <v>53</v>
      </c>
      <c r="D87" s="339"/>
      <c r="E87" s="339"/>
      <c r="F87" s="339"/>
      <c r="G87" s="339"/>
      <c r="H87" s="340"/>
    </row>
    <row r="88" spans="1:8" ht="18.75" x14ac:dyDescent="0.3">
      <c r="A88" s="201"/>
      <c r="B88" s="206"/>
      <c r="C88" s="209"/>
      <c r="D88" s="209"/>
      <c r="E88" s="209"/>
      <c r="F88" s="209"/>
      <c r="G88" s="209"/>
      <c r="H88" s="209"/>
    </row>
    <row r="89" spans="1:8" ht="18.75" x14ac:dyDescent="0.3">
      <c r="A89" s="201" t="s">
        <v>54</v>
      </c>
      <c r="B89" s="210">
        <f>B86/B87</f>
        <v>1</v>
      </c>
      <c r="C89" s="195" t="s">
        <v>55</v>
      </c>
    </row>
    <row r="90" spans="1:8" ht="19.5" customHeight="1" x14ac:dyDescent="0.3">
      <c r="A90" s="201"/>
      <c r="B90" s="200"/>
      <c r="C90" s="202"/>
      <c r="D90" s="202"/>
      <c r="E90" s="202"/>
      <c r="F90" s="202"/>
      <c r="G90" s="202"/>
    </row>
    <row r="91" spans="1:8" ht="27" customHeight="1" x14ac:dyDescent="0.4">
      <c r="A91" s="211" t="s">
        <v>56</v>
      </c>
      <c r="B91" s="301">
        <v>20</v>
      </c>
      <c r="D91" s="341" t="s">
        <v>57</v>
      </c>
      <c r="E91" s="342"/>
      <c r="F91" s="257" t="s">
        <v>58</v>
      </c>
      <c r="G91" s="258"/>
      <c r="H91" s="202"/>
    </row>
    <row r="92" spans="1:8" ht="26.25" customHeight="1" x14ac:dyDescent="0.4">
      <c r="A92" s="212" t="s">
        <v>59</v>
      </c>
      <c r="B92" s="302">
        <v>10</v>
      </c>
      <c r="C92" s="214" t="s">
        <v>60</v>
      </c>
      <c r="D92" s="215" t="s">
        <v>61</v>
      </c>
      <c r="E92" s="216" t="s">
        <v>62</v>
      </c>
      <c r="F92" s="215" t="s">
        <v>61</v>
      </c>
      <c r="G92" s="216" t="s">
        <v>62</v>
      </c>
      <c r="H92" s="202"/>
    </row>
    <row r="93" spans="1:8" ht="26.25" customHeight="1" x14ac:dyDescent="0.4">
      <c r="A93" s="212" t="s">
        <v>63</v>
      </c>
      <c r="B93" s="302">
        <v>25</v>
      </c>
      <c r="C93" s="217">
        <v>1</v>
      </c>
      <c r="D93" s="303">
        <v>106299844</v>
      </c>
      <c r="E93" s="253">
        <f>IF(ISBLANK(D93),"-",$D$103/$D$100*D93)</f>
        <v>121501310.34154835</v>
      </c>
      <c r="F93" s="303">
        <v>111171409</v>
      </c>
      <c r="G93" s="253">
        <f>IF(ISBLANK(F93),"-",$D$103/$F$100*F93)</f>
        <v>122541884.16831392</v>
      </c>
      <c r="H93" s="202"/>
    </row>
    <row r="94" spans="1:8" ht="26.25" customHeight="1" x14ac:dyDescent="0.4">
      <c r="A94" s="212" t="s">
        <v>64</v>
      </c>
      <c r="B94" s="302">
        <v>1</v>
      </c>
      <c r="C94" s="213">
        <v>2</v>
      </c>
      <c r="D94" s="304">
        <v>106232903</v>
      </c>
      <c r="E94" s="254">
        <f>IF(ISBLANK(D94),"-",$D$103/$D$100*D94)</f>
        <v>121424796.40785365</v>
      </c>
      <c r="F94" s="304">
        <v>111043235</v>
      </c>
      <c r="G94" s="254">
        <f>IF(ISBLANK(F94),"-",$D$103/$F$100*F94)</f>
        <v>122400600.68902124</v>
      </c>
      <c r="H94" s="202"/>
    </row>
    <row r="95" spans="1:8" ht="26.25" customHeight="1" x14ac:dyDescent="0.4">
      <c r="A95" s="212" t="s">
        <v>65</v>
      </c>
      <c r="B95" s="302">
        <v>1</v>
      </c>
      <c r="C95" s="213">
        <v>3</v>
      </c>
      <c r="D95" s="304">
        <v>106379782</v>
      </c>
      <c r="E95" s="254">
        <f>IF(ISBLANK(D95),"-",$D$103/$D$100*D95)</f>
        <v>121592679.91821568</v>
      </c>
      <c r="F95" s="304">
        <v>111500573</v>
      </c>
      <c r="G95" s="254">
        <f>IF(ISBLANK(F95),"-",$D$103/$F$100*F95)</f>
        <v>122904714.65794438</v>
      </c>
    </row>
    <row r="96" spans="1:8" ht="26.25" customHeight="1" x14ac:dyDescent="0.4">
      <c r="A96" s="212" t="s">
        <v>66</v>
      </c>
      <c r="B96" s="302">
        <v>1</v>
      </c>
      <c r="C96" s="219">
        <v>4</v>
      </c>
      <c r="D96" s="305"/>
      <c r="E96" s="255" t="str">
        <f>IF(ISBLANK(D96),"-",$D$103/$D$100*D96)</f>
        <v>-</v>
      </c>
      <c r="F96" s="305"/>
      <c r="G96" s="255" t="str">
        <f>IF(ISBLANK(F96),"-",$D$103/$F$100*F96)</f>
        <v>-</v>
      </c>
    </row>
    <row r="97" spans="1:7" ht="27" customHeight="1" x14ac:dyDescent="0.4">
      <c r="A97" s="212" t="s">
        <v>67</v>
      </c>
      <c r="B97" s="302">
        <v>1</v>
      </c>
      <c r="C97" s="220" t="s">
        <v>68</v>
      </c>
      <c r="D97" s="221">
        <f>AVERAGE(D93:D96)</f>
        <v>106304176.33333333</v>
      </c>
      <c r="E97" s="222">
        <f>AVERAGE(E93:E96)</f>
        <v>121506262.22253923</v>
      </c>
      <c r="F97" s="221">
        <f>AVERAGE(F93:F96)</f>
        <v>111238405.66666667</v>
      </c>
      <c r="G97" s="222">
        <f>AVERAGE(G93:G96)</f>
        <v>122615733.17175984</v>
      </c>
    </row>
    <row r="98" spans="1:7" ht="26.25" customHeight="1" x14ac:dyDescent="0.4">
      <c r="A98" s="212" t="s">
        <v>69</v>
      </c>
      <c r="B98" s="297">
        <v>1</v>
      </c>
      <c r="C98" s="283" t="s">
        <v>70</v>
      </c>
      <c r="D98" s="307">
        <v>24.9</v>
      </c>
      <c r="E98" s="218"/>
      <c r="F98" s="306">
        <v>25.82</v>
      </c>
      <c r="G98" s="259"/>
    </row>
    <row r="99" spans="1:7" ht="26.25" customHeight="1" x14ac:dyDescent="0.4">
      <c r="A99" s="212" t="s">
        <v>71</v>
      </c>
      <c r="B99" s="297">
        <v>1</v>
      </c>
      <c r="C99" s="284" t="s">
        <v>72</v>
      </c>
      <c r="D99" s="285">
        <f>D98*$B$89</f>
        <v>24.9</v>
      </c>
      <c r="E99" s="224"/>
      <c r="F99" s="223">
        <f>F98*$B$89</f>
        <v>25.82</v>
      </c>
      <c r="G99" s="226"/>
    </row>
    <row r="100" spans="1:7" ht="19.5" customHeight="1" x14ac:dyDescent="0.3">
      <c r="A100" s="212" t="s">
        <v>73</v>
      </c>
      <c r="B100" s="281">
        <f>(B99/B98)*(B97/B96)*(B95/B94)*(B93/B92)*B91</f>
        <v>50</v>
      </c>
      <c r="C100" s="284" t="s">
        <v>74</v>
      </c>
      <c r="D100" s="286">
        <f>D99*$B$85/100</f>
        <v>21.872159999999997</v>
      </c>
      <c r="E100" s="226"/>
      <c r="F100" s="225">
        <f>F99*$B$85/100</f>
        <v>22.680288000000001</v>
      </c>
      <c r="G100" s="226"/>
    </row>
    <row r="101" spans="1:7" ht="19.5" customHeight="1" x14ac:dyDescent="0.3">
      <c r="A101" s="343" t="s">
        <v>75</v>
      </c>
      <c r="B101" s="344"/>
      <c r="C101" s="284" t="s">
        <v>76</v>
      </c>
      <c r="D101" s="285">
        <f>D100/$B$100</f>
        <v>0.43744319999999992</v>
      </c>
      <c r="E101" s="226"/>
      <c r="F101" s="227">
        <f>F100/$B$100</f>
        <v>0.45360576000000002</v>
      </c>
      <c r="G101" s="226"/>
    </row>
    <row r="102" spans="1:7" ht="27" customHeight="1" x14ac:dyDescent="0.4">
      <c r="A102" s="345"/>
      <c r="B102" s="346"/>
      <c r="C102" s="284" t="s">
        <v>77</v>
      </c>
      <c r="D102" s="308">
        <v>0.5</v>
      </c>
      <c r="E102" s="259"/>
      <c r="F102" s="259"/>
      <c r="G102" s="259"/>
    </row>
    <row r="103" spans="1:7" ht="18.75" x14ac:dyDescent="0.3">
      <c r="C103" s="284" t="s">
        <v>78</v>
      </c>
      <c r="D103" s="286">
        <f>D102*$B$100</f>
        <v>25</v>
      </c>
      <c r="E103" s="226"/>
      <c r="F103" s="226"/>
      <c r="G103" s="226"/>
    </row>
    <row r="104" spans="1:7" ht="19.5" customHeight="1" x14ac:dyDescent="0.3">
      <c r="C104" s="287" t="s">
        <v>79</v>
      </c>
      <c r="D104" s="288">
        <f>D103/B89</f>
        <v>25</v>
      </c>
      <c r="E104" s="245"/>
      <c r="F104" s="245"/>
      <c r="G104" s="245"/>
    </row>
    <row r="105" spans="1:7" ht="18.75" x14ac:dyDescent="0.3">
      <c r="C105" s="289" t="s">
        <v>80</v>
      </c>
      <c r="D105" s="290">
        <f>AVERAGE(E93:E96,G93:G96)</f>
        <v>122060997.69714956</v>
      </c>
      <c r="E105" s="244"/>
      <c r="F105" s="244"/>
      <c r="G105" s="244"/>
    </row>
    <row r="106" spans="1:7" ht="18.75" x14ac:dyDescent="0.3">
      <c r="C106" s="228" t="s">
        <v>81</v>
      </c>
      <c r="D106" s="231">
        <f>STDEV(E93:E96,G93:G96)/D105</f>
        <v>5.1759808306430901E-3</v>
      </c>
      <c r="E106" s="224"/>
      <c r="F106" s="224"/>
      <c r="G106" s="224"/>
    </row>
    <row r="107" spans="1:7" ht="19.5" customHeight="1" x14ac:dyDescent="0.3">
      <c r="C107" s="229" t="s">
        <v>20</v>
      </c>
      <c r="D107" s="232">
        <f>COUNT(E93:E96,G93:G96)</f>
        <v>6</v>
      </c>
      <c r="E107" s="224"/>
      <c r="F107" s="224"/>
      <c r="G107" s="224"/>
    </row>
    <row r="109" spans="1:7" ht="18.75" x14ac:dyDescent="0.3">
      <c r="A109" s="194" t="s">
        <v>1</v>
      </c>
      <c r="B109" s="233" t="s">
        <v>82</v>
      </c>
    </row>
    <row r="110" spans="1:7" ht="18.75" x14ac:dyDescent="0.3">
      <c r="A110" s="195" t="s">
        <v>83</v>
      </c>
      <c r="B110" s="197" t="str">
        <f>B21</f>
        <v>Each 5ml contains Amoxicillin Trihydrate PH.eUR. eq. to Amoxicillin 250mg
Potassium Clavulanate diluted Ph. Eur eq. to Clavulanic acid 62.5mg</v>
      </c>
    </row>
    <row r="111" spans="1:7" ht="26.25" customHeight="1" x14ac:dyDescent="0.4">
      <c r="A111" s="292" t="s">
        <v>84</v>
      </c>
      <c r="B111" s="309">
        <v>5</v>
      </c>
      <c r="C111" s="272" t="s">
        <v>85</v>
      </c>
      <c r="D111" s="310">
        <v>250</v>
      </c>
      <c r="E111" s="272" t="str">
        <f>B20</f>
        <v>Amoxicillin &amp; Clavulanic Acid</v>
      </c>
    </row>
    <row r="112" spans="1:7" ht="18.75" x14ac:dyDescent="0.3">
      <c r="A112" s="197" t="s">
        <v>86</v>
      </c>
      <c r="B112" s="320">
        <f>B58</f>
        <v>0.98446628306783612</v>
      </c>
    </row>
    <row r="113" spans="1:8" ht="18.75" x14ac:dyDescent="0.3">
      <c r="A113" s="270" t="s">
        <v>87</v>
      </c>
      <c r="B113" s="271">
        <f>B111</f>
        <v>5</v>
      </c>
      <c r="C113" s="272" t="s">
        <v>88</v>
      </c>
      <c r="D113" s="293">
        <f>B112*B111</f>
        <v>4.9223314153391806</v>
      </c>
      <c r="E113" s="273"/>
      <c r="F113" s="273"/>
      <c r="G113" s="273"/>
      <c r="H113" s="273"/>
    </row>
    <row r="114" spans="1:8" ht="19.5" customHeight="1" x14ac:dyDescent="0.25"/>
    <row r="115" spans="1:8" ht="27" customHeight="1" x14ac:dyDescent="0.4">
      <c r="A115" s="211" t="s">
        <v>89</v>
      </c>
      <c r="B115" s="301">
        <v>100</v>
      </c>
      <c r="D115" s="235" t="s">
        <v>90</v>
      </c>
      <c r="E115" s="234" t="s">
        <v>91</v>
      </c>
      <c r="F115" s="234" t="s">
        <v>61</v>
      </c>
      <c r="G115" s="234" t="s">
        <v>92</v>
      </c>
      <c r="H115" s="214" t="s">
        <v>93</v>
      </c>
    </row>
    <row r="116" spans="1:8" ht="26.25" customHeight="1" x14ac:dyDescent="0.4">
      <c r="A116" s="212" t="s">
        <v>94</v>
      </c>
      <c r="B116" s="302">
        <v>1</v>
      </c>
      <c r="C116" s="347" t="s">
        <v>95</v>
      </c>
      <c r="D116" s="350">
        <v>0.83275999999999994</v>
      </c>
      <c r="E116" s="265">
        <v>1</v>
      </c>
      <c r="F116" s="311">
        <v>107516117</v>
      </c>
      <c r="G116" s="277">
        <f>IF(ISBLANK(F116),"-",(F116/$D$105*$D$102*$B$124)*$D$113/$D$116)</f>
        <v>260.32606545036072</v>
      </c>
      <c r="H116" s="324">
        <f t="shared" ref="H116:H127" si="1">IF(ISBLANK(F116),"-",G116/$D$111)</f>
        <v>1.0413042618014428</v>
      </c>
    </row>
    <row r="117" spans="1:8" ht="26.25" customHeight="1" x14ac:dyDescent="0.4">
      <c r="A117" s="212" t="s">
        <v>96</v>
      </c>
      <c r="B117" s="302">
        <v>1</v>
      </c>
      <c r="C117" s="348"/>
      <c r="D117" s="351"/>
      <c r="E117" s="266">
        <v>2</v>
      </c>
      <c r="F117" s="304">
        <v>107703762</v>
      </c>
      <c r="G117" s="278">
        <f>IF(ISBLANK(F117),"-",(F117/$D$105*$D$102*$B$124)*$D$113/$D$116)</f>
        <v>260.78040556154082</v>
      </c>
      <c r="H117" s="325">
        <f t="shared" si="1"/>
        <v>1.0431216222461632</v>
      </c>
    </row>
    <row r="118" spans="1:8" ht="26.25" customHeight="1" x14ac:dyDescent="0.4">
      <c r="A118" s="212" t="s">
        <v>97</v>
      </c>
      <c r="B118" s="302">
        <v>1</v>
      </c>
      <c r="C118" s="348"/>
      <c r="D118" s="351"/>
      <c r="E118" s="266">
        <v>3</v>
      </c>
      <c r="F118" s="304">
        <v>107796995</v>
      </c>
      <c r="G118" s="278">
        <f>IF(ISBLANK(F118),"-",(F118/$D$105*$D$102*$B$124)*$D$113/$D$116)</f>
        <v>261.00614827563209</v>
      </c>
      <c r="H118" s="325">
        <f t="shared" si="1"/>
        <v>1.0440245931025283</v>
      </c>
    </row>
    <row r="119" spans="1:8" ht="27" customHeight="1" x14ac:dyDescent="0.4">
      <c r="A119" s="212" t="s">
        <v>98</v>
      </c>
      <c r="B119" s="302">
        <v>1</v>
      </c>
      <c r="C119" s="349"/>
      <c r="D119" s="352"/>
      <c r="E119" s="267">
        <v>4</v>
      </c>
      <c r="F119" s="312"/>
      <c r="G119" s="279" t="str">
        <f>IF(ISBLANK(F119),"-",(F119/$D$105*$D$102*$B$124)*$D$113/$D$116)</f>
        <v>-</v>
      </c>
      <c r="H119" s="326" t="str">
        <f t="shared" si="1"/>
        <v>-</v>
      </c>
    </row>
    <row r="120" spans="1:8" ht="26.25" customHeight="1" x14ac:dyDescent="0.4">
      <c r="A120" s="212" t="s">
        <v>99</v>
      </c>
      <c r="B120" s="302">
        <v>1</v>
      </c>
      <c r="C120" s="347" t="s">
        <v>100</v>
      </c>
      <c r="D120" s="350">
        <v>1.21679</v>
      </c>
      <c r="E120" s="236">
        <v>1</v>
      </c>
      <c r="F120" s="304">
        <v>154600786</v>
      </c>
      <c r="G120" s="277">
        <f>IF(ISBLANK(F120),"-",(F120/$D$105*$D$102*$B$124)*$D$113/$D$120)</f>
        <v>256.18872099349471</v>
      </c>
      <c r="H120" s="324">
        <f t="shared" si="1"/>
        <v>1.0247548839739788</v>
      </c>
    </row>
    <row r="121" spans="1:8" ht="26.25" customHeight="1" x14ac:dyDescent="0.4">
      <c r="A121" s="212" t="s">
        <v>101</v>
      </c>
      <c r="B121" s="302">
        <v>1</v>
      </c>
      <c r="C121" s="348"/>
      <c r="D121" s="351"/>
      <c r="E121" s="237">
        <v>2</v>
      </c>
      <c r="F121" s="304">
        <v>154315200</v>
      </c>
      <c r="G121" s="278">
        <f>IF(ISBLANK(F121),"-",(F121/$D$105*$D$102*$B$124)*$D$113/$D$120)</f>
        <v>255.71547687898132</v>
      </c>
      <c r="H121" s="325">
        <f t="shared" si="1"/>
        <v>1.0228619075159253</v>
      </c>
    </row>
    <row r="122" spans="1:8" ht="26.25" customHeight="1" x14ac:dyDescent="0.4">
      <c r="A122" s="212" t="s">
        <v>102</v>
      </c>
      <c r="B122" s="302">
        <v>1</v>
      </c>
      <c r="C122" s="348"/>
      <c r="D122" s="351"/>
      <c r="E122" s="237">
        <v>3</v>
      </c>
      <c r="F122" s="304">
        <v>153519748</v>
      </c>
      <c r="G122" s="278">
        <f>IF(ISBLANK(F122),"-",(F122/$D$105*$D$102*$B$124)*$D$113/$D$120)</f>
        <v>254.39733461228079</v>
      </c>
      <c r="H122" s="325">
        <f t="shared" si="1"/>
        <v>1.0175893384491232</v>
      </c>
    </row>
    <row r="123" spans="1:8" ht="27" customHeight="1" x14ac:dyDescent="0.4">
      <c r="A123" s="212" t="s">
        <v>103</v>
      </c>
      <c r="B123" s="302">
        <v>1</v>
      </c>
      <c r="C123" s="349"/>
      <c r="D123" s="352"/>
      <c r="E123" s="238">
        <v>4</v>
      </c>
      <c r="F123" s="312"/>
      <c r="G123" s="279" t="str">
        <f>IF(ISBLANK(F123),"-",(F123/$D$105*$D$102*$B$124)*$D$113/$D$120)</f>
        <v>-</v>
      </c>
      <c r="H123" s="326" t="str">
        <f t="shared" si="1"/>
        <v>-</v>
      </c>
    </row>
    <row r="124" spans="1:8" ht="26.25" customHeight="1" x14ac:dyDescent="0.4">
      <c r="A124" s="212" t="s">
        <v>104</v>
      </c>
      <c r="B124" s="280">
        <f>(B123/B122)*(B121/B120)*(B119/B118)*(B117/B116)*B115</f>
        <v>100</v>
      </c>
      <c r="C124" s="347" t="s">
        <v>105</v>
      </c>
      <c r="D124" s="350">
        <v>1.3502000000000001</v>
      </c>
      <c r="E124" s="236">
        <v>1</v>
      </c>
      <c r="F124" s="311">
        <v>172253290</v>
      </c>
      <c r="G124" s="277">
        <f>IF(ISBLANK(F124),"-",(F124/$D$105*$D$102*$B$124)*$D$113/$D$124)</f>
        <v>257.23695600856604</v>
      </c>
      <c r="H124" s="324">
        <f t="shared" si="1"/>
        <v>1.0289478240342642</v>
      </c>
    </row>
    <row r="125" spans="1:8" ht="27" customHeight="1" x14ac:dyDescent="0.4">
      <c r="A125" s="291" t="s">
        <v>106</v>
      </c>
      <c r="B125" s="313">
        <f>(D102*B124)/D111*D113</f>
        <v>0.98446628306783612</v>
      </c>
      <c r="C125" s="348"/>
      <c r="D125" s="351"/>
      <c r="E125" s="237">
        <v>2</v>
      </c>
      <c r="F125" s="304">
        <v>172139609</v>
      </c>
      <c r="G125" s="278">
        <f>IF(ISBLANK(F125),"-",(F125/$D$105*$D$102*$B$124)*$D$113/$D$124)</f>
        <v>257.06718883375032</v>
      </c>
      <c r="H125" s="325">
        <f t="shared" si="1"/>
        <v>1.0282687553350014</v>
      </c>
    </row>
    <row r="126" spans="1:8" ht="26.25" customHeight="1" x14ac:dyDescent="0.4">
      <c r="A126" s="343" t="s">
        <v>75</v>
      </c>
      <c r="B126" s="354"/>
      <c r="C126" s="348"/>
      <c r="D126" s="351"/>
      <c r="E126" s="237">
        <v>3</v>
      </c>
      <c r="F126" s="304">
        <v>170436800</v>
      </c>
      <c r="G126" s="278">
        <f>IF(ISBLANK(F126),"-",(F126/$D$105*$D$102*$B$124)*$D$113/$D$124)</f>
        <v>254.52427424660959</v>
      </c>
      <c r="H126" s="325">
        <f t="shared" si="1"/>
        <v>1.0180970969864385</v>
      </c>
    </row>
    <row r="127" spans="1:8" ht="27" customHeight="1" x14ac:dyDescent="0.4">
      <c r="A127" s="345"/>
      <c r="B127" s="355"/>
      <c r="C127" s="353"/>
      <c r="D127" s="352"/>
      <c r="E127" s="238">
        <v>4</v>
      </c>
      <c r="F127" s="312"/>
      <c r="G127" s="279" t="str">
        <f>IF(ISBLANK(F127),"-",(F127/$D$105*$D$102*$B$124)*$D$113/$D$124)</f>
        <v>-</v>
      </c>
      <c r="H127" s="326" t="str">
        <f t="shared" si="1"/>
        <v>-</v>
      </c>
    </row>
    <row r="128" spans="1:8" ht="26.25" customHeight="1" x14ac:dyDescent="0.4">
      <c r="A128" s="239"/>
      <c r="B128" s="239"/>
      <c r="C128" s="239"/>
      <c r="D128" s="239"/>
      <c r="E128" s="239"/>
      <c r="F128" s="240"/>
      <c r="G128" s="230" t="s">
        <v>68</v>
      </c>
      <c r="H128" s="314">
        <f>AVERAGE(H116:H127)</f>
        <v>1.0298855870494295</v>
      </c>
    </row>
    <row r="129" spans="1:9" ht="26.25" customHeight="1" x14ac:dyDescent="0.4">
      <c r="C129" s="239"/>
      <c r="D129" s="239"/>
      <c r="E129" s="239"/>
      <c r="F129" s="240"/>
      <c r="G129" s="228" t="s">
        <v>81</v>
      </c>
      <c r="H129" s="315">
        <f>STDEV(H116:H127)/H128</f>
        <v>1.0153644541498561E-2</v>
      </c>
    </row>
    <row r="130" spans="1:9" ht="27" customHeight="1" x14ac:dyDescent="0.4">
      <c r="A130" s="239"/>
      <c r="B130" s="239"/>
      <c r="C130" s="240"/>
      <c r="D130" s="241"/>
      <c r="E130" s="241"/>
      <c r="F130" s="240"/>
      <c r="G130" s="229" t="s">
        <v>20</v>
      </c>
      <c r="H130" s="316">
        <f>COUNT(H116:H127)</f>
        <v>9</v>
      </c>
    </row>
    <row r="131" spans="1:9" ht="18.75" x14ac:dyDescent="0.3">
      <c r="A131" s="239"/>
      <c r="B131" s="239"/>
      <c r="C131" s="240"/>
      <c r="D131" s="241"/>
      <c r="E131" s="241"/>
      <c r="F131" s="241"/>
      <c r="G131" s="241"/>
      <c r="H131" s="240"/>
    </row>
    <row r="132" spans="1:9" ht="26.25" customHeight="1" x14ac:dyDescent="0.4">
      <c r="A132" s="199" t="s">
        <v>107</v>
      </c>
      <c r="B132" s="318" t="s">
        <v>108</v>
      </c>
      <c r="C132" s="333" t="str">
        <f>B20</f>
        <v>Amoxicillin &amp; Clavulanic Acid</v>
      </c>
      <c r="D132" s="333"/>
      <c r="E132" s="264" t="s">
        <v>109</v>
      </c>
      <c r="F132" s="264"/>
      <c r="G132" s="319">
        <f>H128</f>
        <v>1.0298855870494295</v>
      </c>
      <c r="H132" s="240"/>
    </row>
    <row r="133" spans="1:9" ht="19.5" customHeight="1" x14ac:dyDescent="0.3">
      <c r="A133" s="322"/>
      <c r="B133" s="251"/>
      <c r="C133" s="252"/>
      <c r="D133" s="252"/>
      <c r="E133" s="251"/>
      <c r="F133" s="251"/>
      <c r="G133" s="251"/>
      <c r="H133" s="251"/>
    </row>
    <row r="134" spans="1:9" ht="83.1" customHeight="1" x14ac:dyDescent="0.3">
      <c r="A134" s="246" t="s">
        <v>28</v>
      </c>
      <c r="B134" s="294"/>
      <c r="C134" s="294"/>
      <c r="D134" s="239"/>
      <c r="E134" s="248"/>
      <c r="F134" s="242"/>
      <c r="G134" s="268"/>
      <c r="H134" s="268"/>
      <c r="I134" s="242"/>
    </row>
    <row r="135" spans="1:9" ht="83.1" customHeight="1" x14ac:dyDescent="0.3">
      <c r="A135" s="246" t="s">
        <v>29</v>
      </c>
      <c r="B135" s="295"/>
      <c r="C135" s="295"/>
      <c r="D135" s="256"/>
      <c r="E135" s="249"/>
      <c r="F135" s="242"/>
      <c r="G135" s="269"/>
      <c r="H135" s="269"/>
      <c r="I135" s="264"/>
    </row>
    <row r="136" spans="1:9" ht="18.75" x14ac:dyDescent="0.3">
      <c r="A136" s="239"/>
      <c r="B136" s="240"/>
      <c r="C136" s="241"/>
      <c r="D136" s="241"/>
      <c r="E136" s="241"/>
      <c r="F136" s="241"/>
      <c r="G136" s="240"/>
      <c r="H136" s="240"/>
      <c r="I136" s="242"/>
    </row>
    <row r="137" spans="1:9" ht="18.75" x14ac:dyDescent="0.3">
      <c r="A137" s="239"/>
      <c r="B137" s="239"/>
      <c r="C137" s="240"/>
      <c r="D137" s="241"/>
      <c r="E137" s="241"/>
      <c r="F137" s="241"/>
      <c r="G137" s="241"/>
      <c r="H137" s="240"/>
      <c r="I137" s="242"/>
    </row>
    <row r="138" spans="1:9" ht="27" customHeight="1" x14ac:dyDescent="0.3">
      <c r="A138" s="239"/>
      <c r="B138" s="239"/>
      <c r="C138" s="240"/>
      <c r="D138" s="241"/>
      <c r="E138" s="241"/>
      <c r="F138" s="241"/>
      <c r="G138" s="241"/>
      <c r="H138" s="240"/>
      <c r="I138" s="242"/>
    </row>
    <row r="139" spans="1:9" ht="18.75" x14ac:dyDescent="0.3">
      <c r="A139" s="239"/>
      <c r="B139" s="239"/>
      <c r="C139" s="240"/>
      <c r="D139" s="241"/>
      <c r="E139" s="241"/>
      <c r="F139" s="241"/>
      <c r="G139" s="241"/>
      <c r="H139" s="240"/>
      <c r="I139" s="242"/>
    </row>
    <row r="140" spans="1:9" ht="27" customHeight="1" x14ac:dyDescent="0.3">
      <c r="A140" s="239"/>
      <c r="B140" s="239"/>
      <c r="C140" s="240"/>
      <c r="D140" s="241"/>
      <c r="E140" s="241"/>
      <c r="F140" s="241"/>
      <c r="G140" s="241"/>
      <c r="H140" s="240"/>
      <c r="I140" s="242"/>
    </row>
    <row r="141" spans="1:9" ht="27" customHeight="1" x14ac:dyDescent="0.3">
      <c r="A141" s="239"/>
      <c r="B141" s="239"/>
      <c r="C141" s="240"/>
      <c r="D141" s="241"/>
      <c r="E141" s="241"/>
      <c r="F141" s="241"/>
      <c r="G141" s="241"/>
      <c r="H141" s="240"/>
      <c r="I141" s="242"/>
    </row>
    <row r="142" spans="1:9" ht="18.75" x14ac:dyDescent="0.3">
      <c r="A142" s="239"/>
      <c r="B142" s="239"/>
      <c r="C142" s="240"/>
      <c r="D142" s="241"/>
      <c r="E142" s="241"/>
      <c r="F142" s="241"/>
      <c r="G142" s="241"/>
      <c r="H142" s="240"/>
      <c r="I142" s="242"/>
    </row>
    <row r="143" spans="1:9" ht="18.75" x14ac:dyDescent="0.3">
      <c r="A143" s="239"/>
      <c r="B143" s="239"/>
      <c r="C143" s="240"/>
      <c r="D143" s="241"/>
      <c r="E143" s="241"/>
      <c r="F143" s="241"/>
      <c r="G143" s="241"/>
      <c r="H143" s="240"/>
      <c r="I143" s="242"/>
    </row>
    <row r="144" spans="1:9" ht="18.75" x14ac:dyDescent="0.3">
      <c r="A144" s="239"/>
      <c r="B144" s="239"/>
      <c r="C144" s="240"/>
      <c r="D144" s="241"/>
      <c r="E144" s="241"/>
      <c r="F144" s="241"/>
      <c r="G144" s="241"/>
      <c r="H144" s="240"/>
      <c r="I144" s="242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(DAY 1)</vt:lpstr>
      <vt:lpstr>SST (DAY 7)</vt:lpstr>
      <vt:lpstr>RD</vt:lpstr>
      <vt:lpstr>Clavulanic acid</vt:lpstr>
      <vt:lpstr>Amoxicillin 1</vt:lpstr>
      <vt:lpstr>'Amoxicillin 1'!Print_Area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dcterms:created xsi:type="dcterms:W3CDTF">2005-07-05T10:19:27Z</dcterms:created>
  <dcterms:modified xsi:type="dcterms:W3CDTF">2016-02-09T09:28:41Z</dcterms:modified>
</cp:coreProperties>
</file>