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30" windowHeight="11445" activeTab="3"/>
  </bookViews>
  <sheets>
    <sheet name="SST (Amoxicillin)" sheetId="10" r:id="rId1"/>
    <sheet name="SST (clav)" sheetId="8" r:id="rId2"/>
    <sheet name="Uniformity" sheetId="2" r:id="rId3"/>
    <sheet name="CLAVULANIC" sheetId="3" r:id="rId4"/>
    <sheet name="AMOXICILLIN" sheetId="4" r:id="rId5"/>
  </sheets>
  <definedNames>
    <definedName name="_xlnm.Print_Area" localSheetId="2">Uniformity!$A$1:$P$54</definedName>
  </definedNames>
  <calcPr calcId="145621"/>
</workbook>
</file>

<file path=xl/calcChain.xml><?xml version="1.0" encoding="utf-8"?>
<calcChain xmlns="http://schemas.openxmlformats.org/spreadsheetml/2006/main">
  <c r="B17" i="10" l="1"/>
  <c r="B53" i="10"/>
  <c r="E51" i="10"/>
  <c r="D51" i="10"/>
  <c r="C51" i="10"/>
  <c r="B51" i="10"/>
  <c r="B52" i="10" s="1"/>
  <c r="B32" i="10"/>
  <c r="E30" i="10"/>
  <c r="D30" i="10"/>
  <c r="C30" i="10"/>
  <c r="B30" i="10"/>
  <c r="B31" i="10" s="1"/>
  <c r="B53" i="8"/>
  <c r="E51" i="8"/>
  <c r="D51" i="8"/>
  <c r="C51" i="8"/>
  <c r="B51" i="8"/>
  <c r="B52" i="8" s="1"/>
  <c r="B32" i="8"/>
  <c r="E30" i="8"/>
  <c r="D30" i="8"/>
  <c r="C30" i="8"/>
  <c r="B30" i="8"/>
  <c r="B31" i="8" s="1"/>
  <c r="F115" i="3" l="1"/>
  <c r="G120" i="4"/>
  <c r="F115" i="4"/>
  <c r="C120" i="4" l="1"/>
  <c r="B116" i="4"/>
  <c r="D100" i="4" s="1"/>
  <c r="B98" i="4"/>
  <c r="F95" i="4"/>
  <c r="D95" i="4"/>
  <c r="B87" i="4"/>
  <c r="F97" i="4" s="1"/>
  <c r="B83" i="4"/>
  <c r="C76" i="4"/>
  <c r="B68" i="4"/>
  <c r="C56" i="4"/>
  <c r="B55" i="4"/>
  <c r="B45" i="4"/>
  <c r="D48" i="4" s="1"/>
  <c r="F42" i="4"/>
  <c r="D42" i="4"/>
  <c r="B34" i="4"/>
  <c r="D44" i="4" s="1"/>
  <c r="B30" i="4"/>
  <c r="C120" i="3"/>
  <c r="B116" i="3"/>
  <c r="D100" i="3" s="1"/>
  <c r="B98" i="3"/>
  <c r="F95" i="3"/>
  <c r="D95" i="3"/>
  <c r="B87" i="3"/>
  <c r="F97" i="3" s="1"/>
  <c r="B83" i="3"/>
  <c r="B80" i="3"/>
  <c r="C76" i="3"/>
  <c r="B68" i="3"/>
  <c r="C56" i="3"/>
  <c r="B55" i="3"/>
  <c r="B45" i="3"/>
  <c r="D48" i="3" s="1"/>
  <c r="F42" i="3"/>
  <c r="D42" i="3"/>
  <c r="B34" i="3"/>
  <c r="D44" i="3" s="1"/>
  <c r="D45" i="3" s="1"/>
  <c r="B30" i="3"/>
  <c r="D49" i="2"/>
  <c r="C49" i="2"/>
  <c r="C46" i="2"/>
  <c r="D50" i="2" s="1"/>
  <c r="C45" i="2"/>
  <c r="D43" i="2"/>
  <c r="D40" i="2"/>
  <c r="D39" i="2"/>
  <c r="D36" i="2"/>
  <c r="D35" i="2"/>
  <c r="D32" i="2"/>
  <c r="D31" i="2"/>
  <c r="D28" i="2"/>
  <c r="D27" i="2"/>
  <c r="D24" i="2"/>
  <c r="C19" i="2"/>
  <c r="I39" i="4" l="1"/>
  <c r="I92" i="4"/>
  <c r="I39" i="3"/>
  <c r="D46" i="3"/>
  <c r="F44" i="3"/>
  <c r="F45" i="3" s="1"/>
  <c r="D49" i="4"/>
  <c r="D45" i="4"/>
  <c r="E41" i="4" s="1"/>
  <c r="D101" i="3"/>
  <c r="D102" i="3" s="1"/>
  <c r="I92" i="3"/>
  <c r="D101" i="4"/>
  <c r="D102" i="4" s="1"/>
  <c r="D49" i="3"/>
  <c r="E40" i="3"/>
  <c r="E41" i="3"/>
  <c r="E38" i="3"/>
  <c r="E39" i="3"/>
  <c r="F98" i="3"/>
  <c r="F99" i="3" s="1"/>
  <c r="E94" i="3"/>
  <c r="E38" i="4"/>
  <c r="B69" i="4"/>
  <c r="F98" i="4"/>
  <c r="F44" i="4"/>
  <c r="F45" i="4" s="1"/>
  <c r="G38" i="4" s="1"/>
  <c r="B57" i="3"/>
  <c r="B69" i="3" s="1"/>
  <c r="B57" i="4"/>
  <c r="D97" i="3"/>
  <c r="D98" i="3" s="1"/>
  <c r="D99" i="3" s="1"/>
  <c r="D97" i="4"/>
  <c r="D98" i="4" s="1"/>
  <c r="D25" i="2"/>
  <c r="D29" i="2"/>
  <c r="D33" i="2"/>
  <c r="D37" i="2"/>
  <c r="D41" i="2"/>
  <c r="C50" i="2"/>
  <c r="D26" i="2"/>
  <c r="D30" i="2"/>
  <c r="D34" i="2"/>
  <c r="D38" i="2"/>
  <c r="D42" i="2"/>
  <c r="B49" i="2"/>
  <c r="G93" i="4"/>
  <c r="F46" i="3" l="1"/>
  <c r="G38" i="3"/>
  <c r="G91" i="3"/>
  <c r="G39" i="3"/>
  <c r="G41" i="3"/>
  <c r="G40" i="3"/>
  <c r="E40" i="4"/>
  <c r="E39" i="4"/>
  <c r="D46" i="4"/>
  <c r="G92" i="3"/>
  <c r="E93" i="3"/>
  <c r="D99" i="4"/>
  <c r="E93" i="4"/>
  <c r="E91" i="4"/>
  <c r="E94" i="4"/>
  <c r="E42" i="3"/>
  <c r="E92" i="4"/>
  <c r="G41" i="4"/>
  <c r="F46" i="4"/>
  <c r="G39" i="4"/>
  <c r="G40" i="4"/>
  <c r="E91" i="3"/>
  <c r="E92" i="3"/>
  <c r="G91" i="4"/>
  <c r="G94" i="4"/>
  <c r="F99" i="4"/>
  <c r="G92" i="4"/>
  <c r="G94" i="3"/>
  <c r="G93" i="3"/>
  <c r="G95" i="3" l="1"/>
  <c r="G42" i="3"/>
  <c r="D50" i="3"/>
  <c r="G71" i="3" s="1"/>
  <c r="H71" i="3" s="1"/>
  <c r="D52" i="3"/>
  <c r="D50" i="4"/>
  <c r="G71" i="4" s="1"/>
  <c r="H71" i="4" s="1"/>
  <c r="D52" i="4"/>
  <c r="E42" i="4"/>
  <c r="G42" i="4"/>
  <c r="G95" i="4"/>
  <c r="E95" i="4"/>
  <c r="D105" i="4"/>
  <c r="D103" i="4"/>
  <c r="E95" i="3"/>
  <c r="D105" i="3"/>
  <c r="D103" i="3"/>
  <c r="G64" i="4"/>
  <c r="H64" i="4" s="1"/>
  <c r="D51" i="4"/>
  <c r="G70" i="3" l="1"/>
  <c r="H70" i="3" s="1"/>
  <c r="G69" i="3"/>
  <c r="H69" i="3" s="1"/>
  <c r="D51" i="3"/>
  <c r="G61" i="3"/>
  <c r="H61" i="3" s="1"/>
  <c r="G63" i="3"/>
  <c r="H63" i="3" s="1"/>
  <c r="G62" i="3"/>
  <c r="H62" i="3" s="1"/>
  <c r="G68" i="3"/>
  <c r="H68" i="3" s="1"/>
  <c r="G60" i="3"/>
  <c r="G65" i="3"/>
  <c r="H65" i="3" s="1"/>
  <c r="G66" i="3"/>
  <c r="H66" i="3" s="1"/>
  <c r="G67" i="3"/>
  <c r="H67" i="3" s="1"/>
  <c r="G64" i="3"/>
  <c r="H64" i="3" s="1"/>
  <c r="G70" i="4"/>
  <c r="H70" i="4" s="1"/>
  <c r="G61" i="4"/>
  <c r="H61" i="4" s="1"/>
  <c r="G62" i="4"/>
  <c r="H62" i="4" s="1"/>
  <c r="G68" i="4"/>
  <c r="H68" i="4" s="1"/>
  <c r="G67" i="4"/>
  <c r="H67" i="4" s="1"/>
  <c r="G66" i="4"/>
  <c r="H66" i="4" s="1"/>
  <c r="G69" i="4"/>
  <c r="H69" i="4" s="1"/>
  <c r="G63" i="4"/>
  <c r="H63" i="4" s="1"/>
  <c r="G65" i="4"/>
  <c r="H65" i="4" s="1"/>
  <c r="G60" i="4"/>
  <c r="H60" i="4" s="1"/>
  <c r="E112" i="4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E112" i="3"/>
  <c r="F112" i="3" s="1"/>
  <c r="E110" i="3"/>
  <c r="F110" i="3" s="1"/>
  <c r="E108" i="3"/>
  <c r="F108" i="3" s="1"/>
  <c r="E113" i="3"/>
  <c r="F113" i="3" s="1"/>
  <c r="E111" i="3"/>
  <c r="F111" i="3" s="1"/>
  <c r="E109" i="3"/>
  <c r="F109" i="3" s="1"/>
  <c r="D104" i="3"/>
  <c r="H72" i="4" l="1"/>
  <c r="G76" i="4" s="1"/>
  <c r="H60" i="3"/>
  <c r="G72" i="3"/>
  <c r="G73" i="3" s="1"/>
  <c r="G74" i="3"/>
  <c r="G72" i="4"/>
  <c r="G73" i="4" s="1"/>
  <c r="G74" i="4"/>
  <c r="E115" i="4"/>
  <c r="E116" i="4" s="1"/>
  <c r="E117" i="4"/>
  <c r="F108" i="4"/>
  <c r="H74" i="4"/>
  <c r="E115" i="3"/>
  <c r="E116" i="3" s="1"/>
  <c r="E117" i="3"/>
  <c r="G120" i="3"/>
  <c r="H74" i="3" l="1"/>
  <c r="H72" i="3"/>
  <c r="G76" i="3" s="1"/>
  <c r="F117" i="4"/>
  <c r="H73" i="4"/>
  <c r="F117" i="3"/>
  <c r="H73" i="3" l="1"/>
  <c r="F116" i="4"/>
  <c r="F116" i="3"/>
</calcChain>
</file>

<file path=xl/sharedStrings.xml><?xml version="1.0" encoding="utf-8"?>
<sst xmlns="http://schemas.openxmlformats.org/spreadsheetml/2006/main" count="440" uniqueCount="132">
  <si>
    <t>HPLC System Suitability Report</t>
  </si>
  <si>
    <t>Analysis Data</t>
  </si>
  <si>
    <t>Assay</t>
  </si>
  <si>
    <t>Sample(s)</t>
  </si>
  <si>
    <t>Reference Substance:</t>
  </si>
  <si>
    <t>VEMOXIN-CV 625</t>
  </si>
  <si>
    <t>% age Purity:</t>
  </si>
  <si>
    <t>NDQD201510405</t>
  </si>
  <si>
    <t>Weight (mg):</t>
  </si>
  <si>
    <t>Amoxicillin &amp; Clavulanic Acid</t>
  </si>
  <si>
    <t>Standard Conc (mg/mL):</t>
  </si>
  <si>
    <t>Each film coated tablet contains: Amoxicillin Trihydrate USP Eq. to Amoxicillin 500mg
 Diluted Potassium Clavulanate BP Eq. to Clavulanic Acid 125mg</t>
  </si>
  <si>
    <t>2015-10-02 13:07:40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</si>
  <si>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</si>
  <si>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</si>
  <si>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</si>
  <si>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</si>
  <si>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</si>
  <si>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</si>
  <si>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</si>
  <si>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</si>
  <si>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</si>
  <si>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</si>
  <si>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</si>
  <si>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</si>
  <si>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</si>
  <si>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</si>
  <si>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</si>
  <si>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</si>
  <si>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</si>
  <si>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</si>
  <si>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</si>
  <si>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</si>
  <si>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</si>
  <si>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</si>
  <si>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</si>
  <si>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</si>
  <si>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</si>
  <si>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</si>
  <si>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</si>
  <si>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</si>
  <si>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</si>
  <si>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</si>
  <si>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</si>
  <si>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</si>
  <si>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</si>
  <si>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</si>
  <si>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</si>
  <si>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</si>
  <si>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</si>
  <si>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</si>
  <si>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</si>
  <si>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</si>
  <si>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</si>
  <si>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</si>
  <si>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</si>
  <si>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</si>
  <si>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</si>
  <si>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</si>
  <si>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</si>
  <si>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</si>
  <si>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</si>
  <si>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</si>
  <si>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</si>
  <si>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</si>
  <si>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</si>
  <si>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</si>
  <si>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</si>
  <si>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</si>
  <si>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</si>
  <si>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</si>
  <si>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</si>
  <si>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</si>
  <si>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</si>
  <si>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</si>
  <si>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</si>
  <si>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</si>
  <si>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</si>
  <si>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</si>
  <si>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</si>
  <si>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</si>
  <si>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</si>
  <si>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</si>
  <si>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</si>
  <si>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</si>
  <si>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</si>
  <si>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</si>
  <si>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</si>
  <si>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</si>
  <si>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</si>
  <si>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</si>
  <si>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</si>
  <si>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</si>
  <si>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</si>
  <si>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</si>
  <si>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</si>
  <si>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</si>
  <si>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</si>
  <si>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</si>
  <si>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</si>
  <si>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</si>
  <si>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</si>
  <si>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</si>
  <si>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</si>
  <si>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</si>
  <si>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</si>
  <si>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</si>
  <si>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</si>
  <si>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</si>
  <si>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</si>
  <si>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</si>
  <si>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</si>
  <si>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</si>
  <si>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</si>
  <si>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</si>
  <si>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</si>
  <si>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</si>
  <si>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</si>
  <si>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</si>
  <si>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</si>
  <si>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</si>
  <si>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</si>
  <si>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</si>
  <si>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</si>
  <si>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</si>
  <si>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amoxicillin</t>
  </si>
  <si>
    <t>Clavulanic acid</t>
  </si>
  <si>
    <t>AMOXICILLIN TRIHYDRATE</t>
  </si>
  <si>
    <t>clavulaniclithium</t>
  </si>
  <si>
    <t>DISSOLUTION- CLAVULANIC LITHIUM</t>
  </si>
  <si>
    <t>CLAVULANIC LITHIUM</t>
  </si>
  <si>
    <t>Amoxicillin Trihydrate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</si>
</sst>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8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4" fillId="2" borderId="0"/>
    <xf numFmtId="0" fontId="24" fillId="2" borderId="0"/>
    <xf numFmtId="0" fontId="24" fillId="2" borderId="0"/>
  </cellStyleXfs>
  <cellXfs count="55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25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0" fontId="26" fillId="2" borderId="0" xfId="1" applyFont="1" applyFill="1" applyAlignment="1">
      <alignment horizontal="left"/>
    </xf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0" fontId="2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6" fillId="2" borderId="0" xfId="1" applyFont="1" applyFill="1"/>
    <xf numFmtId="0" fontId="4" fillId="2" borderId="0" xfId="1" applyFont="1" applyFill="1" applyAlignment="1">
      <alignment horizontal="left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" fillId="2" borderId="0" xfId="3" applyFont="1" applyFill="1"/>
    <xf numFmtId="0" fontId="2" fillId="2" borderId="0" xfId="3" applyFont="1" applyFill="1"/>
    <xf numFmtId="0" fontId="2" fillId="2" borderId="0" xfId="3" applyFont="1" applyFill="1" applyAlignment="1">
      <alignment horizontal="right"/>
    </xf>
    <xf numFmtId="0" fontId="4" fillId="2" borderId="0" xfId="3" applyFont="1" applyFill="1"/>
    <xf numFmtId="0" fontId="4" fillId="2" borderId="0" xfId="3" applyFont="1" applyFill="1" applyAlignment="1">
      <alignment horizontal="left"/>
    </xf>
    <xf numFmtId="0" fontId="5" fillId="2" borderId="0" xfId="3" applyFont="1" applyFill="1" applyAlignment="1">
      <alignment horizontal="left"/>
    </xf>
    <xf numFmtId="0" fontId="5" fillId="2" borderId="0" xfId="3" applyFont="1" applyFill="1" applyAlignment="1">
      <alignment horizontal="center"/>
    </xf>
    <xf numFmtId="0" fontId="6" fillId="2" borderId="0" xfId="3" applyFont="1" applyFill="1"/>
    <xf numFmtId="0" fontId="5" fillId="2" borderId="0" xfId="3" applyFont="1" applyFill="1"/>
    <xf numFmtId="2" fontId="5" fillId="2" borderId="0" xfId="3" applyNumberFormat="1" applyFont="1" applyFill="1" applyAlignment="1">
      <alignment horizontal="center"/>
    </xf>
    <xf numFmtId="164" fontId="5" fillId="2" borderId="0" xfId="3" applyNumberFormat="1" applyFont="1" applyFill="1" applyAlignment="1">
      <alignment horizontal="center"/>
    </xf>
    <xf numFmtId="0" fontId="5" fillId="2" borderId="1" xfId="3" applyFont="1" applyFill="1" applyBorder="1" applyAlignment="1">
      <alignment horizontal="center"/>
    </xf>
    <xf numFmtId="0" fontId="5" fillId="2" borderId="2" xfId="3" applyFont="1" applyFill="1" applyBorder="1" applyAlignment="1">
      <alignment horizontal="center"/>
    </xf>
    <xf numFmtId="0" fontId="6" fillId="2" borderId="3" xfId="3" applyFont="1" applyFill="1" applyBorder="1" applyAlignment="1">
      <alignment horizontal="center"/>
    </xf>
    <xf numFmtId="0" fontId="7" fillId="3" borderId="3" xfId="3" applyFont="1" applyFill="1" applyBorder="1" applyAlignment="1" applyProtection="1">
      <alignment horizontal="center"/>
      <protection locked="0"/>
    </xf>
    <xf numFmtId="2" fontId="7" fillId="3" borderId="3" xfId="3" applyNumberFormat="1" applyFont="1" applyFill="1" applyBorder="1" applyAlignment="1" applyProtection="1">
      <alignment horizontal="center"/>
      <protection locked="0"/>
    </xf>
    <xf numFmtId="2" fontId="7" fillId="3" borderId="4" xfId="3" applyNumberFormat="1" applyFont="1" applyFill="1" applyBorder="1" applyAlignment="1" applyProtection="1">
      <alignment horizontal="center"/>
      <protection locked="0"/>
    </xf>
    <xf numFmtId="0" fontId="7" fillId="3" borderId="5" xfId="3" applyFont="1" applyFill="1" applyBorder="1" applyAlignment="1" applyProtection="1">
      <alignment horizontal="center"/>
      <protection locked="0"/>
    </xf>
    <xf numFmtId="2" fontId="7" fillId="3" borderId="5" xfId="3" applyNumberFormat="1" applyFont="1" applyFill="1" applyBorder="1" applyAlignment="1" applyProtection="1">
      <alignment horizontal="center"/>
      <protection locked="0"/>
    </xf>
    <xf numFmtId="0" fontId="6" fillId="2" borderId="4" xfId="3" applyFont="1" applyFill="1" applyBorder="1"/>
    <xf numFmtId="1" fontId="5" fillId="4" borderId="2" xfId="3" applyNumberFormat="1" applyFont="1" applyFill="1" applyBorder="1" applyAlignment="1">
      <alignment horizontal="center"/>
    </xf>
    <xf numFmtId="1" fontId="5" fillId="4" borderId="1" xfId="3" applyNumberFormat="1" applyFont="1" applyFill="1" applyBorder="1" applyAlignment="1">
      <alignment horizontal="center"/>
    </xf>
    <xf numFmtId="2" fontId="5" fillId="4" borderId="1" xfId="3" applyNumberFormat="1" applyFont="1" applyFill="1" applyBorder="1" applyAlignment="1">
      <alignment horizontal="center"/>
    </xf>
    <xf numFmtId="0" fontId="6" fillId="2" borderId="3" xfId="3" applyFont="1" applyFill="1" applyBorder="1"/>
    <xf numFmtId="10" fontId="5" fillId="5" borderId="1" xfId="3" applyNumberFormat="1" applyFont="1" applyFill="1" applyBorder="1" applyAlignment="1">
      <alignment horizontal="center"/>
    </xf>
    <xf numFmtId="165" fontId="5" fillId="2" borderId="0" xfId="3" applyNumberFormat="1" applyFont="1" applyFill="1" applyAlignment="1">
      <alignment horizontal="center"/>
    </xf>
    <xf numFmtId="0" fontId="6" fillId="2" borderId="6" xfId="3" applyFont="1" applyFill="1" applyBorder="1"/>
    <xf numFmtId="0" fontId="6" fillId="2" borderId="5" xfId="3" applyFont="1" applyFill="1" applyBorder="1"/>
    <xf numFmtId="0" fontId="5" fillId="4" borderId="1" xfId="3" applyFont="1" applyFill="1" applyBorder="1" applyAlignment="1">
      <alignment horizontal="center"/>
    </xf>
    <xf numFmtId="0" fontId="5" fillId="2" borderId="7" xfId="3" applyFont="1" applyFill="1" applyBorder="1" applyAlignment="1">
      <alignment horizontal="center"/>
    </xf>
    <xf numFmtId="0" fontId="6" fillId="2" borderId="7" xfId="3" applyFont="1" applyFill="1" applyBorder="1"/>
    <xf numFmtId="0" fontId="6" fillId="2" borderId="8" xfId="3" applyFont="1" applyFill="1" applyBorder="1"/>
    <xf numFmtId="0" fontId="6" fillId="2" borderId="0" xfId="3" applyFont="1" applyFill="1" applyAlignment="1" applyProtection="1">
      <alignment horizontal="left"/>
      <protection locked="0"/>
    </xf>
    <xf numFmtId="0" fontId="6" fillId="2" borderId="0" xfId="3" applyFont="1" applyFill="1" applyProtection="1">
      <protection locked="0"/>
    </xf>
    <xf numFmtId="0" fontId="2" fillId="2" borderId="9" xfId="3" applyFont="1" applyFill="1" applyBorder="1"/>
    <xf numFmtId="0" fontId="2" fillId="2" borderId="0" xfId="3" applyFont="1" applyFill="1" applyAlignment="1">
      <alignment horizontal="center"/>
    </xf>
    <xf numFmtId="10" fontId="2" fillId="2" borderId="9" xfId="3" applyNumberFormat="1" applyFont="1" applyFill="1" applyBorder="1"/>
    <xf numFmtId="0" fontId="24" fillId="2" borderId="0" xfId="3" applyFill="1"/>
    <xf numFmtId="0" fontId="1" fillId="2" borderId="10" xfId="3" applyFont="1" applyFill="1" applyBorder="1" applyAlignment="1">
      <alignment horizontal="center"/>
    </xf>
    <xf numFmtId="0" fontId="2" fillId="2" borderId="10" xfId="3" applyFont="1" applyFill="1" applyBorder="1" applyAlignment="1">
      <alignment horizontal="center"/>
    </xf>
    <xf numFmtId="0" fontId="1" fillId="2" borderId="0" xfId="3" applyFont="1" applyFill="1" applyAlignment="1">
      <alignment horizontal="right"/>
    </xf>
    <xf numFmtId="0" fontId="2" fillId="2" borderId="7" xfId="3" applyFont="1" applyFill="1" applyBorder="1"/>
    <xf numFmtId="0" fontId="1" fillId="2" borderId="11" xfId="3" applyFont="1" applyFill="1" applyBorder="1"/>
    <xf numFmtId="0" fontId="2" fillId="2" borderId="11" xfId="3" applyFont="1" applyFill="1" applyBorder="1"/>
    <xf numFmtId="0" fontId="3" fillId="2" borderId="0" xfId="3" applyFont="1" applyFill="1" applyAlignment="1">
      <alignment horizontal="center"/>
    </xf>
    <xf numFmtId="0" fontId="1" fillId="2" borderId="10" xfId="3" applyFont="1" applyFill="1" applyBorder="1" applyAlignment="1">
      <alignment horizontal="center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4">
    <cellStyle name="Normal" xfId="0" builtinId="0"/>
    <cellStyle name="Normal 2" xfId="1"/>
    <cellStyle name="Normal 3" xfId="2"/>
    <cellStyle name="Normal 4" xfId="3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4" workbookViewId="0">
      <selection activeCell="B34" sqref="B34"/>
    </sheetView>
  </sheetViews>
  <sheetFormatPr defaultRowHeight="13.5" x14ac:dyDescent="0.25"/>
  <cols>
    <col min="1" max="1" width="27.5703125" style="465" customWidth="1"/>
    <col min="2" max="2" width="20.42578125" style="465" customWidth="1"/>
    <col min="3" max="3" width="31.85546875" style="465" customWidth="1"/>
    <col min="4" max="4" width="25.85546875" style="465" customWidth="1"/>
    <col min="5" max="5" width="25.7109375" style="465" customWidth="1"/>
    <col min="6" max="6" width="23.140625" style="465" customWidth="1"/>
    <col min="7" max="7" width="28.42578125" style="465" customWidth="1"/>
    <col min="8" max="8" width="21.5703125" style="465" customWidth="1"/>
    <col min="9" max="9" width="9.140625" style="465" customWidth="1"/>
    <col min="10" max="16384" width="9.140625" style="501"/>
  </cols>
  <sheetData>
    <row r="14" spans="1:6" ht="15" customHeight="1" x14ac:dyDescent="0.3">
      <c r="A14" s="464"/>
      <c r="C14" s="466"/>
      <c r="F14" s="466"/>
    </row>
    <row r="15" spans="1:6" ht="18.75" customHeight="1" x14ac:dyDescent="0.3">
      <c r="A15" s="508" t="s">
        <v>0</v>
      </c>
      <c r="B15" s="508"/>
      <c r="C15" s="508"/>
      <c r="D15" s="508"/>
      <c r="E15" s="508"/>
    </row>
    <row r="16" spans="1:6" ht="16.5" customHeight="1" x14ac:dyDescent="0.3">
      <c r="A16" s="467" t="s">
        <v>1</v>
      </c>
      <c r="B16" s="468" t="s">
        <v>2</v>
      </c>
    </row>
    <row r="17" spans="1:5" ht="16.5" customHeight="1" x14ac:dyDescent="0.3">
      <c r="A17" s="469" t="s">
        <v>3</v>
      </c>
      <c r="B17" s="469" t="str">
        <f>CLAVULANIC!B18</f>
        <v>VEMOXIN-CV 625</v>
      </c>
      <c r="D17" s="470"/>
      <c r="E17" s="471"/>
    </row>
    <row r="18" spans="1:5" ht="16.5" customHeight="1" x14ac:dyDescent="0.3">
      <c r="A18" s="472" t="s">
        <v>4</v>
      </c>
      <c r="B18" s="469" t="s">
        <v>131</v>
      </c>
      <c r="C18" s="471"/>
      <c r="D18" s="471"/>
      <c r="E18" s="471"/>
    </row>
    <row r="19" spans="1:5" ht="16.5" customHeight="1" x14ac:dyDescent="0.3">
      <c r="A19" s="472" t="s">
        <v>6</v>
      </c>
      <c r="B19" s="473">
        <v>86.6</v>
      </c>
      <c r="C19" s="471"/>
      <c r="D19" s="471"/>
      <c r="E19" s="471"/>
    </row>
    <row r="20" spans="1:5" ht="16.5" customHeight="1" x14ac:dyDescent="0.3">
      <c r="A20" s="469" t="s">
        <v>8</v>
      </c>
      <c r="B20" s="473">
        <v>28.39</v>
      </c>
      <c r="C20" s="471"/>
      <c r="D20" s="471"/>
      <c r="E20" s="471"/>
    </row>
    <row r="21" spans="1:5" ht="16.5" customHeight="1" x14ac:dyDescent="0.3">
      <c r="A21" s="469" t="s">
        <v>10</v>
      </c>
      <c r="B21" s="474">
        <v>0.5</v>
      </c>
      <c r="C21" s="471"/>
      <c r="D21" s="471"/>
      <c r="E21" s="471"/>
    </row>
    <row r="22" spans="1:5" ht="15.75" customHeight="1" x14ac:dyDescent="0.25">
      <c r="A22" s="471"/>
      <c r="B22" s="471"/>
      <c r="C22" s="471"/>
      <c r="D22" s="471"/>
      <c r="E22" s="471"/>
    </row>
    <row r="23" spans="1:5" ht="16.5" customHeight="1" x14ac:dyDescent="0.3">
      <c r="A23" s="475" t="s">
        <v>13</v>
      </c>
      <c r="B23" s="476" t="s">
        <v>14</v>
      </c>
      <c r="C23" s="475" t="s">
        <v>15</v>
      </c>
      <c r="D23" s="475" t="s">
        <v>16</v>
      </c>
      <c r="E23" s="475" t="s">
        <v>17</v>
      </c>
    </row>
    <row r="24" spans="1:5" ht="16.5" customHeight="1" x14ac:dyDescent="0.3">
      <c r="A24" s="477">
        <v>1</v>
      </c>
      <c r="B24" s="478">
        <v>122071912</v>
      </c>
      <c r="C24" s="478">
        <v>7167.1</v>
      </c>
      <c r="D24" s="479">
        <v>1.1000000000000001</v>
      </c>
      <c r="E24" s="480">
        <v>5.3</v>
      </c>
    </row>
    <row r="25" spans="1:5" ht="16.5" customHeight="1" x14ac:dyDescent="0.3">
      <c r="A25" s="477">
        <v>2</v>
      </c>
      <c r="B25" s="478">
        <v>122314291</v>
      </c>
      <c r="C25" s="478">
        <v>7182.3</v>
      </c>
      <c r="D25" s="479">
        <v>1</v>
      </c>
      <c r="E25" s="479">
        <v>5.3</v>
      </c>
    </row>
    <row r="26" spans="1:5" ht="16.5" customHeight="1" x14ac:dyDescent="0.3">
      <c r="A26" s="477">
        <v>3</v>
      </c>
      <c r="B26" s="478">
        <v>122420674</v>
      </c>
      <c r="C26" s="478">
        <v>7162.6</v>
      </c>
      <c r="D26" s="479">
        <v>1.1000000000000001</v>
      </c>
      <c r="E26" s="479">
        <v>5.2</v>
      </c>
    </row>
    <row r="27" spans="1:5" ht="16.5" customHeight="1" x14ac:dyDescent="0.3">
      <c r="A27" s="477">
        <v>4</v>
      </c>
      <c r="B27" s="478">
        <v>121968417</v>
      </c>
      <c r="C27" s="478">
        <v>7201.7</v>
      </c>
      <c r="D27" s="479">
        <v>1.1000000000000001</v>
      </c>
      <c r="E27" s="479">
        <v>5.2</v>
      </c>
    </row>
    <row r="28" spans="1:5" ht="16.5" customHeight="1" x14ac:dyDescent="0.3">
      <c r="A28" s="477">
        <v>5</v>
      </c>
      <c r="B28" s="478">
        <v>122791982</v>
      </c>
      <c r="C28" s="478">
        <v>7215</v>
      </c>
      <c r="D28" s="479">
        <v>1.1000000000000001</v>
      </c>
      <c r="E28" s="479">
        <v>5.2</v>
      </c>
    </row>
    <row r="29" spans="1:5" ht="16.5" customHeight="1" x14ac:dyDescent="0.3">
      <c r="A29" s="477">
        <v>6</v>
      </c>
      <c r="B29" s="481">
        <v>122533821</v>
      </c>
      <c r="C29" s="481">
        <v>7242.6</v>
      </c>
      <c r="D29" s="482">
        <v>1</v>
      </c>
      <c r="E29" s="482">
        <v>5.2</v>
      </c>
    </row>
    <row r="30" spans="1:5" ht="16.5" customHeight="1" x14ac:dyDescent="0.3">
      <c r="A30" s="483" t="s">
        <v>18</v>
      </c>
      <c r="B30" s="484">
        <f>AVERAGE(B24:B29)</f>
        <v>122350182.83333333</v>
      </c>
      <c r="C30" s="485">
        <f>AVERAGE(C24:C29)</f>
        <v>7195.2166666666662</v>
      </c>
      <c r="D30" s="486">
        <f>AVERAGE(D24:D29)</f>
        <v>1.0666666666666667</v>
      </c>
      <c r="E30" s="486">
        <f>AVERAGE(E24:E29)</f>
        <v>5.2333333333333334</v>
      </c>
    </row>
    <row r="31" spans="1:5" ht="16.5" customHeight="1" x14ac:dyDescent="0.3">
      <c r="A31" s="487" t="s">
        <v>19</v>
      </c>
      <c r="B31" s="488">
        <f>(STDEV(B24:B29)/B30)</f>
        <v>2.4746132991900812E-3</v>
      </c>
      <c r="C31" s="489"/>
      <c r="D31" s="489"/>
      <c r="E31" s="490"/>
    </row>
    <row r="32" spans="1:5" s="465" customFormat="1" ht="16.5" customHeight="1" x14ac:dyDescent="0.3">
      <c r="A32" s="491" t="s">
        <v>20</v>
      </c>
      <c r="B32" s="492">
        <f>COUNT(B24:B29)</f>
        <v>6</v>
      </c>
      <c r="C32" s="493"/>
      <c r="D32" s="494"/>
      <c r="E32" s="495"/>
    </row>
    <row r="33" spans="1:5" s="465" customFormat="1" ht="15.75" customHeight="1" x14ac:dyDescent="0.25">
      <c r="A33" s="471"/>
      <c r="B33" s="471"/>
      <c r="C33" s="471"/>
      <c r="D33" s="471"/>
      <c r="E33" s="471"/>
    </row>
    <row r="34" spans="1:5" s="465" customFormat="1" ht="16.5" customHeight="1" x14ac:dyDescent="0.3">
      <c r="A34" s="472" t="s">
        <v>21</v>
      </c>
      <c r="B34" s="496" t="s">
        <v>22</v>
      </c>
      <c r="C34" s="497"/>
      <c r="D34" s="497"/>
      <c r="E34" s="497"/>
    </row>
    <row r="35" spans="1:5" ht="16.5" customHeight="1" x14ac:dyDescent="0.3">
      <c r="A35" s="472"/>
      <c r="B35" s="496" t="s">
        <v>23</v>
      </c>
      <c r="C35" s="497"/>
      <c r="D35" s="497"/>
      <c r="E35" s="497"/>
    </row>
    <row r="36" spans="1:5" ht="16.5" customHeight="1" x14ac:dyDescent="0.3">
      <c r="A36" s="472"/>
      <c r="B36" s="496" t="s">
        <v>24</v>
      </c>
      <c r="C36" s="497"/>
      <c r="D36" s="497"/>
      <c r="E36" s="497"/>
    </row>
    <row r="37" spans="1:5" ht="15.75" customHeight="1" x14ac:dyDescent="0.25">
      <c r="A37" s="471"/>
      <c r="B37" s="471"/>
      <c r="C37" s="471"/>
      <c r="D37" s="471"/>
      <c r="E37" s="471"/>
    </row>
    <row r="38" spans="1:5" ht="16.5" customHeight="1" x14ac:dyDescent="0.3">
      <c r="A38" s="467" t="s">
        <v>1</v>
      </c>
      <c r="B38" s="468" t="s">
        <v>25</v>
      </c>
    </row>
    <row r="39" spans="1:5" ht="16.5" customHeight="1" x14ac:dyDescent="0.3">
      <c r="A39" s="472" t="s">
        <v>4</v>
      </c>
      <c r="B39" s="469" t="s">
        <v>131</v>
      </c>
      <c r="C39" s="471"/>
      <c r="D39" s="471"/>
      <c r="E39" s="471"/>
    </row>
    <row r="40" spans="1:5" ht="16.5" customHeight="1" x14ac:dyDescent="0.3">
      <c r="A40" s="472" t="s">
        <v>6</v>
      </c>
      <c r="B40" s="473">
        <v>86.6</v>
      </c>
      <c r="C40" s="471"/>
      <c r="D40" s="471"/>
      <c r="E40" s="471"/>
    </row>
    <row r="41" spans="1:5" ht="16.5" customHeight="1" x14ac:dyDescent="0.3">
      <c r="A41" s="469" t="s">
        <v>8</v>
      </c>
      <c r="B41" s="473">
        <v>23.96</v>
      </c>
      <c r="C41" s="471"/>
      <c r="D41" s="471"/>
      <c r="E41" s="471"/>
    </row>
    <row r="42" spans="1:5" ht="16.5" customHeight="1" x14ac:dyDescent="0.3">
      <c r="A42" s="469" t="s">
        <v>10</v>
      </c>
      <c r="B42" s="474">
        <v>0.125</v>
      </c>
      <c r="C42" s="471"/>
      <c r="D42" s="471"/>
      <c r="E42" s="471"/>
    </row>
    <row r="43" spans="1:5" ht="15.75" customHeight="1" x14ac:dyDescent="0.25">
      <c r="A43" s="471"/>
      <c r="B43" s="471"/>
      <c r="C43" s="471"/>
      <c r="D43" s="471"/>
      <c r="E43" s="471"/>
    </row>
    <row r="44" spans="1:5" ht="16.5" customHeight="1" x14ac:dyDescent="0.3">
      <c r="A44" s="475" t="s">
        <v>13</v>
      </c>
      <c r="B44" s="476" t="s">
        <v>14</v>
      </c>
      <c r="C44" s="475" t="s">
        <v>15</v>
      </c>
      <c r="D44" s="475" t="s">
        <v>16</v>
      </c>
      <c r="E44" s="475" t="s">
        <v>17</v>
      </c>
    </row>
    <row r="45" spans="1:5" ht="16.5" customHeight="1" x14ac:dyDescent="0.3">
      <c r="A45" s="477">
        <v>1</v>
      </c>
      <c r="B45" s="478">
        <v>93468525</v>
      </c>
      <c r="C45" s="478">
        <v>3261.72</v>
      </c>
      <c r="D45" s="479">
        <v>1.1399999999999999</v>
      </c>
      <c r="E45" s="480">
        <v>5.75</v>
      </c>
    </row>
    <row r="46" spans="1:5" ht="16.5" customHeight="1" x14ac:dyDescent="0.3">
      <c r="A46" s="477">
        <v>2</v>
      </c>
      <c r="B46" s="478">
        <v>93744822</v>
      </c>
      <c r="C46" s="478">
        <v>3405.39</v>
      </c>
      <c r="D46" s="479">
        <v>1.1200000000000001</v>
      </c>
      <c r="E46" s="479">
        <v>5.74</v>
      </c>
    </row>
    <row r="47" spans="1:5" ht="16.5" customHeight="1" x14ac:dyDescent="0.3">
      <c r="A47" s="477">
        <v>3</v>
      </c>
      <c r="B47" s="478">
        <v>94181004</v>
      </c>
      <c r="C47" s="478">
        <v>3389.67</v>
      </c>
      <c r="D47" s="479">
        <v>1.1100000000000001</v>
      </c>
      <c r="E47" s="479">
        <v>5.74</v>
      </c>
    </row>
    <row r="48" spans="1:5" ht="16.5" customHeight="1" x14ac:dyDescent="0.3">
      <c r="A48" s="477">
        <v>4</v>
      </c>
      <c r="B48" s="478">
        <v>93791827</v>
      </c>
      <c r="C48" s="478">
        <v>3452.59</v>
      </c>
      <c r="D48" s="479">
        <v>1.1000000000000001</v>
      </c>
      <c r="E48" s="479">
        <v>5.73</v>
      </c>
    </row>
    <row r="49" spans="1:7" ht="16.5" customHeight="1" x14ac:dyDescent="0.3">
      <c r="A49" s="477">
        <v>5</v>
      </c>
      <c r="B49" s="478">
        <v>94140475</v>
      </c>
      <c r="C49" s="478">
        <v>3496.2</v>
      </c>
      <c r="D49" s="479">
        <v>1.1000000000000001</v>
      </c>
      <c r="E49" s="479">
        <v>5.73</v>
      </c>
    </row>
    <row r="50" spans="1:7" ht="16.5" customHeight="1" x14ac:dyDescent="0.3">
      <c r="A50" s="477">
        <v>6</v>
      </c>
      <c r="B50" s="481">
        <v>94044271</v>
      </c>
      <c r="C50" s="481">
        <v>3500.28</v>
      </c>
      <c r="D50" s="482">
        <v>1.1000000000000001</v>
      </c>
      <c r="E50" s="482">
        <v>5.73</v>
      </c>
    </row>
    <row r="51" spans="1:7" ht="16.5" customHeight="1" x14ac:dyDescent="0.3">
      <c r="A51" s="483" t="s">
        <v>18</v>
      </c>
      <c r="B51" s="484">
        <f>AVERAGE(B45:B50)</f>
        <v>93895154</v>
      </c>
      <c r="C51" s="485">
        <f>AVERAGE(C45:C50)</f>
        <v>3417.6416666666664</v>
      </c>
      <c r="D51" s="486">
        <f>AVERAGE(D45:D50)</f>
        <v>1.1116666666666666</v>
      </c>
      <c r="E51" s="486">
        <f>AVERAGE(E45:E50)</f>
        <v>5.7366666666666672</v>
      </c>
    </row>
    <row r="52" spans="1:7" ht="16.5" customHeight="1" x14ac:dyDescent="0.3">
      <c r="A52" s="487" t="s">
        <v>19</v>
      </c>
      <c r="B52" s="488">
        <f>(STDEV(B45:B50)/B51)</f>
        <v>2.9337979419327546E-3</v>
      </c>
      <c r="C52" s="489"/>
      <c r="D52" s="489"/>
      <c r="E52" s="490"/>
    </row>
    <row r="53" spans="1:7" s="465" customFormat="1" ht="16.5" customHeight="1" x14ac:dyDescent="0.3">
      <c r="A53" s="491" t="s">
        <v>20</v>
      </c>
      <c r="B53" s="492">
        <f>COUNT(B45:B50)</f>
        <v>6</v>
      </c>
      <c r="C53" s="493"/>
      <c r="D53" s="494"/>
      <c r="E53" s="495"/>
    </row>
    <row r="54" spans="1:7" s="465" customFormat="1" ht="15.75" customHeight="1" x14ac:dyDescent="0.25">
      <c r="A54" s="471"/>
      <c r="B54" s="471"/>
      <c r="C54" s="471"/>
      <c r="D54" s="471"/>
      <c r="E54" s="471"/>
    </row>
    <row r="55" spans="1:7" s="465" customFormat="1" ht="16.5" customHeight="1" x14ac:dyDescent="0.3">
      <c r="A55" s="472" t="s">
        <v>21</v>
      </c>
      <c r="B55" s="496" t="s">
        <v>22</v>
      </c>
      <c r="C55" s="497"/>
      <c r="D55" s="497"/>
      <c r="E55" s="497"/>
    </row>
    <row r="56" spans="1:7" ht="16.5" customHeight="1" x14ac:dyDescent="0.3">
      <c r="A56" s="472"/>
      <c r="B56" s="496" t="s">
        <v>23</v>
      </c>
      <c r="C56" s="497"/>
      <c r="D56" s="497"/>
      <c r="E56" s="497"/>
    </row>
    <row r="57" spans="1:7" ht="16.5" customHeight="1" x14ac:dyDescent="0.3">
      <c r="A57" s="472"/>
      <c r="B57" s="496" t="s">
        <v>24</v>
      </c>
      <c r="C57" s="497"/>
      <c r="D57" s="497"/>
      <c r="E57" s="497"/>
    </row>
    <row r="58" spans="1:7" ht="14.25" customHeight="1" thickBot="1" x14ac:dyDescent="0.3">
      <c r="A58" s="498"/>
      <c r="B58" s="499"/>
      <c r="D58" s="500"/>
      <c r="F58" s="501"/>
      <c r="G58" s="501"/>
    </row>
    <row r="59" spans="1:7" ht="15" customHeight="1" x14ac:dyDescent="0.3">
      <c r="B59" s="509" t="s">
        <v>26</v>
      </c>
      <c r="C59" s="509"/>
      <c r="E59" s="502" t="s">
        <v>27</v>
      </c>
      <c r="F59" s="503"/>
      <c r="G59" s="502" t="s">
        <v>28</v>
      </c>
    </row>
    <row r="60" spans="1:7" ht="15" customHeight="1" x14ac:dyDescent="0.3">
      <c r="A60" s="504" t="s">
        <v>29</v>
      </c>
      <c r="B60" s="505"/>
      <c r="C60" s="505"/>
      <c r="E60" s="505"/>
      <c r="G60" s="505"/>
    </row>
    <row r="61" spans="1:7" ht="15" customHeight="1" x14ac:dyDescent="0.3">
      <c r="A61" s="504" t="s">
        <v>30</v>
      </c>
      <c r="B61" s="506"/>
      <c r="C61" s="506"/>
      <c r="E61" s="506"/>
      <c r="G61" s="507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7" workbookViewId="0">
      <selection activeCell="B56" sqref="B56"/>
    </sheetView>
  </sheetViews>
  <sheetFormatPr defaultRowHeight="13.5" x14ac:dyDescent="0.25"/>
  <cols>
    <col min="1" max="1" width="27.5703125" style="417" customWidth="1"/>
    <col min="2" max="2" width="20.42578125" style="417" customWidth="1"/>
    <col min="3" max="3" width="31.85546875" style="417" customWidth="1"/>
    <col min="4" max="4" width="25.85546875" style="417" customWidth="1"/>
    <col min="5" max="5" width="25.7109375" style="417" customWidth="1"/>
    <col min="6" max="6" width="23.140625" style="417" customWidth="1"/>
    <col min="7" max="7" width="28.42578125" style="417" customWidth="1"/>
    <col min="8" max="8" width="21.5703125" style="417" customWidth="1"/>
    <col min="9" max="9" width="9.140625" style="417" customWidth="1"/>
    <col min="10" max="16384" width="9.140625" style="457"/>
  </cols>
  <sheetData>
    <row r="14" spans="1:6" ht="15" customHeight="1" x14ac:dyDescent="0.3">
      <c r="A14" s="416"/>
      <c r="C14" s="418"/>
      <c r="F14" s="418"/>
    </row>
    <row r="15" spans="1:6" ht="18.75" customHeight="1" x14ac:dyDescent="0.3">
      <c r="A15" s="510" t="s">
        <v>0</v>
      </c>
      <c r="B15" s="510"/>
      <c r="C15" s="510"/>
      <c r="D15" s="510"/>
      <c r="E15" s="510"/>
    </row>
    <row r="16" spans="1:6" ht="16.5" customHeight="1" x14ac:dyDescent="0.3">
      <c r="A16" s="419" t="s">
        <v>1</v>
      </c>
      <c r="B16" s="420" t="s">
        <v>129</v>
      </c>
    </row>
    <row r="17" spans="1:5" ht="16.5" customHeight="1" x14ac:dyDescent="0.3">
      <c r="A17" s="421" t="s">
        <v>3</v>
      </c>
      <c r="B17" s="421" t="s">
        <v>5</v>
      </c>
      <c r="D17" s="422"/>
      <c r="E17" s="423"/>
    </row>
    <row r="18" spans="1:5" ht="16.5" customHeight="1" x14ac:dyDescent="0.3">
      <c r="A18" s="424" t="s">
        <v>4</v>
      </c>
      <c r="B18" s="425" t="s">
        <v>130</v>
      </c>
      <c r="C18" s="423"/>
      <c r="D18" s="423"/>
      <c r="E18" s="423"/>
    </row>
    <row r="19" spans="1:5" ht="16.5" customHeight="1" x14ac:dyDescent="0.3">
      <c r="A19" s="424" t="s">
        <v>6</v>
      </c>
      <c r="B19" s="426">
        <v>86.6</v>
      </c>
      <c r="C19" s="423"/>
      <c r="D19" s="423"/>
      <c r="E19" s="423"/>
    </row>
    <row r="20" spans="1:5" ht="16.5" customHeight="1" x14ac:dyDescent="0.3">
      <c r="A20" s="421" t="s">
        <v>8</v>
      </c>
      <c r="B20" s="426">
        <v>23.96</v>
      </c>
      <c r="C20" s="423"/>
      <c r="D20" s="423"/>
      <c r="E20" s="423"/>
    </row>
    <row r="21" spans="1:5" ht="16.5" customHeight="1" x14ac:dyDescent="0.3">
      <c r="A21" s="421" t="s">
        <v>10</v>
      </c>
      <c r="B21" s="427">
        <v>0.5</v>
      </c>
      <c r="C21" s="423"/>
      <c r="D21" s="423"/>
      <c r="E21" s="423"/>
    </row>
    <row r="22" spans="1:5" ht="15.75" customHeight="1" x14ac:dyDescent="0.25">
      <c r="A22" s="423"/>
      <c r="B22" s="423"/>
      <c r="C22" s="423"/>
      <c r="D22" s="423"/>
      <c r="E22" s="423"/>
    </row>
    <row r="23" spans="1:5" ht="16.5" customHeight="1" x14ac:dyDescent="0.3">
      <c r="A23" s="428" t="s">
        <v>13</v>
      </c>
      <c r="B23" s="429" t="s">
        <v>14</v>
      </c>
      <c r="C23" s="428" t="s">
        <v>15</v>
      </c>
      <c r="D23" s="428" t="s">
        <v>16</v>
      </c>
      <c r="E23" s="428" t="s">
        <v>17</v>
      </c>
    </row>
    <row r="24" spans="1:5" ht="16.5" customHeight="1" x14ac:dyDescent="0.3">
      <c r="A24" s="430">
        <v>1</v>
      </c>
      <c r="B24" s="431">
        <v>34907913</v>
      </c>
      <c r="C24" s="431">
        <v>9632.5</v>
      </c>
      <c r="D24" s="432">
        <v>1.2</v>
      </c>
      <c r="E24" s="433">
        <v>3.5</v>
      </c>
    </row>
    <row r="25" spans="1:5" ht="16.5" customHeight="1" x14ac:dyDescent="0.3">
      <c r="A25" s="430">
        <v>2</v>
      </c>
      <c r="B25" s="431">
        <v>34927221</v>
      </c>
      <c r="C25" s="431">
        <v>9582.6</v>
      </c>
      <c r="D25" s="432">
        <v>1.2</v>
      </c>
      <c r="E25" s="432">
        <v>3.5</v>
      </c>
    </row>
    <row r="26" spans="1:5" ht="16.5" customHeight="1" x14ac:dyDescent="0.3">
      <c r="A26" s="430">
        <v>3</v>
      </c>
      <c r="B26" s="431">
        <v>34985237</v>
      </c>
      <c r="C26" s="431">
        <v>9598.7000000000007</v>
      </c>
      <c r="D26" s="432">
        <v>1.2</v>
      </c>
      <c r="E26" s="432">
        <v>3.5</v>
      </c>
    </row>
    <row r="27" spans="1:5" ht="16.5" customHeight="1" x14ac:dyDescent="0.3">
      <c r="A27" s="430">
        <v>4</v>
      </c>
      <c r="B27" s="431">
        <v>34854448</v>
      </c>
      <c r="C27" s="431">
        <v>9686</v>
      </c>
      <c r="D27" s="432">
        <v>1.2</v>
      </c>
      <c r="E27" s="432">
        <v>3.5</v>
      </c>
    </row>
    <row r="28" spans="1:5" ht="16.5" customHeight="1" x14ac:dyDescent="0.3">
      <c r="A28" s="430">
        <v>5</v>
      </c>
      <c r="B28" s="431">
        <v>34962704</v>
      </c>
      <c r="C28" s="431">
        <v>9720.7000000000007</v>
      </c>
      <c r="D28" s="432">
        <v>1.2</v>
      </c>
      <c r="E28" s="432">
        <v>3.5</v>
      </c>
    </row>
    <row r="29" spans="1:5" ht="16.5" customHeight="1" x14ac:dyDescent="0.3">
      <c r="A29" s="430">
        <v>6</v>
      </c>
      <c r="B29" s="434">
        <v>34859720</v>
      </c>
      <c r="C29" s="435">
        <v>9874</v>
      </c>
      <c r="D29" s="436">
        <v>1.2</v>
      </c>
      <c r="E29" s="436">
        <v>3.5</v>
      </c>
    </row>
    <row r="30" spans="1:5" ht="16.5" customHeight="1" x14ac:dyDescent="0.3">
      <c r="A30" s="437" t="s">
        <v>18</v>
      </c>
      <c r="B30" s="438">
        <f>AVERAGE(B24:B29)</f>
        <v>34916207.166666664</v>
      </c>
      <c r="C30" s="439">
        <f>AVERAGE(C24:C29)</f>
        <v>9682.4166666666661</v>
      </c>
      <c r="D30" s="440">
        <f>AVERAGE(D24:D29)</f>
        <v>1.2</v>
      </c>
      <c r="E30" s="440">
        <f>AVERAGE(E24:E29)</f>
        <v>3.5</v>
      </c>
    </row>
    <row r="31" spans="1:5" ht="16.5" customHeight="1" x14ac:dyDescent="0.3">
      <c r="A31" s="441" t="s">
        <v>19</v>
      </c>
      <c r="B31" s="442">
        <f>(STDEV(B24:B29)/B30)</f>
        <v>1.5220838890965377E-3</v>
      </c>
      <c r="C31" s="443"/>
      <c r="D31" s="443"/>
      <c r="E31" s="444"/>
    </row>
    <row r="32" spans="1:5" s="417" customFormat="1" ht="16.5" customHeight="1" x14ac:dyDescent="0.3">
      <c r="A32" s="445" t="s">
        <v>20</v>
      </c>
      <c r="B32" s="446">
        <f>COUNT(B24:B29)</f>
        <v>6</v>
      </c>
      <c r="C32" s="447"/>
      <c r="D32" s="448"/>
      <c r="E32" s="449"/>
    </row>
    <row r="33" spans="1:5" s="417" customFormat="1" ht="15.75" customHeight="1" x14ac:dyDescent="0.25">
      <c r="A33" s="423"/>
      <c r="B33" s="423"/>
      <c r="C33" s="423"/>
      <c r="D33" s="423"/>
      <c r="E33" s="423"/>
    </row>
    <row r="34" spans="1:5" s="417" customFormat="1" ht="16.5" customHeight="1" x14ac:dyDescent="0.3">
      <c r="A34" s="424" t="s">
        <v>21</v>
      </c>
      <c r="B34" s="450" t="s">
        <v>22</v>
      </c>
      <c r="C34" s="451"/>
      <c r="D34" s="451"/>
      <c r="E34" s="451"/>
    </row>
    <row r="35" spans="1:5" ht="16.5" customHeight="1" x14ac:dyDescent="0.3">
      <c r="A35" s="424"/>
      <c r="B35" s="450" t="s">
        <v>23</v>
      </c>
      <c r="C35" s="451"/>
      <c r="D35" s="451"/>
      <c r="E35" s="451"/>
    </row>
    <row r="36" spans="1:5" ht="16.5" customHeight="1" x14ac:dyDescent="0.3">
      <c r="A36" s="424"/>
      <c r="B36" s="450" t="s">
        <v>24</v>
      </c>
      <c r="C36" s="451"/>
      <c r="D36" s="451"/>
      <c r="E36" s="451"/>
    </row>
    <row r="37" spans="1:5" ht="15.75" customHeight="1" x14ac:dyDescent="0.3">
      <c r="A37" s="423"/>
      <c r="B37" s="452" t="s">
        <v>130</v>
      </c>
      <c r="C37" s="423"/>
      <c r="D37" s="423"/>
      <c r="E37" s="423"/>
    </row>
    <row r="38" spans="1:5" ht="16.5" customHeight="1" x14ac:dyDescent="0.3">
      <c r="A38" s="419" t="s">
        <v>1</v>
      </c>
      <c r="B38" s="453" t="s">
        <v>25</v>
      </c>
    </row>
    <row r="39" spans="1:5" ht="16.5" customHeight="1" x14ac:dyDescent="0.3">
      <c r="A39" s="424" t="s">
        <v>4</v>
      </c>
      <c r="B39" s="421" t="s">
        <v>130</v>
      </c>
      <c r="C39" s="423"/>
      <c r="D39" s="423"/>
      <c r="E39" s="423"/>
    </row>
    <row r="40" spans="1:5" ht="16.5" customHeight="1" x14ac:dyDescent="0.3">
      <c r="A40" s="424" t="s">
        <v>6</v>
      </c>
      <c r="B40" s="426">
        <v>96.4</v>
      </c>
      <c r="C40" s="423"/>
      <c r="D40" s="423"/>
      <c r="E40" s="423"/>
    </row>
    <row r="41" spans="1:5" ht="16.5" customHeight="1" x14ac:dyDescent="0.3">
      <c r="A41" s="421" t="s">
        <v>8</v>
      </c>
      <c r="B41" s="426">
        <v>23.1</v>
      </c>
      <c r="C41" s="423"/>
      <c r="D41" s="423"/>
      <c r="E41" s="423"/>
    </row>
    <row r="42" spans="1:5" ht="16.5" customHeight="1" x14ac:dyDescent="0.3">
      <c r="A42" s="421" t="s">
        <v>10</v>
      </c>
      <c r="B42" s="427">
        <v>0.125</v>
      </c>
      <c r="C42" s="423"/>
      <c r="D42" s="423"/>
      <c r="E42" s="423"/>
    </row>
    <row r="43" spans="1:5" ht="15.75" customHeight="1" x14ac:dyDescent="0.25">
      <c r="A43" s="423"/>
      <c r="B43" s="423"/>
      <c r="C43" s="423"/>
      <c r="D43" s="423"/>
      <c r="E43" s="423"/>
    </row>
    <row r="44" spans="1:5" ht="16.5" customHeight="1" x14ac:dyDescent="0.3">
      <c r="A44" s="428" t="s">
        <v>13</v>
      </c>
      <c r="B44" s="429" t="s">
        <v>14</v>
      </c>
      <c r="C44" s="428" t="s">
        <v>15</v>
      </c>
      <c r="D44" s="428" t="s">
        <v>16</v>
      </c>
      <c r="E44" s="428" t="s">
        <v>17</v>
      </c>
    </row>
    <row r="45" spans="1:5" ht="16.5" customHeight="1" x14ac:dyDescent="0.3">
      <c r="A45" s="430">
        <v>1</v>
      </c>
      <c r="B45" s="431">
        <v>41630932</v>
      </c>
      <c r="C45" s="431">
        <v>3519.02</v>
      </c>
      <c r="D45" s="432">
        <v>1.22</v>
      </c>
      <c r="E45" s="433">
        <v>3.93</v>
      </c>
    </row>
    <row r="46" spans="1:5" ht="16.5" customHeight="1" x14ac:dyDescent="0.3">
      <c r="A46" s="430">
        <v>2</v>
      </c>
      <c r="B46" s="431">
        <v>41747498</v>
      </c>
      <c r="C46" s="431">
        <v>3697.25</v>
      </c>
      <c r="D46" s="432">
        <v>1.22</v>
      </c>
      <c r="E46" s="432">
        <v>3.92</v>
      </c>
    </row>
    <row r="47" spans="1:5" ht="16.5" customHeight="1" x14ac:dyDescent="0.3">
      <c r="A47" s="430">
        <v>3</v>
      </c>
      <c r="B47" s="431">
        <v>41850457</v>
      </c>
      <c r="C47" s="431">
        <v>3689.89</v>
      </c>
      <c r="D47" s="432">
        <v>1.2</v>
      </c>
      <c r="E47" s="432">
        <v>3.92</v>
      </c>
    </row>
    <row r="48" spans="1:5" ht="16.5" customHeight="1" x14ac:dyDescent="0.3">
      <c r="A48" s="430">
        <v>4</v>
      </c>
      <c r="B48" s="431">
        <v>41908710</v>
      </c>
      <c r="C48" s="431">
        <v>3713.41</v>
      </c>
      <c r="D48" s="432">
        <v>1.18</v>
      </c>
      <c r="E48" s="432">
        <v>3.91</v>
      </c>
    </row>
    <row r="49" spans="1:7" ht="16.5" customHeight="1" x14ac:dyDescent="0.3">
      <c r="A49" s="430">
        <v>5</v>
      </c>
      <c r="B49" s="431">
        <v>41979978</v>
      </c>
      <c r="C49" s="431">
        <v>3761.94</v>
      </c>
      <c r="D49" s="432">
        <v>1.18</v>
      </c>
      <c r="E49" s="432">
        <v>3.91</v>
      </c>
    </row>
    <row r="50" spans="1:7" ht="16.5" customHeight="1" x14ac:dyDescent="0.3">
      <c r="A50" s="430">
        <v>6</v>
      </c>
      <c r="B50" s="434">
        <v>41914345</v>
      </c>
      <c r="C50" s="434">
        <v>3799.17</v>
      </c>
      <c r="D50" s="436">
        <v>1.19</v>
      </c>
      <c r="E50" s="436">
        <v>3.92</v>
      </c>
    </row>
    <row r="51" spans="1:7" ht="16.5" customHeight="1" x14ac:dyDescent="0.3">
      <c r="A51" s="437" t="s">
        <v>18</v>
      </c>
      <c r="B51" s="438">
        <f>AVERAGE(B45:B50)</f>
        <v>41838653.333333336</v>
      </c>
      <c r="C51" s="439">
        <f>AVERAGE(C45:C50)</f>
        <v>3696.78</v>
      </c>
      <c r="D51" s="440">
        <f>AVERAGE(D45:D50)</f>
        <v>1.1983333333333333</v>
      </c>
      <c r="E51" s="440">
        <f>AVERAGE(E45:E50)</f>
        <v>3.918333333333333</v>
      </c>
    </row>
    <row r="52" spans="1:7" ht="16.5" customHeight="1" x14ac:dyDescent="0.3">
      <c r="A52" s="441" t="s">
        <v>19</v>
      </c>
      <c r="B52" s="442">
        <f>(STDEV(B45:B50)/B51)</f>
        <v>3.0647188796770132E-3</v>
      </c>
      <c r="C52" s="443"/>
      <c r="D52" s="443"/>
      <c r="E52" s="444"/>
    </row>
    <row r="53" spans="1:7" s="417" customFormat="1" ht="16.5" customHeight="1" x14ac:dyDescent="0.3">
      <c r="A53" s="445" t="s">
        <v>20</v>
      </c>
      <c r="B53" s="446">
        <f>COUNT(B45:B50)</f>
        <v>6</v>
      </c>
      <c r="C53" s="447"/>
      <c r="D53" s="448"/>
      <c r="E53" s="449"/>
    </row>
    <row r="54" spans="1:7" s="417" customFormat="1" ht="15.75" customHeight="1" x14ac:dyDescent="0.25">
      <c r="A54" s="423"/>
      <c r="B54" s="423"/>
      <c r="C54" s="423"/>
      <c r="D54" s="423"/>
      <c r="E54" s="423"/>
    </row>
    <row r="55" spans="1:7" s="417" customFormat="1" ht="16.5" customHeight="1" x14ac:dyDescent="0.3">
      <c r="A55" s="424" t="s">
        <v>21</v>
      </c>
      <c r="B55" s="450" t="s">
        <v>22</v>
      </c>
      <c r="C55" s="451"/>
      <c r="D55" s="451"/>
      <c r="E55" s="451"/>
    </row>
    <row r="56" spans="1:7" ht="16.5" customHeight="1" x14ac:dyDescent="0.3">
      <c r="A56" s="424"/>
      <c r="B56" s="450" t="s">
        <v>23</v>
      </c>
      <c r="C56" s="451"/>
      <c r="D56" s="451"/>
      <c r="E56" s="451"/>
    </row>
    <row r="57" spans="1:7" ht="16.5" customHeight="1" x14ac:dyDescent="0.3">
      <c r="A57" s="424"/>
      <c r="B57" s="450" t="s">
        <v>24</v>
      </c>
      <c r="C57" s="451"/>
      <c r="D57" s="451"/>
      <c r="E57" s="451"/>
    </row>
    <row r="58" spans="1:7" ht="14.25" customHeight="1" thickBot="1" x14ac:dyDescent="0.3">
      <c r="A58" s="454"/>
      <c r="B58" s="455"/>
      <c r="D58" s="456"/>
      <c r="F58" s="457"/>
      <c r="G58" s="457"/>
    </row>
    <row r="59" spans="1:7" ht="15" customHeight="1" x14ac:dyDescent="0.3">
      <c r="B59" s="511" t="s">
        <v>26</v>
      </c>
      <c r="C59" s="511"/>
      <c r="E59" s="458" t="s">
        <v>27</v>
      </c>
      <c r="F59" s="459"/>
      <c r="G59" s="458" t="s">
        <v>28</v>
      </c>
    </row>
    <row r="60" spans="1:7" ht="15" customHeight="1" x14ac:dyDescent="0.3">
      <c r="A60" s="460" t="s">
        <v>29</v>
      </c>
      <c r="B60" s="461"/>
      <c r="C60" s="461"/>
      <c r="E60" s="461"/>
      <c r="G60" s="461"/>
    </row>
    <row r="61" spans="1:7" ht="15" customHeight="1" x14ac:dyDescent="0.3">
      <c r="A61" s="460" t="s">
        <v>30</v>
      </c>
      <c r="B61" s="462"/>
      <c r="C61" s="462"/>
      <c r="E61" s="462"/>
      <c r="G61" s="46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B31" workbookViewId="0">
      <selection activeCell="F21" sqref="F21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515" t="s">
        <v>31</v>
      </c>
      <c r="B11" s="516"/>
      <c r="C11" s="516"/>
      <c r="D11" s="516"/>
      <c r="E11" s="516"/>
      <c r="F11" s="517"/>
      <c r="G11" s="43"/>
    </row>
    <row r="12" spans="1:7" ht="16.5" customHeight="1" x14ac:dyDescent="0.3">
      <c r="A12" s="514" t="s">
        <v>32</v>
      </c>
      <c r="B12" s="514"/>
      <c r="C12" s="514"/>
      <c r="D12" s="514"/>
      <c r="E12" s="514"/>
      <c r="F12" s="514"/>
      <c r="G12" s="42"/>
    </row>
    <row r="14" spans="1:7" ht="16.5" customHeight="1" x14ac:dyDescent="0.3">
      <c r="A14" s="519" t="s">
        <v>33</v>
      </c>
      <c r="B14" s="519"/>
      <c r="C14" s="12" t="s">
        <v>5</v>
      </c>
    </row>
    <row r="15" spans="1:7" ht="16.5" customHeight="1" x14ac:dyDescent="0.3">
      <c r="A15" s="519" t="s">
        <v>34</v>
      </c>
      <c r="B15" s="519"/>
      <c r="C15" s="12" t="s">
        <v>7</v>
      </c>
    </row>
    <row r="16" spans="1:7" ht="16.5" customHeight="1" x14ac:dyDescent="0.3">
      <c r="A16" s="519" t="s">
        <v>35</v>
      </c>
      <c r="B16" s="519"/>
      <c r="C16" s="12" t="s">
        <v>9</v>
      </c>
    </row>
    <row r="17" spans="1:5" ht="16.5" customHeight="1" x14ac:dyDescent="0.3">
      <c r="A17" s="519" t="s">
        <v>36</v>
      </c>
      <c r="B17" s="519"/>
      <c r="C17" s="12" t="s">
        <v>11</v>
      </c>
    </row>
    <row r="18" spans="1:5" ht="16.5" customHeight="1" x14ac:dyDescent="0.3">
      <c r="A18" s="519" t="s">
        <v>37</v>
      </c>
      <c r="B18" s="519"/>
      <c r="C18" s="49" t="s">
        <v>12</v>
      </c>
    </row>
    <row r="19" spans="1:5" ht="16.5" customHeight="1" x14ac:dyDescent="0.3">
      <c r="A19" s="519" t="s">
        <v>38</v>
      </c>
      <c r="B19" s="519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514" t="s">
        <v>1</v>
      </c>
      <c r="B21" s="514"/>
      <c r="C21" s="11" t="s">
        <v>39</v>
      </c>
      <c r="D21" s="18"/>
    </row>
    <row r="22" spans="1:5" ht="15.75" customHeight="1" x14ac:dyDescent="0.3">
      <c r="A22" s="518"/>
      <c r="B22" s="518"/>
      <c r="C22" s="9"/>
      <c r="D22" s="518"/>
      <c r="E22" s="518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1043.3499999999999</v>
      </c>
      <c r="D24" s="39">
        <f t="shared" ref="D24:D43" si="0">(C24-$C$46)/$C$46</f>
        <v>6.8569724616146703E-3</v>
      </c>
      <c r="E24" s="5"/>
    </row>
    <row r="25" spans="1:5" ht="15.75" customHeight="1" x14ac:dyDescent="0.3">
      <c r="C25" s="47">
        <v>1044.3</v>
      </c>
      <c r="D25" s="40">
        <f t="shared" si="0"/>
        <v>7.7737445168584336E-3</v>
      </c>
      <c r="E25" s="5"/>
    </row>
    <row r="26" spans="1:5" ht="15.75" customHeight="1" x14ac:dyDescent="0.3">
      <c r="C26" s="47">
        <v>1033.0999999999999</v>
      </c>
      <c r="D26" s="40">
        <f t="shared" si="0"/>
        <v>-3.0345155028570323E-3</v>
      </c>
      <c r="E26" s="5"/>
    </row>
    <row r="27" spans="1:5" ht="15.75" customHeight="1" x14ac:dyDescent="0.3">
      <c r="C27" s="47">
        <v>1040.02</v>
      </c>
      <c r="D27" s="40">
        <f t="shared" si="0"/>
        <v>3.6434451521814948E-3</v>
      </c>
      <c r="E27" s="5"/>
    </row>
    <row r="28" spans="1:5" ht="15.75" customHeight="1" x14ac:dyDescent="0.3">
      <c r="C28" s="47">
        <v>1042.05</v>
      </c>
      <c r="D28" s="40">
        <f t="shared" si="0"/>
        <v>5.602442280754889E-3</v>
      </c>
      <c r="E28" s="5"/>
    </row>
    <row r="29" spans="1:5" ht="15.75" customHeight="1" x14ac:dyDescent="0.3">
      <c r="C29" s="47">
        <v>1037.9100000000001</v>
      </c>
      <c r="D29" s="40">
        <f t="shared" si="0"/>
        <v>1.6072461663244897E-3</v>
      </c>
      <c r="E29" s="5"/>
    </row>
    <row r="30" spans="1:5" ht="15.75" customHeight="1" x14ac:dyDescent="0.3">
      <c r="C30" s="47">
        <v>1036.6300000000001</v>
      </c>
      <c r="D30" s="40">
        <f t="shared" si="0"/>
        <v>3.7201644978561074E-4</v>
      </c>
      <c r="E30" s="5"/>
    </row>
    <row r="31" spans="1:5" ht="15.75" customHeight="1" x14ac:dyDescent="0.3">
      <c r="C31" s="47">
        <v>1027.81</v>
      </c>
      <c r="D31" s="40">
        <f t="shared" si="0"/>
        <v>-8.1394883157404428E-3</v>
      </c>
      <c r="E31" s="5"/>
    </row>
    <row r="32" spans="1:5" ht="15.75" customHeight="1" x14ac:dyDescent="0.3">
      <c r="C32" s="47">
        <v>1054.54</v>
      </c>
      <c r="D32" s="40">
        <f t="shared" si="0"/>
        <v>1.7655582249169684E-2</v>
      </c>
      <c r="E32" s="5"/>
    </row>
    <row r="33" spans="1:7" ht="15.75" customHeight="1" x14ac:dyDescent="0.3">
      <c r="C33" s="47">
        <v>1034.6400000000001</v>
      </c>
      <c r="D33" s="40">
        <f t="shared" si="0"/>
        <v>-1.5483797501459774E-3</v>
      </c>
      <c r="E33" s="5"/>
    </row>
    <row r="34" spans="1:7" ht="15.75" customHeight="1" x14ac:dyDescent="0.3">
      <c r="C34" s="47">
        <v>1040.68</v>
      </c>
      <c r="D34" s="40">
        <f t="shared" si="0"/>
        <v>4.280360474771947E-3</v>
      </c>
      <c r="E34" s="5"/>
    </row>
    <row r="35" spans="1:7" ht="15.75" customHeight="1" x14ac:dyDescent="0.3">
      <c r="C35" s="47">
        <v>1004.2</v>
      </c>
      <c r="D35" s="40">
        <f t="shared" si="0"/>
        <v>-3.0923686446586874E-2</v>
      </c>
      <c r="E35" s="5"/>
    </row>
    <row r="36" spans="1:7" ht="15.75" customHeight="1" x14ac:dyDescent="0.3">
      <c r="C36" s="47">
        <v>1011.97</v>
      </c>
      <c r="D36" s="40">
        <f t="shared" si="0"/>
        <v>-2.3425456057909317E-2</v>
      </c>
      <c r="E36" s="5"/>
    </row>
    <row r="37" spans="1:7" ht="15.75" customHeight="1" x14ac:dyDescent="0.3">
      <c r="C37" s="47">
        <v>1036</v>
      </c>
      <c r="D37" s="40">
        <f t="shared" si="0"/>
        <v>-2.3594817632348707E-4</v>
      </c>
      <c r="E37" s="5"/>
    </row>
    <row r="38" spans="1:7" ht="15.75" customHeight="1" x14ac:dyDescent="0.3">
      <c r="C38" s="47">
        <v>1018.87</v>
      </c>
      <c r="D38" s="40">
        <f t="shared" si="0"/>
        <v>-1.6766795867191802E-2</v>
      </c>
      <c r="E38" s="5"/>
    </row>
    <row r="39" spans="1:7" ht="15.75" customHeight="1" x14ac:dyDescent="0.3">
      <c r="C39" s="47">
        <v>1041.99</v>
      </c>
      <c r="D39" s="40">
        <f t="shared" si="0"/>
        <v>5.5445408877921806E-3</v>
      </c>
      <c r="E39" s="5"/>
    </row>
    <row r="40" spans="1:7" ht="15.75" customHeight="1" x14ac:dyDescent="0.3">
      <c r="C40" s="47">
        <v>1057.6300000000001</v>
      </c>
      <c r="D40" s="40">
        <f t="shared" si="0"/>
        <v>2.0637503986752025E-2</v>
      </c>
      <c r="E40" s="5"/>
    </row>
    <row r="41" spans="1:7" ht="15.75" customHeight="1" x14ac:dyDescent="0.3">
      <c r="C41" s="47">
        <v>1022.98</v>
      </c>
      <c r="D41" s="40">
        <f t="shared" si="0"/>
        <v>-1.2800550449242647E-2</v>
      </c>
      <c r="E41" s="5"/>
    </row>
    <row r="42" spans="1:7" ht="15.75" customHeight="1" x14ac:dyDescent="0.3">
      <c r="C42" s="47">
        <v>1040.04</v>
      </c>
      <c r="D42" s="40">
        <f t="shared" si="0"/>
        <v>3.662745616502398E-3</v>
      </c>
      <c r="E42" s="5"/>
    </row>
    <row r="43" spans="1:7" ht="16.5" customHeight="1" x14ac:dyDescent="0.3">
      <c r="C43" s="48">
        <v>1056.18</v>
      </c>
      <c r="D43" s="41">
        <f t="shared" si="0"/>
        <v>1.9238220323485253E-2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20724.890000000003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1036.2445000000002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512">
        <f>C46</f>
        <v>1036.2445000000002</v>
      </c>
      <c r="C49" s="45">
        <f>-IF(C46&lt;=80,10%,IF(C46&lt;250,7.5%,5%))</f>
        <v>-0.05</v>
      </c>
      <c r="D49" s="33">
        <f>IF(C46&lt;=80,C46*0.9,IF(C46&lt;250,C46*0.925,C46*0.95))</f>
        <v>984.43227500000023</v>
      </c>
    </row>
    <row r="50" spans="1:6" ht="17.25" customHeight="1" x14ac:dyDescent="0.3">
      <c r="B50" s="513"/>
      <c r="C50" s="46">
        <f>IF(C46&lt;=80, 10%, IF(C46&lt;250, 7.5%, 5%))</f>
        <v>0.05</v>
      </c>
      <c r="D50" s="33">
        <f>IF(C46&lt;=80, C46*1.1, IF(C46&lt;250, C46*1.075, C46*1.05))</f>
        <v>1088.0567250000004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4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55" zoomScale="60" zoomScaleNormal="40" zoomScalePageLayoutView="50" workbookViewId="0">
      <selection activeCell="D26" sqref="D26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20" t="s">
        <v>45</v>
      </c>
      <c r="B1" s="520"/>
      <c r="C1" s="520"/>
      <c r="D1" s="520"/>
      <c r="E1" s="520"/>
      <c r="F1" s="520"/>
      <c r="G1" s="520"/>
      <c r="H1" s="520"/>
      <c r="I1" s="520"/>
    </row>
    <row r="2" spans="1:9" ht="18.75" customHeight="1" x14ac:dyDescent="0.25">
      <c r="A2" s="520"/>
      <c r="B2" s="520"/>
      <c r="C2" s="520"/>
      <c r="D2" s="520"/>
      <c r="E2" s="520"/>
      <c r="F2" s="520"/>
      <c r="G2" s="520"/>
      <c r="H2" s="520"/>
      <c r="I2" s="520"/>
    </row>
    <row r="3" spans="1:9" ht="18.75" customHeight="1" x14ac:dyDescent="0.25">
      <c r="A3" s="520"/>
      <c r="B3" s="520"/>
      <c r="C3" s="520"/>
      <c r="D3" s="520"/>
      <c r="E3" s="520"/>
      <c r="F3" s="520"/>
      <c r="G3" s="520"/>
      <c r="H3" s="520"/>
      <c r="I3" s="520"/>
    </row>
    <row r="4" spans="1:9" ht="18.75" customHeight="1" x14ac:dyDescent="0.25">
      <c r="A4" s="520"/>
      <c r="B4" s="520"/>
      <c r="C4" s="520"/>
      <c r="D4" s="520"/>
      <c r="E4" s="520"/>
      <c r="F4" s="520"/>
      <c r="G4" s="520"/>
      <c r="H4" s="520"/>
      <c r="I4" s="520"/>
    </row>
    <row r="5" spans="1:9" ht="18.75" customHeight="1" x14ac:dyDescent="0.25">
      <c r="A5" s="520"/>
      <c r="B5" s="520"/>
      <c r="C5" s="520"/>
      <c r="D5" s="520"/>
      <c r="E5" s="520"/>
      <c r="F5" s="520"/>
      <c r="G5" s="520"/>
      <c r="H5" s="520"/>
      <c r="I5" s="520"/>
    </row>
    <row r="6" spans="1:9" ht="18.75" customHeight="1" x14ac:dyDescent="0.25">
      <c r="A6" s="520"/>
      <c r="B6" s="520"/>
      <c r="C6" s="520"/>
      <c r="D6" s="520"/>
      <c r="E6" s="520"/>
      <c r="F6" s="520"/>
      <c r="G6" s="520"/>
      <c r="H6" s="520"/>
      <c r="I6" s="520"/>
    </row>
    <row r="7" spans="1:9" ht="18.75" customHeight="1" x14ac:dyDescent="0.25">
      <c r="A7" s="520"/>
      <c r="B7" s="520"/>
      <c r="C7" s="520"/>
      <c r="D7" s="520"/>
      <c r="E7" s="520"/>
      <c r="F7" s="520"/>
      <c r="G7" s="520"/>
      <c r="H7" s="520"/>
      <c r="I7" s="520"/>
    </row>
    <row r="8" spans="1:9" x14ac:dyDescent="0.25">
      <c r="A8" s="521" t="s">
        <v>46</v>
      </c>
      <c r="B8" s="521"/>
      <c r="C8" s="521"/>
      <c r="D8" s="521"/>
      <c r="E8" s="521"/>
      <c r="F8" s="521"/>
      <c r="G8" s="521"/>
      <c r="H8" s="521"/>
      <c r="I8" s="521"/>
    </row>
    <row r="9" spans="1:9" x14ac:dyDescent="0.25">
      <c r="A9" s="521"/>
      <c r="B9" s="521"/>
      <c r="C9" s="521"/>
      <c r="D9" s="521"/>
      <c r="E9" s="521"/>
      <c r="F9" s="521"/>
      <c r="G9" s="521"/>
      <c r="H9" s="521"/>
      <c r="I9" s="521"/>
    </row>
    <row r="10" spans="1:9" x14ac:dyDescent="0.25">
      <c r="A10" s="521"/>
      <c r="B10" s="521"/>
      <c r="C10" s="521"/>
      <c r="D10" s="521"/>
      <c r="E10" s="521"/>
      <c r="F10" s="521"/>
      <c r="G10" s="521"/>
      <c r="H10" s="521"/>
      <c r="I10" s="521"/>
    </row>
    <row r="11" spans="1:9" x14ac:dyDescent="0.25">
      <c r="A11" s="521"/>
      <c r="B11" s="521"/>
      <c r="C11" s="521"/>
      <c r="D11" s="521"/>
      <c r="E11" s="521"/>
      <c r="F11" s="521"/>
      <c r="G11" s="521"/>
      <c r="H11" s="521"/>
      <c r="I11" s="521"/>
    </row>
    <row r="12" spans="1:9" x14ac:dyDescent="0.25">
      <c r="A12" s="521"/>
      <c r="B12" s="521"/>
      <c r="C12" s="521"/>
      <c r="D12" s="521"/>
      <c r="E12" s="521"/>
      <c r="F12" s="521"/>
      <c r="G12" s="521"/>
      <c r="H12" s="521"/>
      <c r="I12" s="521"/>
    </row>
    <row r="13" spans="1:9" x14ac:dyDescent="0.25">
      <c r="A13" s="521"/>
      <c r="B13" s="521"/>
      <c r="C13" s="521"/>
      <c r="D13" s="521"/>
      <c r="E13" s="521"/>
      <c r="F13" s="521"/>
      <c r="G13" s="521"/>
      <c r="H13" s="521"/>
      <c r="I13" s="521"/>
    </row>
    <row r="14" spans="1:9" x14ac:dyDescent="0.25">
      <c r="A14" s="521"/>
      <c r="B14" s="521"/>
      <c r="C14" s="521"/>
      <c r="D14" s="521"/>
      <c r="E14" s="521"/>
      <c r="F14" s="521"/>
      <c r="G14" s="521"/>
      <c r="H14" s="521"/>
      <c r="I14" s="521"/>
    </row>
    <row r="15" spans="1:9" ht="19.5" customHeight="1" x14ac:dyDescent="0.3">
      <c r="A15" s="50"/>
    </row>
    <row r="16" spans="1:9" ht="19.5" customHeight="1" x14ac:dyDescent="0.3">
      <c r="A16" s="554" t="s">
        <v>31</v>
      </c>
      <c r="B16" s="555"/>
      <c r="C16" s="555"/>
      <c r="D16" s="555"/>
      <c r="E16" s="555"/>
      <c r="F16" s="555"/>
      <c r="G16" s="555"/>
      <c r="H16" s="556"/>
    </row>
    <row r="17" spans="1:14" ht="20.25" customHeight="1" x14ac:dyDescent="0.25">
      <c r="A17" s="557" t="s">
        <v>47</v>
      </c>
      <c r="B17" s="557"/>
      <c r="C17" s="557"/>
      <c r="D17" s="557"/>
      <c r="E17" s="557"/>
      <c r="F17" s="557"/>
      <c r="G17" s="557"/>
      <c r="H17" s="557"/>
    </row>
    <row r="18" spans="1:14" ht="26.25" customHeight="1" x14ac:dyDescent="0.4">
      <c r="A18" s="52" t="s">
        <v>33</v>
      </c>
      <c r="B18" s="553" t="s">
        <v>5</v>
      </c>
      <c r="C18" s="553"/>
      <c r="D18" s="219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32">
        <v>29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558" t="s">
        <v>9</v>
      </c>
      <c r="C20" s="558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558" t="s">
        <v>11</v>
      </c>
      <c r="C21" s="558"/>
      <c r="D21" s="558"/>
      <c r="E21" s="558"/>
      <c r="F21" s="558"/>
      <c r="G21" s="558"/>
      <c r="H21" s="558"/>
      <c r="I21" s="56"/>
    </row>
    <row r="22" spans="1:14" ht="26.25" customHeight="1" x14ac:dyDescent="0.4">
      <c r="A22" s="52" t="s">
        <v>37</v>
      </c>
      <c r="B22" s="57" t="s">
        <v>12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/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553" t="s">
        <v>128</v>
      </c>
      <c r="C26" s="553"/>
    </row>
    <row r="27" spans="1:14" ht="26.25" customHeight="1" x14ac:dyDescent="0.4">
      <c r="A27" s="61" t="s">
        <v>48</v>
      </c>
      <c r="B27" s="551"/>
      <c r="C27" s="551"/>
    </row>
    <row r="28" spans="1:14" ht="27" customHeight="1" x14ac:dyDescent="0.4">
      <c r="A28" s="61" t="s">
        <v>6</v>
      </c>
      <c r="B28" s="62">
        <v>96.4</v>
      </c>
    </row>
    <row r="29" spans="1:14" s="3" customFormat="1" ht="27" customHeight="1" x14ac:dyDescent="0.4">
      <c r="A29" s="61" t="s">
        <v>49</v>
      </c>
      <c r="B29" s="63"/>
      <c r="C29" s="528" t="s">
        <v>50</v>
      </c>
      <c r="D29" s="529"/>
      <c r="E29" s="529"/>
      <c r="F29" s="529"/>
      <c r="G29" s="530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96.4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531" t="s">
        <v>53</v>
      </c>
      <c r="D31" s="532"/>
      <c r="E31" s="532"/>
      <c r="F31" s="532"/>
      <c r="G31" s="532"/>
      <c r="H31" s="533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531" t="s">
        <v>55</v>
      </c>
      <c r="D32" s="532"/>
      <c r="E32" s="532"/>
      <c r="F32" s="532"/>
      <c r="G32" s="532"/>
      <c r="H32" s="533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20</v>
      </c>
      <c r="C36" s="51"/>
      <c r="D36" s="534" t="s">
        <v>59</v>
      </c>
      <c r="E36" s="552"/>
      <c r="F36" s="534" t="s">
        <v>60</v>
      </c>
      <c r="G36" s="535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3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25</v>
      </c>
      <c r="C38" s="83">
        <v>1</v>
      </c>
      <c r="D38" s="84">
        <v>34051367</v>
      </c>
      <c r="E38" s="85">
        <f>IF(ISBLANK(D38),"-",$D$48/$D$45*D38)</f>
        <v>36197527.067222103</v>
      </c>
      <c r="F38" s="84">
        <v>34853336</v>
      </c>
      <c r="G38" s="86">
        <f>IF(ISBLANK(F38),"-",$D$48/$F$45*F38)</f>
        <v>34647072.277551502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33865721</v>
      </c>
      <c r="E39" s="90">
        <f>IF(ISBLANK(D39),"-",$D$48/$D$45*D39)</f>
        <v>36000180.331923008</v>
      </c>
      <c r="F39" s="89">
        <v>36804197</v>
      </c>
      <c r="G39" s="91">
        <f>IF(ISBLANK(F39),"-",$D$48/$F$45*F39)</f>
        <v>36586387.988118105</v>
      </c>
      <c r="I39" s="536">
        <f>ABS((F43/D43*D42)-F42)/D42</f>
        <v>4.3503798812068381E-3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33830952</v>
      </c>
      <c r="E40" s="90">
        <f>IF(ISBLANK(D40),"-",$D$48/$D$45*D40)</f>
        <v>35963219.941504605</v>
      </c>
      <c r="F40" s="89">
        <v>36704664</v>
      </c>
      <c r="G40" s="91">
        <f>IF(ISBLANK(F40),"-",$D$48/$F$45*F40)</f>
        <v>36487444.029209793</v>
      </c>
      <c r="I40" s="536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33916013.333333336</v>
      </c>
      <c r="E42" s="100">
        <f>AVERAGE(E38:E41)</f>
        <v>36053642.446883239</v>
      </c>
      <c r="F42" s="99">
        <f>AVERAGE(F38:F41)</f>
        <v>36120732.333333336</v>
      </c>
      <c r="G42" s="101">
        <f>AVERAGE(G38:G41)</f>
        <v>35906968.098293133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20.329999999999998</v>
      </c>
      <c r="E43" s="92"/>
      <c r="F43" s="104">
        <v>21.74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20.329999999999998</v>
      </c>
      <c r="E44" s="107"/>
      <c r="F44" s="106">
        <f>F43*$B$34</f>
        <v>21.74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166.66666666666669</v>
      </c>
      <c r="C45" s="105" t="s">
        <v>77</v>
      </c>
      <c r="D45" s="109">
        <f>D44*$B$30/100</f>
        <v>19.598119999999998</v>
      </c>
      <c r="E45" s="110"/>
      <c r="F45" s="109">
        <f>F44*$B$30/100</f>
        <v>20.957359999999998</v>
      </c>
      <c r="H45" s="102"/>
    </row>
    <row r="46" spans="1:14" ht="19.5" customHeight="1" x14ac:dyDescent="0.3">
      <c r="A46" s="522" t="s">
        <v>78</v>
      </c>
      <c r="B46" s="523"/>
      <c r="C46" s="105" t="s">
        <v>79</v>
      </c>
      <c r="D46" s="111">
        <f>D45/$B$45</f>
        <v>0.11758871999999998</v>
      </c>
      <c r="E46" s="112"/>
      <c r="F46" s="113">
        <f>F45/$B$45</f>
        <v>0.12574415999999997</v>
      </c>
      <c r="H46" s="102"/>
    </row>
    <row r="47" spans="1:14" ht="27" customHeight="1" x14ac:dyDescent="0.4">
      <c r="A47" s="524"/>
      <c r="B47" s="525"/>
      <c r="C47" s="114" t="s">
        <v>80</v>
      </c>
      <c r="D47" s="115">
        <v>0.125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20.833333333333336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20.833333333333336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35980305.272588186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1.945472427681345E-2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>Each film coated tablet contains: Amoxicillin Trihydrate USP Eq. to Amoxicillin 500mg
 Diluted Potassium Clavulanate BP Eq. to Clavulanic Acid 125mg</v>
      </c>
    </row>
    <row r="56" spans="1:12" ht="26.25" customHeight="1" x14ac:dyDescent="0.4">
      <c r="A56" s="129" t="s">
        <v>87</v>
      </c>
      <c r="B56" s="130">
        <v>125</v>
      </c>
      <c r="C56" s="51" t="str">
        <f>B20</f>
        <v>Amoxicillin &amp; Clavulanic Acid</v>
      </c>
      <c r="H56" s="131"/>
    </row>
    <row r="57" spans="1:12" ht="18.75" x14ac:dyDescent="0.3">
      <c r="A57" s="128" t="s">
        <v>88</v>
      </c>
      <c r="B57" s="220">
        <f>Uniformity!C46</f>
        <v>1036.2445000000002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100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1</v>
      </c>
      <c r="C60" s="539" t="s">
        <v>94</v>
      </c>
      <c r="D60" s="542">
        <v>157.22999999999999</v>
      </c>
      <c r="E60" s="134">
        <v>1</v>
      </c>
      <c r="F60" s="135">
        <v>55866116</v>
      </c>
      <c r="G60" s="221">
        <f>IF(ISBLANK(F60),"-",(F60/$D$50*$D$47*$B$68)*($B$57/$D$60))</f>
        <v>127.91470456335185</v>
      </c>
      <c r="H60" s="136">
        <f t="shared" ref="H60:H71" si="0">IF(ISBLANK(F60),"-",G60/$B$56)</f>
        <v>1.0233176365068148</v>
      </c>
      <c r="L60" s="64"/>
    </row>
    <row r="61" spans="1:12" s="3" customFormat="1" ht="26.25" customHeight="1" x14ac:dyDescent="0.4">
      <c r="A61" s="76" t="s">
        <v>95</v>
      </c>
      <c r="B61" s="77">
        <v>1</v>
      </c>
      <c r="C61" s="540"/>
      <c r="D61" s="543"/>
      <c r="E61" s="137">
        <v>2</v>
      </c>
      <c r="F61" s="89">
        <v>55484702</v>
      </c>
      <c r="G61" s="222">
        <f>IF(ISBLANK(F61),"-",(F61/$D$50*$D$47*$B$68)*($B$57/$D$60))</f>
        <v>127.0413941809668</v>
      </c>
      <c r="H61" s="138">
        <f t="shared" si="0"/>
        <v>1.0163311534477344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540"/>
      <c r="D62" s="543"/>
      <c r="E62" s="137">
        <v>3</v>
      </c>
      <c r="F62" s="139">
        <v>55574782</v>
      </c>
      <c r="G62" s="222">
        <f>IF(ISBLANK(F62),"-",(F62/$D$50*$D$47*$B$68)*($B$57/$D$60))</f>
        <v>127.24764722685723</v>
      </c>
      <c r="H62" s="138">
        <f t="shared" si="0"/>
        <v>1.0179811778148578</v>
      </c>
      <c r="L62" s="64"/>
    </row>
    <row r="63" spans="1:12" ht="27" customHeight="1" x14ac:dyDescent="0.4">
      <c r="A63" s="76" t="s">
        <v>97</v>
      </c>
      <c r="B63" s="77">
        <v>1</v>
      </c>
      <c r="C63" s="550"/>
      <c r="D63" s="544"/>
      <c r="E63" s="140">
        <v>4</v>
      </c>
      <c r="F63" s="141"/>
      <c r="G63" s="222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539" t="s">
        <v>99</v>
      </c>
      <c r="D64" s="542">
        <v>180.35</v>
      </c>
      <c r="E64" s="134">
        <v>1</v>
      </c>
      <c r="F64" s="135">
        <v>65303323</v>
      </c>
      <c r="G64" s="223">
        <f>IF(ISBLANK(F64),"-",(F64/$D$50*$D$47*$B$68)*($B$57/$D$64))</f>
        <v>130.35465431025068</v>
      </c>
      <c r="H64" s="142">
        <f t="shared" si="0"/>
        <v>1.0428372344820054</v>
      </c>
    </row>
    <row r="65" spans="1:8" ht="26.25" customHeight="1" x14ac:dyDescent="0.4">
      <c r="A65" s="76" t="s">
        <v>100</v>
      </c>
      <c r="B65" s="77">
        <v>1</v>
      </c>
      <c r="C65" s="540"/>
      <c r="D65" s="543"/>
      <c r="E65" s="137">
        <v>2</v>
      </c>
      <c r="F65" s="89">
        <v>65052505</v>
      </c>
      <c r="G65" s="224">
        <f>IF(ISBLANK(F65),"-",(F65/$D$50*$D$47*$B$68)*($B$57/$D$64))</f>
        <v>129.85398616377995</v>
      </c>
      <c r="H65" s="143">
        <f t="shared" si="0"/>
        <v>1.0388318893102395</v>
      </c>
    </row>
    <row r="66" spans="1:8" ht="26.25" customHeight="1" x14ac:dyDescent="0.4">
      <c r="A66" s="76" t="s">
        <v>101</v>
      </c>
      <c r="B66" s="77">
        <v>1</v>
      </c>
      <c r="C66" s="540"/>
      <c r="D66" s="543"/>
      <c r="E66" s="137">
        <v>3</v>
      </c>
      <c r="F66" s="89">
        <v>64887541</v>
      </c>
      <c r="G66" s="224">
        <f>IF(ISBLANK(F66),"-",(F66/$D$50*$D$47*$B$68)*($B$57/$D$64))</f>
        <v>129.52469472491035</v>
      </c>
      <c r="H66" s="143">
        <f t="shared" si="0"/>
        <v>1.0361975577992828</v>
      </c>
    </row>
    <row r="67" spans="1:8" ht="27" customHeight="1" x14ac:dyDescent="0.4">
      <c r="A67" s="76" t="s">
        <v>102</v>
      </c>
      <c r="B67" s="77">
        <v>1</v>
      </c>
      <c r="C67" s="550"/>
      <c r="D67" s="544"/>
      <c r="E67" s="140">
        <v>4</v>
      </c>
      <c r="F67" s="141"/>
      <c r="G67" s="225" t="str">
        <f>IF(ISBLANK(F67),"-",(F67/$D$50*$D$47*$B$68)*($B$57/$D$64))</f>
        <v>-</v>
      </c>
      <c r="H67" s="144" t="str">
        <f t="shared" si="0"/>
        <v>-</v>
      </c>
    </row>
    <row r="68" spans="1:8" ht="26.25" customHeight="1" x14ac:dyDescent="0.4">
      <c r="A68" s="76" t="s">
        <v>103</v>
      </c>
      <c r="B68" s="145">
        <f>(B67/B66)*(B65/B64)*(B63/B62)*(B61/B60)*B59</f>
        <v>100</v>
      </c>
      <c r="C68" s="539" t="s">
        <v>104</v>
      </c>
      <c r="D68" s="542">
        <v>133.82</v>
      </c>
      <c r="E68" s="134">
        <v>1</v>
      </c>
      <c r="F68" s="135">
        <v>48267245</v>
      </c>
      <c r="G68" s="223">
        <f>IF(ISBLANK(F68),"-",(F68/$D$50*$D$47*$B$68)*($B$57/$D$68))</f>
        <v>129.84908481296202</v>
      </c>
      <c r="H68" s="138">
        <f t="shared" si="0"/>
        <v>1.0387926785036961</v>
      </c>
    </row>
    <row r="69" spans="1:8" ht="27" customHeight="1" x14ac:dyDescent="0.4">
      <c r="A69" s="124" t="s">
        <v>105</v>
      </c>
      <c r="B69" s="146">
        <f>(D47*B68)/B56*B57</f>
        <v>103.62445000000002</v>
      </c>
      <c r="C69" s="540"/>
      <c r="D69" s="543"/>
      <c r="E69" s="137">
        <v>2</v>
      </c>
      <c r="F69" s="89">
        <v>48427893</v>
      </c>
      <c r="G69" s="224">
        <f>IF(ISBLANK(F69),"-",(F69/$D$50*$D$47*$B$68)*($B$57/$D$68))</f>
        <v>130.28126186754702</v>
      </c>
      <c r="H69" s="138">
        <f t="shared" si="0"/>
        <v>1.0422500949403761</v>
      </c>
    </row>
    <row r="70" spans="1:8" ht="26.25" customHeight="1" x14ac:dyDescent="0.4">
      <c r="A70" s="545" t="s">
        <v>78</v>
      </c>
      <c r="B70" s="546"/>
      <c r="C70" s="540"/>
      <c r="D70" s="543"/>
      <c r="E70" s="137">
        <v>3</v>
      </c>
      <c r="F70" s="89">
        <v>48252897</v>
      </c>
      <c r="G70" s="224">
        <f>IF(ISBLANK(F70),"-",(F70/$D$50*$D$47*$B$68)*($B$57/$D$68))</f>
        <v>129.81048566215287</v>
      </c>
      <c r="H70" s="138">
        <f t="shared" si="0"/>
        <v>1.0384838852972229</v>
      </c>
    </row>
    <row r="71" spans="1:8" ht="27" customHeight="1" x14ac:dyDescent="0.4">
      <c r="A71" s="547"/>
      <c r="B71" s="548"/>
      <c r="C71" s="541"/>
      <c r="D71" s="544"/>
      <c r="E71" s="140">
        <v>4</v>
      </c>
      <c r="F71" s="141"/>
      <c r="G71" s="225" t="str">
        <f>IF(ISBLANK(F71),"-",(F71/$D$50*$D$47*$B$68)*($B$57/$D$68))</f>
        <v>-</v>
      </c>
      <c r="H71" s="147" t="str">
        <f t="shared" si="0"/>
        <v>-</v>
      </c>
    </row>
    <row r="72" spans="1:8" ht="26.25" customHeight="1" x14ac:dyDescent="0.4">
      <c r="A72" s="148"/>
      <c r="B72" s="148"/>
      <c r="C72" s="148"/>
      <c r="D72" s="148"/>
      <c r="E72" s="148"/>
      <c r="F72" s="150" t="s">
        <v>71</v>
      </c>
      <c r="G72" s="230">
        <f>AVERAGE(G60:G71)</f>
        <v>129.09754594586428</v>
      </c>
      <c r="H72" s="151">
        <f>AVERAGE(H60:H71)</f>
        <v>1.0327803675669145</v>
      </c>
    </row>
    <row r="73" spans="1:8" ht="26.25" customHeight="1" x14ac:dyDescent="0.4">
      <c r="C73" s="148"/>
      <c r="D73" s="148"/>
      <c r="E73" s="148"/>
      <c r="F73" s="152" t="s">
        <v>84</v>
      </c>
      <c r="G73" s="226">
        <f>STDEV(G60:G71)/G72</f>
        <v>1.0195095582925758E-2</v>
      </c>
      <c r="H73" s="226">
        <f>STDEV(H60:H71)/H72</f>
        <v>1.0195095582925742E-2</v>
      </c>
    </row>
    <row r="74" spans="1:8" ht="27" customHeight="1" x14ac:dyDescent="0.4">
      <c r="A74" s="148"/>
      <c r="B74" s="148"/>
      <c r="C74" s="149"/>
      <c r="D74" s="149"/>
      <c r="E74" s="153"/>
      <c r="F74" s="154" t="s">
        <v>20</v>
      </c>
      <c r="G74" s="155">
        <f>COUNT(G60:G71)</f>
        <v>9</v>
      </c>
      <c r="H74" s="155">
        <f>COUNT(H60:H71)</f>
        <v>9</v>
      </c>
    </row>
    <row r="76" spans="1:8" ht="26.25" customHeight="1" x14ac:dyDescent="0.4">
      <c r="A76" s="60" t="s">
        <v>106</v>
      </c>
      <c r="B76" s="156" t="s">
        <v>107</v>
      </c>
      <c r="C76" s="526" t="str">
        <f>B20</f>
        <v>Amoxicillin &amp; Clavulanic Acid</v>
      </c>
      <c r="D76" s="526"/>
      <c r="E76" s="157" t="s">
        <v>108</v>
      </c>
      <c r="F76" s="157"/>
      <c r="G76" s="158">
        <f>H72</f>
        <v>1.0327803675669145</v>
      </c>
      <c r="H76" s="159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549" t="s">
        <v>126</v>
      </c>
      <c r="C79" s="549"/>
    </row>
    <row r="80" spans="1:8" ht="26.25" customHeight="1" x14ac:dyDescent="0.4">
      <c r="A80" s="61" t="s">
        <v>48</v>
      </c>
      <c r="B80" s="549">
        <f>B27</f>
        <v>0</v>
      </c>
      <c r="C80" s="549"/>
    </row>
    <row r="81" spans="1:12" ht="27" customHeight="1" x14ac:dyDescent="0.4">
      <c r="A81" s="61" t="s">
        <v>6</v>
      </c>
      <c r="B81" s="160">
        <v>96.4</v>
      </c>
    </row>
    <row r="82" spans="1:12" s="3" customFormat="1" ht="27" customHeight="1" x14ac:dyDescent="0.4">
      <c r="A82" s="61" t="s">
        <v>49</v>
      </c>
      <c r="B82" s="63">
        <v>0</v>
      </c>
      <c r="C82" s="528" t="s">
        <v>50</v>
      </c>
      <c r="D82" s="529"/>
      <c r="E82" s="529"/>
      <c r="F82" s="529"/>
      <c r="G82" s="530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96.4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531" t="s">
        <v>111</v>
      </c>
      <c r="D84" s="532"/>
      <c r="E84" s="532"/>
      <c r="F84" s="532"/>
      <c r="G84" s="532"/>
      <c r="H84" s="533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531" t="s">
        <v>112</v>
      </c>
      <c r="D85" s="532"/>
      <c r="E85" s="532"/>
      <c r="F85" s="532"/>
      <c r="G85" s="532"/>
      <c r="H85" s="533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20</v>
      </c>
      <c r="D89" s="161" t="s">
        <v>59</v>
      </c>
      <c r="E89" s="162"/>
      <c r="F89" s="534" t="s">
        <v>60</v>
      </c>
      <c r="G89" s="535"/>
    </row>
    <row r="90" spans="1:12" ht="27" customHeight="1" x14ac:dyDescent="0.4">
      <c r="A90" s="76" t="s">
        <v>61</v>
      </c>
      <c r="B90" s="77">
        <v>3</v>
      </c>
      <c r="C90" s="163" t="s">
        <v>62</v>
      </c>
      <c r="D90" s="79" t="s">
        <v>63</v>
      </c>
      <c r="E90" s="80" t="s">
        <v>64</v>
      </c>
      <c r="F90" s="79" t="s">
        <v>63</v>
      </c>
      <c r="G90" s="164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25</v>
      </c>
      <c r="C91" s="165">
        <v>1</v>
      </c>
      <c r="D91" s="84">
        <v>41918815</v>
      </c>
      <c r="E91" s="85">
        <f>IF(ISBLANK(D91),"-",$D$101/$D$98*D91)</f>
        <v>43574883.683372624</v>
      </c>
      <c r="F91" s="84">
        <v>37914207</v>
      </c>
      <c r="G91" s="86">
        <f>IF(ISBLANK(F91),"-",$D$101/$F$98*F91)</f>
        <v>43168267.224420317</v>
      </c>
      <c r="I91" s="87"/>
    </row>
    <row r="92" spans="1:12" ht="26.25" customHeight="1" x14ac:dyDescent="0.4">
      <c r="A92" s="76" t="s">
        <v>67</v>
      </c>
      <c r="B92" s="77">
        <v>1</v>
      </c>
      <c r="C92" s="149">
        <v>2</v>
      </c>
      <c r="D92" s="89">
        <v>41681475</v>
      </c>
      <c r="E92" s="90">
        <f>IF(ISBLANK(D92),"-",$D$101/$D$98*D92)</f>
        <v>43328167.193571769</v>
      </c>
      <c r="F92" s="89">
        <v>37848505</v>
      </c>
      <c r="G92" s="91">
        <f>IF(ISBLANK(F92),"-",$D$101/$F$98*F92)</f>
        <v>43093460.398230366</v>
      </c>
      <c r="I92" s="536">
        <f>ABS((F96/D96*D95)-F95)/D95</f>
        <v>4.8720892095370383E-3</v>
      </c>
    </row>
    <row r="93" spans="1:12" ht="26.25" customHeight="1" x14ac:dyDescent="0.4">
      <c r="A93" s="76" t="s">
        <v>68</v>
      </c>
      <c r="B93" s="77">
        <v>1</v>
      </c>
      <c r="C93" s="149">
        <v>3</v>
      </c>
      <c r="D93" s="89">
        <v>41603252</v>
      </c>
      <c r="E93" s="90">
        <f>IF(ISBLANK(D93),"-",$D$101/$D$98*D93)</f>
        <v>43246853.870989427</v>
      </c>
      <c r="F93" s="89">
        <v>37936493</v>
      </c>
      <c r="G93" s="91">
        <f>IF(ISBLANK(F93),"-",$D$101/$F$98*F93)</f>
        <v>43193641.565056361</v>
      </c>
      <c r="I93" s="536"/>
    </row>
    <row r="94" spans="1:12" ht="27" customHeight="1" x14ac:dyDescent="0.4">
      <c r="A94" s="76" t="s">
        <v>69</v>
      </c>
      <c r="B94" s="77">
        <v>1</v>
      </c>
      <c r="C94" s="166">
        <v>4</v>
      </c>
      <c r="D94" s="94"/>
      <c r="E94" s="95" t="str">
        <f>IF(ISBLANK(D94),"-",$D$101/$D$98*D94)</f>
        <v>-</v>
      </c>
      <c r="F94" s="167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8" t="s">
        <v>71</v>
      </c>
      <c r="D95" s="169">
        <f>AVERAGE(D91:D94)</f>
        <v>41734514</v>
      </c>
      <c r="E95" s="100">
        <f>AVERAGE(E91:E94)</f>
        <v>43383301.582644604</v>
      </c>
      <c r="F95" s="170">
        <f>AVERAGE(F91:F94)</f>
        <v>37899735</v>
      </c>
      <c r="G95" s="171">
        <f>AVERAGE(G91:G94)</f>
        <v>43151789.729235679</v>
      </c>
    </row>
    <row r="96" spans="1:12" ht="26.25" customHeight="1" x14ac:dyDescent="0.4">
      <c r="A96" s="76" t="s">
        <v>72</v>
      </c>
      <c r="B96" s="62">
        <v>1</v>
      </c>
      <c r="C96" s="172" t="s">
        <v>113</v>
      </c>
      <c r="D96" s="173">
        <v>23.1</v>
      </c>
      <c r="E96" s="92"/>
      <c r="F96" s="104">
        <v>21.09</v>
      </c>
    </row>
    <row r="97" spans="1:10" ht="26.25" customHeight="1" x14ac:dyDescent="0.4">
      <c r="A97" s="76" t="s">
        <v>74</v>
      </c>
      <c r="B97" s="62">
        <v>1</v>
      </c>
      <c r="C97" s="174" t="s">
        <v>114</v>
      </c>
      <c r="D97" s="175">
        <f>D96*$B$87</f>
        <v>23.1</v>
      </c>
      <c r="E97" s="107"/>
      <c r="F97" s="106">
        <f>F96*$B$87</f>
        <v>21.09</v>
      </c>
    </row>
    <row r="98" spans="1:10" ht="19.5" customHeight="1" x14ac:dyDescent="0.3">
      <c r="A98" s="76" t="s">
        <v>76</v>
      </c>
      <c r="B98" s="176">
        <f>(B97/B96)*(B95/B94)*(B93/B92)*(B91/B90)*B89</f>
        <v>166.66666666666669</v>
      </c>
      <c r="C98" s="174" t="s">
        <v>115</v>
      </c>
      <c r="D98" s="177">
        <f>D97*$B$83/100</f>
        <v>22.2684</v>
      </c>
      <c r="E98" s="110"/>
      <c r="F98" s="109">
        <f>F97*$B$83/100</f>
        <v>20.330760000000001</v>
      </c>
    </row>
    <row r="99" spans="1:10" ht="19.5" customHeight="1" x14ac:dyDescent="0.3">
      <c r="A99" s="522" t="s">
        <v>78</v>
      </c>
      <c r="B99" s="537"/>
      <c r="C99" s="174" t="s">
        <v>116</v>
      </c>
      <c r="D99" s="178">
        <f>D98/$B$98</f>
        <v>0.13361039999999999</v>
      </c>
      <c r="E99" s="110"/>
      <c r="F99" s="113">
        <f>F98/$B$98</f>
        <v>0.12198455999999999</v>
      </c>
      <c r="G99" s="179"/>
      <c r="H99" s="102"/>
    </row>
    <row r="100" spans="1:10" ht="19.5" customHeight="1" x14ac:dyDescent="0.3">
      <c r="A100" s="524"/>
      <c r="B100" s="538"/>
      <c r="C100" s="174" t="s">
        <v>80</v>
      </c>
      <c r="D100" s="180">
        <f>$B$56/$B$116</f>
        <v>0.1388888888888889</v>
      </c>
      <c r="F100" s="118"/>
      <c r="G100" s="181"/>
      <c r="H100" s="102"/>
    </row>
    <row r="101" spans="1:10" ht="18.75" x14ac:dyDescent="0.3">
      <c r="C101" s="174" t="s">
        <v>81</v>
      </c>
      <c r="D101" s="175">
        <f>D100*$B$98</f>
        <v>23.148148148148152</v>
      </c>
      <c r="F101" s="118"/>
      <c r="G101" s="179"/>
      <c r="H101" s="102"/>
    </row>
    <row r="102" spans="1:10" ht="19.5" customHeight="1" x14ac:dyDescent="0.3">
      <c r="C102" s="182" t="s">
        <v>82</v>
      </c>
      <c r="D102" s="183">
        <f>D101/B34</f>
        <v>23.148148148148152</v>
      </c>
      <c r="F102" s="122"/>
      <c r="G102" s="179"/>
      <c r="H102" s="102"/>
      <c r="J102" s="184"/>
    </row>
    <row r="103" spans="1:10" ht="18.75" x14ac:dyDescent="0.3">
      <c r="C103" s="185" t="s">
        <v>117</v>
      </c>
      <c r="D103" s="186">
        <f>AVERAGE(E91:E94,G91:G94)</f>
        <v>43267545.655940145</v>
      </c>
      <c r="F103" s="122"/>
      <c r="G103" s="187"/>
      <c r="H103" s="102"/>
      <c r="J103" s="188"/>
    </row>
    <row r="104" spans="1:10" ht="18.75" x14ac:dyDescent="0.3">
      <c r="C104" s="152" t="s">
        <v>84</v>
      </c>
      <c r="D104" s="189">
        <f>STDEV(E91:E94,G91:G94)/D103</f>
        <v>3.9247363946603208E-3</v>
      </c>
      <c r="F104" s="122"/>
      <c r="G104" s="179"/>
      <c r="H104" s="102"/>
      <c r="J104" s="188"/>
    </row>
    <row r="105" spans="1:10" ht="19.5" customHeight="1" x14ac:dyDescent="0.3">
      <c r="C105" s="154" t="s">
        <v>20</v>
      </c>
      <c r="D105" s="190">
        <f>COUNT(E91:E94,G91:G94)</f>
        <v>6</v>
      </c>
      <c r="F105" s="122"/>
      <c r="G105" s="179"/>
      <c r="H105" s="102"/>
      <c r="J105" s="188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6.25" customHeight="1" x14ac:dyDescent="0.4">
      <c r="A107" s="74" t="s">
        <v>118</v>
      </c>
      <c r="B107" s="75">
        <v>900</v>
      </c>
      <c r="C107" s="191" t="s">
        <v>119</v>
      </c>
      <c r="D107" s="192" t="s">
        <v>63</v>
      </c>
      <c r="E107" s="193" t="s">
        <v>120</v>
      </c>
      <c r="F107" s="194" t="s">
        <v>121</v>
      </c>
    </row>
    <row r="108" spans="1:10" ht="26.25" customHeight="1" x14ac:dyDescent="0.4">
      <c r="A108" s="76" t="s">
        <v>122</v>
      </c>
      <c r="B108" s="77">
        <v>1</v>
      </c>
      <c r="C108" s="195">
        <v>1</v>
      </c>
      <c r="D108" s="196">
        <v>41119696</v>
      </c>
      <c r="E108" s="227">
        <f t="shared" ref="E108:E113" si="1">IF(ISBLANK(D108),"-",D108/$D$103*$D$100*$B$116)</f>
        <v>118.79485933573729</v>
      </c>
      <c r="F108" s="197">
        <f t="shared" ref="F108:F113" si="2">IF(ISBLANK(D108), "-", E108/$B$56)</f>
        <v>0.9503588746858983</v>
      </c>
    </row>
    <row r="109" spans="1:10" ht="26.25" customHeight="1" x14ac:dyDescent="0.4">
      <c r="A109" s="76" t="s">
        <v>95</v>
      </c>
      <c r="B109" s="77">
        <v>1</v>
      </c>
      <c r="C109" s="195">
        <v>2</v>
      </c>
      <c r="D109" s="196">
        <v>41323563</v>
      </c>
      <c r="E109" s="228">
        <f t="shared" si="1"/>
        <v>119.38383138427088</v>
      </c>
      <c r="F109" s="198">
        <f t="shared" si="2"/>
        <v>0.955070651074167</v>
      </c>
    </row>
    <row r="110" spans="1:10" ht="26.25" customHeight="1" x14ac:dyDescent="0.4">
      <c r="A110" s="76" t="s">
        <v>96</v>
      </c>
      <c r="B110" s="77">
        <v>1</v>
      </c>
      <c r="C110" s="195">
        <v>3</v>
      </c>
      <c r="D110" s="196">
        <v>39190950</v>
      </c>
      <c r="E110" s="228">
        <f t="shared" si="1"/>
        <v>113.22270944035952</v>
      </c>
      <c r="F110" s="198">
        <f t="shared" si="2"/>
        <v>0.90578167552287614</v>
      </c>
    </row>
    <row r="111" spans="1:10" ht="26.25" customHeight="1" x14ac:dyDescent="0.4">
      <c r="A111" s="76" t="s">
        <v>97</v>
      </c>
      <c r="B111" s="77">
        <v>1</v>
      </c>
      <c r="C111" s="195">
        <v>4</v>
      </c>
      <c r="D111" s="196">
        <v>40384176</v>
      </c>
      <c r="E111" s="228">
        <f t="shared" si="1"/>
        <v>116.66994102557707</v>
      </c>
      <c r="F111" s="198">
        <f t="shared" si="2"/>
        <v>0.93335952820461654</v>
      </c>
    </row>
    <row r="112" spans="1:10" ht="26.25" customHeight="1" x14ac:dyDescent="0.4">
      <c r="A112" s="76" t="s">
        <v>98</v>
      </c>
      <c r="B112" s="77">
        <v>1</v>
      </c>
      <c r="C112" s="195">
        <v>5</v>
      </c>
      <c r="D112" s="196">
        <v>42822970</v>
      </c>
      <c r="E112" s="228">
        <f t="shared" si="1"/>
        <v>123.71562030732176</v>
      </c>
      <c r="F112" s="198">
        <f t="shared" si="2"/>
        <v>0.98972496245857411</v>
      </c>
    </row>
    <row r="113" spans="1:10" ht="26.25" customHeight="1" x14ac:dyDescent="0.4">
      <c r="A113" s="76" t="s">
        <v>100</v>
      </c>
      <c r="B113" s="77">
        <v>1</v>
      </c>
      <c r="C113" s="199">
        <v>6</v>
      </c>
      <c r="D113" s="200">
        <v>38593240</v>
      </c>
      <c r="E113" s="229">
        <f t="shared" si="1"/>
        <v>111.49592441321428</v>
      </c>
      <c r="F113" s="201">
        <f t="shared" si="2"/>
        <v>0.89196739530571423</v>
      </c>
    </row>
    <row r="114" spans="1:10" ht="26.25" customHeight="1" x14ac:dyDescent="0.4">
      <c r="A114" s="76" t="s">
        <v>101</v>
      </c>
      <c r="B114" s="77">
        <v>1</v>
      </c>
      <c r="C114" s="195"/>
      <c r="D114" s="149"/>
      <c r="E114" s="50"/>
      <c r="F114" s="202"/>
    </row>
    <row r="115" spans="1:10" ht="26.25" customHeight="1" x14ac:dyDescent="0.4">
      <c r="A115" s="76" t="s">
        <v>102</v>
      </c>
      <c r="B115" s="77">
        <v>1</v>
      </c>
      <c r="C115" s="195"/>
      <c r="D115" s="203" t="s">
        <v>71</v>
      </c>
      <c r="E115" s="231">
        <f>AVERAGE(E108:E113)</f>
        <v>117.21381431774681</v>
      </c>
      <c r="F115" s="204">
        <f>AVERAGE(F108:F113)</f>
        <v>0.9377105145419744</v>
      </c>
    </row>
    <row r="116" spans="1:10" ht="27" customHeight="1" x14ac:dyDescent="0.4">
      <c r="A116" s="76" t="s">
        <v>103</v>
      </c>
      <c r="B116" s="108">
        <f>(B115/B114)*(B113/B112)*(B111/B110)*(B109/B108)*B107</f>
        <v>900</v>
      </c>
      <c r="C116" s="205"/>
      <c r="D116" s="168" t="s">
        <v>84</v>
      </c>
      <c r="E116" s="206">
        <f>STDEV(E108:E113)/E115</f>
        <v>3.784741859558536E-2</v>
      </c>
      <c r="F116" s="206">
        <f>STDEV(F108:F113)/F115</f>
        <v>3.7847418595585408E-2</v>
      </c>
      <c r="I116" s="50"/>
    </row>
    <row r="117" spans="1:10" ht="27" customHeight="1" x14ac:dyDescent="0.4">
      <c r="A117" s="522" t="s">
        <v>78</v>
      </c>
      <c r="B117" s="523"/>
      <c r="C117" s="207"/>
      <c r="D117" s="208" t="s">
        <v>20</v>
      </c>
      <c r="E117" s="209">
        <f>COUNT(E108:E113)</f>
        <v>6</v>
      </c>
      <c r="F117" s="209">
        <f>COUNT(F108:F113)</f>
        <v>6</v>
      </c>
      <c r="I117" s="50"/>
      <c r="J117" s="188"/>
    </row>
    <row r="118" spans="1:10" ht="19.5" customHeight="1" x14ac:dyDescent="0.3">
      <c r="A118" s="524"/>
      <c r="B118" s="525"/>
      <c r="C118" s="50"/>
      <c r="D118" s="50"/>
      <c r="E118" s="50"/>
      <c r="F118" s="149"/>
      <c r="G118" s="50"/>
      <c r="H118" s="50"/>
      <c r="I118" s="50"/>
    </row>
    <row r="119" spans="1:10" ht="18.75" x14ac:dyDescent="0.3">
      <c r="A119" s="218"/>
      <c r="B119" s="72"/>
      <c r="C119" s="50"/>
      <c r="D119" s="50"/>
      <c r="E119" s="50"/>
      <c r="F119" s="149"/>
      <c r="G119" s="50"/>
      <c r="H119" s="50"/>
      <c r="I119" s="50"/>
    </row>
    <row r="120" spans="1:10" ht="26.25" customHeight="1" x14ac:dyDescent="0.4">
      <c r="A120" s="60" t="s">
        <v>106</v>
      </c>
      <c r="B120" s="156" t="s">
        <v>123</v>
      </c>
      <c r="C120" s="526" t="str">
        <f>B20</f>
        <v>Amoxicillin &amp; Clavulanic Acid</v>
      </c>
      <c r="D120" s="526"/>
      <c r="E120" s="157" t="s">
        <v>124</v>
      </c>
      <c r="F120" s="157"/>
      <c r="G120" s="158">
        <f>F115</f>
        <v>0.9377105145419744</v>
      </c>
      <c r="H120" s="50"/>
      <c r="I120" s="50"/>
    </row>
    <row r="121" spans="1:10" ht="19.5" customHeight="1" x14ac:dyDescent="0.3">
      <c r="A121" s="210"/>
      <c r="B121" s="210"/>
      <c r="C121" s="211"/>
      <c r="D121" s="211"/>
      <c r="E121" s="211"/>
      <c r="F121" s="211"/>
      <c r="G121" s="211"/>
      <c r="H121" s="211"/>
    </row>
    <row r="122" spans="1:10" ht="18.75" x14ac:dyDescent="0.3">
      <c r="B122" s="527" t="s">
        <v>26</v>
      </c>
      <c r="C122" s="527"/>
      <c r="E122" s="163" t="s">
        <v>27</v>
      </c>
      <c r="F122" s="212"/>
      <c r="G122" s="527" t="s">
        <v>28</v>
      </c>
      <c r="H122" s="527"/>
    </row>
    <row r="123" spans="1:10" ht="69.95" customHeight="1" x14ac:dyDescent="0.3">
      <c r="A123" s="213" t="s">
        <v>29</v>
      </c>
      <c r="B123" s="214"/>
      <c r="C123" s="214"/>
      <c r="E123" s="214"/>
      <c r="F123" s="50"/>
      <c r="G123" s="215"/>
      <c r="H123" s="215"/>
    </row>
    <row r="124" spans="1:10" ht="69.95" customHeight="1" x14ac:dyDescent="0.3">
      <c r="A124" s="213" t="s">
        <v>30</v>
      </c>
      <c r="B124" s="216"/>
      <c r="C124" s="216"/>
      <c r="E124" s="216"/>
      <c r="F124" s="50"/>
      <c r="G124" s="217"/>
      <c r="H124" s="217"/>
    </row>
    <row r="125" spans="1:10" ht="18.75" x14ac:dyDescent="0.3">
      <c r="A125" s="148"/>
      <c r="B125" s="148"/>
      <c r="C125" s="149"/>
      <c r="D125" s="149"/>
      <c r="E125" s="149"/>
      <c r="F125" s="153"/>
      <c r="G125" s="149"/>
      <c r="H125" s="149"/>
      <c r="I125" s="50"/>
    </row>
    <row r="126" spans="1:10" ht="18.75" x14ac:dyDescent="0.3">
      <c r="A126" s="148"/>
      <c r="B126" s="148"/>
      <c r="C126" s="149"/>
      <c r="D126" s="149"/>
      <c r="E126" s="149"/>
      <c r="F126" s="153"/>
      <c r="G126" s="149"/>
      <c r="H126" s="149"/>
      <c r="I126" s="50"/>
    </row>
    <row r="127" spans="1:10" ht="18.75" x14ac:dyDescent="0.3">
      <c r="A127" s="148"/>
      <c r="B127" s="148"/>
      <c r="C127" s="149"/>
      <c r="D127" s="149"/>
      <c r="E127" s="149"/>
      <c r="F127" s="153"/>
      <c r="G127" s="149"/>
      <c r="H127" s="149"/>
      <c r="I127" s="50"/>
    </row>
    <row r="128" spans="1:10" ht="18.75" x14ac:dyDescent="0.3">
      <c r="A128" s="148"/>
      <c r="B128" s="148"/>
      <c r="C128" s="149"/>
      <c r="D128" s="149"/>
      <c r="E128" s="149"/>
      <c r="F128" s="153"/>
      <c r="G128" s="149"/>
      <c r="H128" s="149"/>
      <c r="I128" s="50"/>
    </row>
    <row r="129" spans="1:9" ht="18.75" x14ac:dyDescent="0.3">
      <c r="A129" s="148"/>
      <c r="B129" s="148"/>
      <c r="C129" s="149"/>
      <c r="D129" s="149"/>
      <c r="E129" s="149"/>
      <c r="F129" s="153"/>
      <c r="G129" s="149"/>
      <c r="H129" s="149"/>
      <c r="I129" s="50"/>
    </row>
    <row r="130" spans="1:9" ht="18.75" x14ac:dyDescent="0.3">
      <c r="A130" s="148"/>
      <c r="B130" s="148"/>
      <c r="C130" s="149"/>
      <c r="D130" s="149"/>
      <c r="E130" s="149"/>
      <c r="F130" s="153"/>
      <c r="G130" s="149"/>
      <c r="H130" s="149"/>
      <c r="I130" s="50"/>
    </row>
    <row r="131" spans="1:9" ht="18.75" x14ac:dyDescent="0.3">
      <c r="A131" s="148"/>
      <c r="B131" s="148"/>
      <c r="C131" s="149"/>
      <c r="D131" s="149"/>
      <c r="E131" s="149"/>
      <c r="F131" s="153"/>
      <c r="G131" s="149"/>
      <c r="H131" s="149"/>
      <c r="I131" s="50"/>
    </row>
    <row r="132" spans="1:9" ht="18.75" x14ac:dyDescent="0.3">
      <c r="A132" s="148"/>
      <c r="B132" s="148"/>
      <c r="C132" s="149"/>
      <c r="D132" s="149"/>
      <c r="E132" s="149"/>
      <c r="F132" s="153"/>
      <c r="G132" s="149"/>
      <c r="H132" s="149"/>
      <c r="I132" s="50"/>
    </row>
    <row r="133" spans="1:9" ht="18.75" x14ac:dyDescent="0.3">
      <c r="A133" s="148"/>
      <c r="B133" s="148"/>
      <c r="C133" s="149"/>
      <c r="D133" s="149"/>
      <c r="E133" s="149"/>
      <c r="F133" s="153"/>
      <c r="G133" s="149"/>
      <c r="H133" s="149"/>
      <c r="I133" s="50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46" zoomScale="60" zoomScaleNormal="40" zoomScalePageLayoutView="50" workbookViewId="0">
      <selection sqref="A1:I7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20" t="s">
        <v>45</v>
      </c>
      <c r="B1" s="520"/>
      <c r="C1" s="520"/>
      <c r="D1" s="520"/>
      <c r="E1" s="520"/>
      <c r="F1" s="520"/>
      <c r="G1" s="520"/>
      <c r="H1" s="520"/>
      <c r="I1" s="520"/>
    </row>
    <row r="2" spans="1:9" ht="18.75" customHeight="1" x14ac:dyDescent="0.25">
      <c r="A2" s="520"/>
      <c r="B2" s="520"/>
      <c r="C2" s="520"/>
      <c r="D2" s="520"/>
      <c r="E2" s="520"/>
      <c r="F2" s="520"/>
      <c r="G2" s="520"/>
      <c r="H2" s="520"/>
      <c r="I2" s="520"/>
    </row>
    <row r="3" spans="1:9" ht="18.75" customHeight="1" x14ac:dyDescent="0.25">
      <c r="A3" s="520"/>
      <c r="B3" s="520"/>
      <c r="C3" s="520"/>
      <c r="D3" s="520"/>
      <c r="E3" s="520"/>
      <c r="F3" s="520"/>
      <c r="G3" s="520"/>
      <c r="H3" s="520"/>
      <c r="I3" s="520"/>
    </row>
    <row r="4" spans="1:9" ht="18.75" customHeight="1" x14ac:dyDescent="0.25">
      <c r="A4" s="520"/>
      <c r="B4" s="520"/>
      <c r="C4" s="520"/>
      <c r="D4" s="520"/>
      <c r="E4" s="520"/>
      <c r="F4" s="520"/>
      <c r="G4" s="520"/>
      <c r="H4" s="520"/>
      <c r="I4" s="520"/>
    </row>
    <row r="5" spans="1:9" ht="18.75" customHeight="1" x14ac:dyDescent="0.25">
      <c r="A5" s="520"/>
      <c r="B5" s="520"/>
      <c r="C5" s="520"/>
      <c r="D5" s="520"/>
      <c r="E5" s="520"/>
      <c r="F5" s="520"/>
      <c r="G5" s="520"/>
      <c r="H5" s="520"/>
      <c r="I5" s="520"/>
    </row>
    <row r="6" spans="1:9" ht="18.75" customHeight="1" x14ac:dyDescent="0.25">
      <c r="A6" s="520"/>
      <c r="B6" s="520"/>
      <c r="C6" s="520"/>
      <c r="D6" s="520"/>
      <c r="E6" s="520"/>
      <c r="F6" s="520"/>
      <c r="G6" s="520"/>
      <c r="H6" s="520"/>
      <c r="I6" s="520"/>
    </row>
    <row r="7" spans="1:9" ht="18.75" customHeight="1" x14ac:dyDescent="0.25">
      <c r="A7" s="520"/>
      <c r="B7" s="520"/>
      <c r="C7" s="520"/>
      <c r="D7" s="520"/>
      <c r="E7" s="520"/>
      <c r="F7" s="520"/>
      <c r="G7" s="520"/>
      <c r="H7" s="520"/>
      <c r="I7" s="520"/>
    </row>
    <row r="8" spans="1:9" x14ac:dyDescent="0.25">
      <c r="A8" s="521" t="s">
        <v>46</v>
      </c>
      <c r="B8" s="521"/>
      <c r="C8" s="521"/>
      <c r="D8" s="521"/>
      <c r="E8" s="521"/>
      <c r="F8" s="521"/>
      <c r="G8" s="521"/>
      <c r="H8" s="521"/>
      <c r="I8" s="521"/>
    </row>
    <row r="9" spans="1:9" x14ac:dyDescent="0.25">
      <c r="A9" s="521"/>
      <c r="B9" s="521"/>
      <c r="C9" s="521"/>
      <c r="D9" s="521"/>
      <c r="E9" s="521"/>
      <c r="F9" s="521"/>
      <c r="G9" s="521"/>
      <c r="H9" s="521"/>
      <c r="I9" s="521"/>
    </row>
    <row r="10" spans="1:9" x14ac:dyDescent="0.25">
      <c r="A10" s="521"/>
      <c r="B10" s="521"/>
      <c r="C10" s="521"/>
      <c r="D10" s="521"/>
      <c r="E10" s="521"/>
      <c r="F10" s="521"/>
      <c r="G10" s="521"/>
      <c r="H10" s="521"/>
      <c r="I10" s="521"/>
    </row>
    <row r="11" spans="1:9" x14ac:dyDescent="0.25">
      <c r="A11" s="521"/>
      <c r="B11" s="521"/>
      <c r="C11" s="521"/>
      <c r="D11" s="521"/>
      <c r="E11" s="521"/>
      <c r="F11" s="521"/>
      <c r="G11" s="521"/>
      <c r="H11" s="521"/>
      <c r="I11" s="521"/>
    </row>
    <row r="12" spans="1:9" x14ac:dyDescent="0.25">
      <c r="A12" s="521"/>
      <c r="B12" s="521"/>
      <c r="C12" s="521"/>
      <c r="D12" s="521"/>
      <c r="E12" s="521"/>
      <c r="F12" s="521"/>
      <c r="G12" s="521"/>
      <c r="H12" s="521"/>
      <c r="I12" s="521"/>
    </row>
    <row r="13" spans="1:9" x14ac:dyDescent="0.25">
      <c r="A13" s="521"/>
      <c r="B13" s="521"/>
      <c r="C13" s="521"/>
      <c r="D13" s="521"/>
      <c r="E13" s="521"/>
      <c r="F13" s="521"/>
      <c r="G13" s="521"/>
      <c r="H13" s="521"/>
      <c r="I13" s="521"/>
    </row>
    <row r="14" spans="1:9" x14ac:dyDescent="0.25">
      <c r="A14" s="521"/>
      <c r="B14" s="521"/>
      <c r="C14" s="521"/>
      <c r="D14" s="521"/>
      <c r="E14" s="521"/>
      <c r="F14" s="521"/>
      <c r="G14" s="521"/>
      <c r="H14" s="521"/>
      <c r="I14" s="521"/>
    </row>
    <row r="15" spans="1:9" ht="19.5" customHeight="1" x14ac:dyDescent="0.3">
      <c r="A15" s="233"/>
    </row>
    <row r="16" spans="1:9" ht="19.5" customHeight="1" x14ac:dyDescent="0.3">
      <c r="A16" s="554" t="s">
        <v>31</v>
      </c>
      <c r="B16" s="555"/>
      <c r="C16" s="555"/>
      <c r="D16" s="555"/>
      <c r="E16" s="555"/>
      <c r="F16" s="555"/>
      <c r="G16" s="555"/>
      <c r="H16" s="556"/>
    </row>
    <row r="17" spans="1:14" ht="20.25" customHeight="1" x14ac:dyDescent="0.25">
      <c r="A17" s="557" t="s">
        <v>47</v>
      </c>
      <c r="B17" s="557"/>
      <c r="C17" s="557"/>
      <c r="D17" s="557"/>
      <c r="E17" s="557"/>
      <c r="F17" s="557"/>
      <c r="G17" s="557"/>
      <c r="H17" s="557"/>
    </row>
    <row r="18" spans="1:14" ht="26.25" customHeight="1" x14ac:dyDescent="0.4">
      <c r="A18" s="235" t="s">
        <v>33</v>
      </c>
      <c r="B18" s="553" t="s">
        <v>5</v>
      </c>
      <c r="C18" s="553"/>
      <c r="D18" s="402"/>
      <c r="E18" s="236"/>
      <c r="F18" s="237"/>
      <c r="G18" s="237"/>
      <c r="H18" s="237"/>
    </row>
    <row r="19" spans="1:14" ht="26.25" customHeight="1" x14ac:dyDescent="0.4">
      <c r="A19" s="235" t="s">
        <v>34</v>
      </c>
      <c r="B19" s="238" t="s">
        <v>7</v>
      </c>
      <c r="C19" s="415">
        <v>29</v>
      </c>
      <c r="D19" s="237"/>
      <c r="E19" s="237"/>
      <c r="F19" s="237"/>
      <c r="G19" s="237"/>
      <c r="H19" s="237"/>
    </row>
    <row r="20" spans="1:14" ht="26.25" customHeight="1" x14ac:dyDescent="0.4">
      <c r="A20" s="235" t="s">
        <v>35</v>
      </c>
      <c r="B20" s="558" t="s">
        <v>9</v>
      </c>
      <c r="C20" s="558"/>
      <c r="D20" s="237"/>
      <c r="E20" s="237"/>
      <c r="F20" s="237"/>
      <c r="G20" s="237"/>
      <c r="H20" s="237"/>
    </row>
    <row r="21" spans="1:14" ht="26.25" customHeight="1" x14ac:dyDescent="0.4">
      <c r="A21" s="235" t="s">
        <v>36</v>
      </c>
      <c r="B21" s="558" t="s">
        <v>11</v>
      </c>
      <c r="C21" s="558"/>
      <c r="D21" s="558"/>
      <c r="E21" s="558"/>
      <c r="F21" s="558"/>
      <c r="G21" s="558"/>
      <c r="H21" s="558"/>
      <c r="I21" s="239"/>
    </row>
    <row r="22" spans="1:14" ht="26.25" customHeight="1" x14ac:dyDescent="0.4">
      <c r="A22" s="235" t="s">
        <v>37</v>
      </c>
      <c r="B22" s="240" t="s">
        <v>12</v>
      </c>
      <c r="C22" s="237"/>
      <c r="D22" s="237"/>
      <c r="E22" s="237"/>
      <c r="F22" s="237"/>
      <c r="G22" s="237"/>
      <c r="H22" s="237"/>
    </row>
    <row r="23" spans="1:14" ht="26.25" customHeight="1" x14ac:dyDescent="0.4">
      <c r="A23" s="235" t="s">
        <v>38</v>
      </c>
      <c r="B23" s="240"/>
      <c r="C23" s="237"/>
      <c r="D23" s="237"/>
      <c r="E23" s="237"/>
      <c r="F23" s="237"/>
      <c r="G23" s="237"/>
      <c r="H23" s="237"/>
    </row>
    <row r="24" spans="1:14" ht="18.75" x14ac:dyDescent="0.3">
      <c r="A24" s="235"/>
      <c r="B24" s="241"/>
    </row>
    <row r="25" spans="1:14" ht="18.75" x14ac:dyDescent="0.3">
      <c r="A25" s="242" t="s">
        <v>1</v>
      </c>
      <c r="B25" s="241"/>
    </row>
    <row r="26" spans="1:14" ht="26.25" customHeight="1" x14ac:dyDescent="0.4">
      <c r="A26" s="243" t="s">
        <v>4</v>
      </c>
      <c r="B26" s="553" t="s">
        <v>127</v>
      </c>
      <c r="C26" s="553"/>
    </row>
    <row r="27" spans="1:14" ht="26.25" customHeight="1" x14ac:dyDescent="0.4">
      <c r="A27" s="244" t="s">
        <v>48</v>
      </c>
      <c r="B27" s="551"/>
      <c r="C27" s="551"/>
    </row>
    <row r="28" spans="1:14" ht="27" customHeight="1" x14ac:dyDescent="0.4">
      <c r="A28" s="244" t="s">
        <v>6</v>
      </c>
      <c r="B28" s="245">
        <v>86.6</v>
      </c>
    </row>
    <row r="29" spans="1:14" s="3" customFormat="1" ht="27" customHeight="1" x14ac:dyDescent="0.4">
      <c r="A29" s="244" t="s">
        <v>49</v>
      </c>
      <c r="B29" s="246"/>
      <c r="C29" s="528" t="s">
        <v>50</v>
      </c>
      <c r="D29" s="529"/>
      <c r="E29" s="529"/>
      <c r="F29" s="529"/>
      <c r="G29" s="530"/>
      <c r="I29" s="247"/>
      <c r="J29" s="247"/>
      <c r="K29" s="247"/>
      <c r="L29" s="247"/>
    </row>
    <row r="30" spans="1:14" s="3" customFormat="1" ht="19.5" customHeight="1" x14ac:dyDescent="0.3">
      <c r="A30" s="244" t="s">
        <v>51</v>
      </c>
      <c r="B30" s="248">
        <f>B28-B29</f>
        <v>86.6</v>
      </c>
      <c r="C30" s="249"/>
      <c r="D30" s="249"/>
      <c r="E30" s="249"/>
      <c r="F30" s="249"/>
      <c r="G30" s="250"/>
      <c r="I30" s="247"/>
      <c r="J30" s="247"/>
      <c r="K30" s="247"/>
      <c r="L30" s="247"/>
    </row>
    <row r="31" spans="1:14" s="3" customFormat="1" ht="27" customHeight="1" x14ac:dyDescent="0.4">
      <c r="A31" s="244" t="s">
        <v>52</v>
      </c>
      <c r="B31" s="251">
        <v>1</v>
      </c>
      <c r="C31" s="531" t="s">
        <v>53</v>
      </c>
      <c r="D31" s="532"/>
      <c r="E31" s="532"/>
      <c r="F31" s="532"/>
      <c r="G31" s="532"/>
      <c r="H31" s="533"/>
      <c r="I31" s="247"/>
      <c r="J31" s="247"/>
      <c r="K31" s="247"/>
      <c r="L31" s="247"/>
    </row>
    <row r="32" spans="1:14" s="3" customFormat="1" ht="27" customHeight="1" x14ac:dyDescent="0.4">
      <c r="A32" s="244" t="s">
        <v>54</v>
      </c>
      <c r="B32" s="251">
        <v>1</v>
      </c>
      <c r="C32" s="531" t="s">
        <v>55</v>
      </c>
      <c r="D32" s="532"/>
      <c r="E32" s="532"/>
      <c r="F32" s="532"/>
      <c r="G32" s="532"/>
      <c r="H32" s="533"/>
      <c r="I32" s="247"/>
      <c r="J32" s="247"/>
      <c r="K32" s="247"/>
      <c r="L32" s="252"/>
      <c r="M32" s="252"/>
      <c r="N32" s="253"/>
    </row>
    <row r="33" spans="1:14" s="3" customFormat="1" ht="17.25" customHeight="1" x14ac:dyDescent="0.3">
      <c r="A33" s="244"/>
      <c r="B33" s="254"/>
      <c r="C33" s="255"/>
      <c r="D33" s="255"/>
      <c r="E33" s="255"/>
      <c r="F33" s="255"/>
      <c r="G33" s="255"/>
      <c r="H33" s="255"/>
      <c r="I33" s="247"/>
      <c r="J33" s="247"/>
      <c r="K33" s="247"/>
      <c r="L33" s="252"/>
      <c r="M33" s="252"/>
      <c r="N33" s="253"/>
    </row>
    <row r="34" spans="1:14" s="3" customFormat="1" ht="18.75" x14ac:dyDescent="0.3">
      <c r="A34" s="244" t="s">
        <v>56</v>
      </c>
      <c r="B34" s="256">
        <f>B31/B32</f>
        <v>1</v>
      </c>
      <c r="C34" s="234" t="s">
        <v>57</v>
      </c>
      <c r="D34" s="234"/>
      <c r="E34" s="234"/>
      <c r="F34" s="234"/>
      <c r="G34" s="234"/>
      <c r="I34" s="247"/>
      <c r="J34" s="247"/>
      <c r="K34" s="247"/>
      <c r="L34" s="252"/>
      <c r="M34" s="252"/>
      <c r="N34" s="253"/>
    </row>
    <row r="35" spans="1:14" s="3" customFormat="1" ht="19.5" customHeight="1" x14ac:dyDescent="0.3">
      <c r="A35" s="244"/>
      <c r="B35" s="248"/>
      <c r="G35" s="234"/>
      <c r="I35" s="247"/>
      <c r="J35" s="247"/>
      <c r="K35" s="247"/>
      <c r="L35" s="252"/>
      <c r="M35" s="252"/>
      <c r="N35" s="253"/>
    </row>
    <row r="36" spans="1:14" s="3" customFormat="1" ht="27" customHeight="1" x14ac:dyDescent="0.4">
      <c r="A36" s="257" t="s">
        <v>58</v>
      </c>
      <c r="B36" s="258">
        <v>20</v>
      </c>
      <c r="C36" s="234"/>
      <c r="D36" s="534" t="s">
        <v>59</v>
      </c>
      <c r="E36" s="552"/>
      <c r="F36" s="534" t="s">
        <v>60</v>
      </c>
      <c r="G36" s="535"/>
      <c r="J36" s="247"/>
      <c r="K36" s="247"/>
      <c r="L36" s="252"/>
      <c r="M36" s="252"/>
      <c r="N36" s="253"/>
    </row>
    <row r="37" spans="1:14" s="3" customFormat="1" ht="27" customHeight="1" x14ac:dyDescent="0.4">
      <c r="A37" s="259" t="s">
        <v>61</v>
      </c>
      <c r="B37" s="260">
        <v>10</v>
      </c>
      <c r="C37" s="261" t="s">
        <v>62</v>
      </c>
      <c r="D37" s="262" t="s">
        <v>63</v>
      </c>
      <c r="E37" s="263" t="s">
        <v>64</v>
      </c>
      <c r="F37" s="262" t="s">
        <v>63</v>
      </c>
      <c r="G37" s="264" t="s">
        <v>64</v>
      </c>
      <c r="I37" s="265" t="s">
        <v>65</v>
      </c>
      <c r="J37" s="247"/>
      <c r="K37" s="247"/>
      <c r="L37" s="252"/>
      <c r="M37" s="252"/>
      <c r="N37" s="253"/>
    </row>
    <row r="38" spans="1:14" s="3" customFormat="1" ht="26.25" customHeight="1" x14ac:dyDescent="0.4">
      <c r="A38" s="259" t="s">
        <v>66</v>
      </c>
      <c r="B38" s="260">
        <v>25</v>
      </c>
      <c r="C38" s="266">
        <v>1</v>
      </c>
      <c r="D38" s="267">
        <v>119486716</v>
      </c>
      <c r="E38" s="268">
        <f>IF(ISBLANK(D38),"-",$D$48/$D$45*D38)</f>
        <v>121500019.93025225</v>
      </c>
      <c r="F38" s="267"/>
      <c r="G38" s="269" t="str">
        <f>IF(ISBLANK(F38),"-",$D$48/$F$45*F38)</f>
        <v>-</v>
      </c>
      <c r="I38" s="270"/>
      <c r="J38" s="247"/>
      <c r="K38" s="247"/>
      <c r="L38" s="252"/>
      <c r="M38" s="252"/>
      <c r="N38" s="253"/>
    </row>
    <row r="39" spans="1:14" s="3" customFormat="1" ht="26.25" customHeight="1" x14ac:dyDescent="0.4">
      <c r="A39" s="259" t="s">
        <v>67</v>
      </c>
      <c r="B39" s="260">
        <v>1</v>
      </c>
      <c r="C39" s="271">
        <v>2</v>
      </c>
      <c r="D39" s="272">
        <v>118884487</v>
      </c>
      <c r="E39" s="273">
        <f>IF(ISBLANK(D39),"-",$D$48/$D$45*D39)</f>
        <v>120887643.60966967</v>
      </c>
      <c r="F39" s="272">
        <v>115693147</v>
      </c>
      <c r="G39" s="274">
        <f>IF(ISBLANK(F39),"-",$D$48/$F$45*F39)</f>
        <v>120529464.06321496</v>
      </c>
      <c r="I39" s="536">
        <f>ABS((F43/D43*D42)-F42)/D42</f>
        <v>2.8726851879071185E-3</v>
      </c>
      <c r="J39" s="247"/>
      <c r="K39" s="247"/>
      <c r="L39" s="252"/>
      <c r="M39" s="252"/>
      <c r="N39" s="253"/>
    </row>
    <row r="40" spans="1:14" ht="26.25" customHeight="1" x14ac:dyDescent="0.4">
      <c r="A40" s="259" t="s">
        <v>68</v>
      </c>
      <c r="B40" s="260">
        <v>1</v>
      </c>
      <c r="C40" s="271">
        <v>3</v>
      </c>
      <c r="D40" s="272">
        <v>119086769</v>
      </c>
      <c r="E40" s="273">
        <f>IF(ISBLANK(D40),"-",$D$48/$D$45*D40)</f>
        <v>121093333.98140548</v>
      </c>
      <c r="F40" s="272">
        <v>115954926</v>
      </c>
      <c r="G40" s="274">
        <f>IF(ISBLANK(F40),"-",$D$48/$F$45*F40)</f>
        <v>120802186.20269488</v>
      </c>
      <c r="I40" s="536"/>
      <c r="L40" s="252"/>
      <c r="M40" s="252"/>
      <c r="N40" s="275"/>
    </row>
    <row r="41" spans="1:14" ht="27" customHeight="1" x14ac:dyDescent="0.4">
      <c r="A41" s="259" t="s">
        <v>69</v>
      </c>
      <c r="B41" s="260">
        <v>1</v>
      </c>
      <c r="C41" s="276">
        <v>4</v>
      </c>
      <c r="D41" s="277">
        <v>119988697</v>
      </c>
      <c r="E41" s="278">
        <f>IF(ISBLANK(D41),"-",$D$48/$D$45*D41)</f>
        <v>122010459.11166391</v>
      </c>
      <c r="F41" s="277">
        <v>116831377</v>
      </c>
      <c r="G41" s="279">
        <f>IF(ISBLANK(F41),"-",$D$48/$F$45*F41)</f>
        <v>121715275.4568723</v>
      </c>
      <c r="I41" s="280"/>
      <c r="L41" s="252"/>
      <c r="M41" s="252"/>
      <c r="N41" s="275"/>
    </row>
    <row r="42" spans="1:14" ht="27" customHeight="1" x14ac:dyDescent="0.4">
      <c r="A42" s="259" t="s">
        <v>70</v>
      </c>
      <c r="B42" s="260">
        <v>1</v>
      </c>
      <c r="C42" s="281" t="s">
        <v>71</v>
      </c>
      <c r="D42" s="282">
        <f>AVERAGE(D38:D41)</f>
        <v>119361667.25</v>
      </c>
      <c r="E42" s="283">
        <f>AVERAGE(E38:E41)</f>
        <v>121372864.15824783</v>
      </c>
      <c r="F42" s="282">
        <f>AVERAGE(F38:F41)</f>
        <v>116159816.66666667</v>
      </c>
      <c r="G42" s="284">
        <f>AVERAGE(G38:G41)</f>
        <v>121015641.90759404</v>
      </c>
      <c r="H42" s="285"/>
    </row>
    <row r="43" spans="1:14" ht="26.25" customHeight="1" x14ac:dyDescent="0.4">
      <c r="A43" s="259" t="s">
        <v>72</v>
      </c>
      <c r="B43" s="260">
        <v>1</v>
      </c>
      <c r="C43" s="286" t="s">
        <v>73</v>
      </c>
      <c r="D43" s="287">
        <v>28.39</v>
      </c>
      <c r="E43" s="275"/>
      <c r="F43" s="287">
        <v>27.71</v>
      </c>
      <c r="H43" s="285"/>
    </row>
    <row r="44" spans="1:14" ht="26.25" customHeight="1" x14ac:dyDescent="0.4">
      <c r="A44" s="259" t="s">
        <v>74</v>
      </c>
      <c r="B44" s="260">
        <v>1</v>
      </c>
      <c r="C44" s="288" t="s">
        <v>75</v>
      </c>
      <c r="D44" s="289">
        <f>D43*$B$34</f>
        <v>28.39</v>
      </c>
      <c r="E44" s="290"/>
      <c r="F44" s="289">
        <f>F43*$B$34</f>
        <v>27.71</v>
      </c>
      <c r="H44" s="285"/>
    </row>
    <row r="45" spans="1:14" ht="19.5" customHeight="1" x14ac:dyDescent="0.3">
      <c r="A45" s="259" t="s">
        <v>76</v>
      </c>
      <c r="B45" s="291">
        <f>(B44/B43)*(B42/B41)*(B40/B39)*(B38/B37)*B36</f>
        <v>50</v>
      </c>
      <c r="C45" s="288" t="s">
        <v>77</v>
      </c>
      <c r="D45" s="292">
        <f>D44*$B$30/100</f>
        <v>24.585740000000001</v>
      </c>
      <c r="E45" s="293"/>
      <c r="F45" s="292">
        <f>F44*$B$30/100</f>
        <v>23.996859999999998</v>
      </c>
      <c r="H45" s="285"/>
    </row>
    <row r="46" spans="1:14" ht="19.5" customHeight="1" x14ac:dyDescent="0.3">
      <c r="A46" s="522" t="s">
        <v>78</v>
      </c>
      <c r="B46" s="523"/>
      <c r="C46" s="288" t="s">
        <v>79</v>
      </c>
      <c r="D46" s="294">
        <f>D45/$B$45</f>
        <v>0.49171480000000001</v>
      </c>
      <c r="E46" s="295"/>
      <c r="F46" s="296">
        <f>F45/$B$45</f>
        <v>0.47993719999999995</v>
      </c>
      <c r="H46" s="285"/>
    </row>
    <row r="47" spans="1:14" ht="27" customHeight="1" x14ac:dyDescent="0.4">
      <c r="A47" s="524"/>
      <c r="B47" s="525"/>
      <c r="C47" s="297" t="s">
        <v>80</v>
      </c>
      <c r="D47" s="298">
        <v>0.5</v>
      </c>
      <c r="E47" s="299"/>
      <c r="F47" s="295"/>
      <c r="H47" s="285"/>
    </row>
    <row r="48" spans="1:14" ht="18.75" x14ac:dyDescent="0.3">
      <c r="C48" s="300" t="s">
        <v>81</v>
      </c>
      <c r="D48" s="292">
        <f>D47*$B$45</f>
        <v>25</v>
      </c>
      <c r="F48" s="301"/>
      <c r="H48" s="285"/>
    </row>
    <row r="49" spans="1:12" ht="19.5" customHeight="1" x14ac:dyDescent="0.3">
      <c r="C49" s="302" t="s">
        <v>82</v>
      </c>
      <c r="D49" s="303">
        <f>D48/B34</f>
        <v>25</v>
      </c>
      <c r="F49" s="301"/>
      <c r="H49" s="285"/>
    </row>
    <row r="50" spans="1:12" ht="18.75" x14ac:dyDescent="0.3">
      <c r="C50" s="257" t="s">
        <v>83</v>
      </c>
      <c r="D50" s="304">
        <f>AVERAGE(E38:E41,G38:G41)</f>
        <v>121219768.90796766</v>
      </c>
      <c r="F50" s="305"/>
      <c r="H50" s="285"/>
    </row>
    <row r="51" spans="1:12" ht="18.75" x14ac:dyDescent="0.3">
      <c r="C51" s="259" t="s">
        <v>84</v>
      </c>
      <c r="D51" s="306">
        <f>STDEV(E38:E41,G38:G41)/D50</f>
        <v>4.4251460378198406E-3</v>
      </c>
      <c r="F51" s="305"/>
      <c r="H51" s="285"/>
    </row>
    <row r="52" spans="1:12" ht="19.5" customHeight="1" x14ac:dyDescent="0.3">
      <c r="C52" s="307" t="s">
        <v>20</v>
      </c>
      <c r="D52" s="308">
        <f>COUNT(E38:E41,G38:G41)</f>
        <v>7</v>
      </c>
      <c r="F52" s="305"/>
    </row>
    <row r="54" spans="1:12" ht="18.75" x14ac:dyDescent="0.3">
      <c r="A54" s="309" t="s">
        <v>1</v>
      </c>
      <c r="B54" s="310" t="s">
        <v>85</v>
      </c>
    </row>
    <row r="55" spans="1:12" ht="18.75" x14ac:dyDescent="0.3">
      <c r="A55" s="234" t="s">
        <v>86</v>
      </c>
      <c r="B55" s="311" t="str">
        <f>B21</f>
        <v>Each film coated tablet contains: Amoxicillin Trihydrate USP Eq. to Amoxicillin 500mg
 Diluted Potassium Clavulanate BP Eq. to Clavulanic Acid 125mg</v>
      </c>
    </row>
    <row r="56" spans="1:12" ht="26.25" customHeight="1" x14ac:dyDescent="0.4">
      <c r="A56" s="312" t="s">
        <v>87</v>
      </c>
      <c r="B56" s="313">
        <v>500</v>
      </c>
      <c r="C56" s="234" t="str">
        <f>B20</f>
        <v>Amoxicillin &amp; Clavulanic Acid</v>
      </c>
      <c r="H56" s="314"/>
    </row>
    <row r="57" spans="1:12" ht="18.75" x14ac:dyDescent="0.3">
      <c r="A57" s="311" t="s">
        <v>88</v>
      </c>
      <c r="B57" s="403">
        <f>Uniformity!C46</f>
        <v>1036.2445000000002</v>
      </c>
      <c r="H57" s="314"/>
    </row>
    <row r="58" spans="1:12" ht="19.5" customHeight="1" x14ac:dyDescent="0.3">
      <c r="H58" s="314"/>
    </row>
    <row r="59" spans="1:12" s="3" customFormat="1" ht="27" customHeight="1" x14ac:dyDescent="0.4">
      <c r="A59" s="257" t="s">
        <v>89</v>
      </c>
      <c r="B59" s="258">
        <v>100</v>
      </c>
      <c r="C59" s="234"/>
      <c r="D59" s="315" t="s">
        <v>90</v>
      </c>
      <c r="E59" s="316" t="s">
        <v>62</v>
      </c>
      <c r="F59" s="316" t="s">
        <v>63</v>
      </c>
      <c r="G59" s="316" t="s">
        <v>91</v>
      </c>
      <c r="H59" s="261" t="s">
        <v>92</v>
      </c>
      <c r="L59" s="247"/>
    </row>
    <row r="60" spans="1:12" s="3" customFormat="1" ht="26.25" customHeight="1" x14ac:dyDescent="0.4">
      <c r="A60" s="259" t="s">
        <v>93</v>
      </c>
      <c r="B60" s="260">
        <v>1</v>
      </c>
      <c r="C60" s="539" t="s">
        <v>94</v>
      </c>
      <c r="D60" s="542">
        <v>157.22999999999999</v>
      </c>
      <c r="E60" s="317">
        <v>1</v>
      </c>
      <c r="F60" s="318">
        <v>177837315</v>
      </c>
      <c r="G60" s="404">
        <f>IF(ISBLANK(F60),"-",(F60/$D$50*$D$47*$B$68)*($B$57/$D$60))</f>
        <v>483.44410553194854</v>
      </c>
      <c r="H60" s="319">
        <f t="shared" ref="H60:H71" si="0">IF(ISBLANK(F60),"-",G60/$B$56)</f>
        <v>0.96688821106389711</v>
      </c>
      <c r="L60" s="247"/>
    </row>
    <row r="61" spans="1:12" s="3" customFormat="1" ht="26.25" customHeight="1" x14ac:dyDescent="0.4">
      <c r="A61" s="259" t="s">
        <v>95</v>
      </c>
      <c r="B61" s="260">
        <v>1</v>
      </c>
      <c r="C61" s="540"/>
      <c r="D61" s="543"/>
      <c r="E61" s="320">
        <v>2</v>
      </c>
      <c r="F61" s="272">
        <v>176766277</v>
      </c>
      <c r="G61" s="405">
        <f>IF(ISBLANK(F61),"-",(F61/$D$50*$D$47*$B$68)*($B$57/$D$60))</f>
        <v>480.53252869049248</v>
      </c>
      <c r="H61" s="321">
        <f t="shared" si="0"/>
        <v>0.96106505738098502</v>
      </c>
      <c r="L61" s="247"/>
    </row>
    <row r="62" spans="1:12" s="3" customFormat="1" ht="26.25" customHeight="1" x14ac:dyDescent="0.4">
      <c r="A62" s="259" t="s">
        <v>96</v>
      </c>
      <c r="B62" s="260">
        <v>1</v>
      </c>
      <c r="C62" s="540"/>
      <c r="D62" s="543"/>
      <c r="E62" s="320">
        <v>3</v>
      </c>
      <c r="F62" s="322">
        <v>176692023</v>
      </c>
      <c r="G62" s="405">
        <f>IF(ISBLANK(F62),"-",(F62/$D$50*$D$47*$B$68)*($B$57/$D$60))</f>
        <v>480.33067196198658</v>
      </c>
      <c r="H62" s="321">
        <f t="shared" si="0"/>
        <v>0.96066134392397318</v>
      </c>
      <c r="L62" s="247"/>
    </row>
    <row r="63" spans="1:12" ht="27" customHeight="1" x14ac:dyDescent="0.4">
      <c r="A63" s="259" t="s">
        <v>97</v>
      </c>
      <c r="B63" s="260">
        <v>1</v>
      </c>
      <c r="C63" s="550"/>
      <c r="D63" s="544"/>
      <c r="E63" s="323">
        <v>4</v>
      </c>
      <c r="F63" s="324"/>
      <c r="G63" s="405" t="str">
        <f>IF(ISBLANK(F63),"-",(F63/$D$50*$D$47*$B$68)*($B$57/$D$60))</f>
        <v>-</v>
      </c>
      <c r="H63" s="321" t="str">
        <f t="shared" si="0"/>
        <v>-</v>
      </c>
    </row>
    <row r="64" spans="1:12" ht="26.25" customHeight="1" x14ac:dyDescent="0.4">
      <c r="A64" s="259" t="s">
        <v>98</v>
      </c>
      <c r="B64" s="260">
        <v>1</v>
      </c>
      <c r="C64" s="539" t="s">
        <v>99</v>
      </c>
      <c r="D64" s="542">
        <v>180.35</v>
      </c>
      <c r="E64" s="317">
        <v>1</v>
      </c>
      <c r="F64" s="318">
        <v>208533894</v>
      </c>
      <c r="G64" s="406">
        <f>IF(ISBLANK(F64),"-",(F64/$D$50*$D$47*$B$68)*($B$57/$D$64))</f>
        <v>494.21884045034761</v>
      </c>
      <c r="H64" s="325">
        <f t="shared" si="0"/>
        <v>0.98843768090069528</v>
      </c>
    </row>
    <row r="65" spans="1:8" ht="26.25" customHeight="1" x14ac:dyDescent="0.4">
      <c r="A65" s="259" t="s">
        <v>100</v>
      </c>
      <c r="B65" s="260">
        <v>1</v>
      </c>
      <c r="C65" s="540"/>
      <c r="D65" s="543"/>
      <c r="E65" s="320">
        <v>2</v>
      </c>
      <c r="F65" s="272">
        <v>207887158</v>
      </c>
      <c r="G65" s="407">
        <f>IF(ISBLANK(F65),"-",(F65/$D$50*$D$47*$B$68)*($B$57/$D$64))</f>
        <v>492.68609625291037</v>
      </c>
      <c r="H65" s="326">
        <f t="shared" si="0"/>
        <v>0.98537219250582075</v>
      </c>
    </row>
    <row r="66" spans="1:8" ht="26.25" customHeight="1" x14ac:dyDescent="0.4">
      <c r="A66" s="259" t="s">
        <v>101</v>
      </c>
      <c r="B66" s="260">
        <v>1</v>
      </c>
      <c r="C66" s="540"/>
      <c r="D66" s="543"/>
      <c r="E66" s="320">
        <v>3</v>
      </c>
      <c r="F66" s="272">
        <v>207768269</v>
      </c>
      <c r="G66" s="407">
        <f>IF(ISBLANK(F66),"-",(F66/$D$50*$D$47*$B$68)*($B$57/$D$64))</f>
        <v>492.40433302202626</v>
      </c>
      <c r="H66" s="326">
        <f t="shared" si="0"/>
        <v>0.98480866604405248</v>
      </c>
    </row>
    <row r="67" spans="1:8" ht="27" customHeight="1" x14ac:dyDescent="0.4">
      <c r="A67" s="259" t="s">
        <v>102</v>
      </c>
      <c r="B67" s="260">
        <v>1</v>
      </c>
      <c r="C67" s="550"/>
      <c r="D67" s="544"/>
      <c r="E67" s="323">
        <v>4</v>
      </c>
      <c r="F67" s="324"/>
      <c r="G67" s="408" t="str">
        <f>IF(ISBLANK(F67),"-",(F67/$D$50*$D$47*$B$68)*($B$57/$D$64))</f>
        <v>-</v>
      </c>
      <c r="H67" s="327" t="str">
        <f t="shared" si="0"/>
        <v>-</v>
      </c>
    </row>
    <row r="68" spans="1:8" ht="26.25" customHeight="1" x14ac:dyDescent="0.4">
      <c r="A68" s="259" t="s">
        <v>103</v>
      </c>
      <c r="B68" s="328">
        <f>(B67/B66)*(B65/B64)*(B63/B62)*(B61/B60)*B59</f>
        <v>100</v>
      </c>
      <c r="C68" s="539" t="s">
        <v>104</v>
      </c>
      <c r="D68" s="542">
        <v>133.82</v>
      </c>
      <c r="E68" s="317">
        <v>1</v>
      </c>
      <c r="F68" s="318">
        <v>154771125</v>
      </c>
      <c r="G68" s="406">
        <f>IF(ISBLANK(F68),"-",(F68/$D$50*$D$47*$B$68)*($B$57/$D$68))</f>
        <v>494.34222155246874</v>
      </c>
      <c r="H68" s="321">
        <f t="shared" si="0"/>
        <v>0.98868444310493753</v>
      </c>
    </row>
    <row r="69" spans="1:8" ht="27" customHeight="1" x14ac:dyDescent="0.4">
      <c r="A69" s="307" t="s">
        <v>105</v>
      </c>
      <c r="B69" s="329">
        <f>(D47*B68)/B56*B57</f>
        <v>103.62445000000002</v>
      </c>
      <c r="C69" s="540"/>
      <c r="D69" s="543"/>
      <c r="E69" s="320">
        <v>2</v>
      </c>
      <c r="F69" s="272">
        <v>155415906</v>
      </c>
      <c r="G69" s="407">
        <f>IF(ISBLANK(F69),"-",(F69/$D$50*$D$47*$B$68)*($B$57/$D$68))</f>
        <v>496.40166559899109</v>
      </c>
      <c r="H69" s="321">
        <f t="shared" si="0"/>
        <v>0.99280333119798214</v>
      </c>
    </row>
    <row r="70" spans="1:8" ht="26.25" customHeight="1" x14ac:dyDescent="0.4">
      <c r="A70" s="545" t="s">
        <v>78</v>
      </c>
      <c r="B70" s="546"/>
      <c r="C70" s="540"/>
      <c r="D70" s="543"/>
      <c r="E70" s="320">
        <v>3</v>
      </c>
      <c r="F70" s="272">
        <v>154867236</v>
      </c>
      <c r="G70" s="407">
        <f>IF(ISBLANK(F70),"-",(F70/$D$50*$D$47*$B$68)*($B$57/$D$68))</f>
        <v>494.64920210362527</v>
      </c>
      <c r="H70" s="321">
        <f t="shared" si="0"/>
        <v>0.98929840420725057</v>
      </c>
    </row>
    <row r="71" spans="1:8" ht="27" customHeight="1" x14ac:dyDescent="0.4">
      <c r="A71" s="547"/>
      <c r="B71" s="548"/>
      <c r="C71" s="541"/>
      <c r="D71" s="544"/>
      <c r="E71" s="323">
        <v>4</v>
      </c>
      <c r="F71" s="324"/>
      <c r="G71" s="408" t="str">
        <f>IF(ISBLANK(F71),"-",(F71/$D$50*$D$47*$B$68)*($B$57/$D$68))</f>
        <v>-</v>
      </c>
      <c r="H71" s="330" t="str">
        <f t="shared" si="0"/>
        <v>-</v>
      </c>
    </row>
    <row r="72" spans="1:8" ht="26.25" customHeight="1" x14ac:dyDescent="0.4">
      <c r="A72" s="331"/>
      <c r="B72" s="331"/>
      <c r="C72" s="331"/>
      <c r="D72" s="331"/>
      <c r="E72" s="331"/>
      <c r="F72" s="333" t="s">
        <v>71</v>
      </c>
      <c r="G72" s="413">
        <f>AVERAGE(G60:G71)</f>
        <v>489.88996279608858</v>
      </c>
      <c r="H72" s="334">
        <f>AVERAGE(H60:H71)</f>
        <v>0.97977992559217719</v>
      </c>
    </row>
    <row r="73" spans="1:8" ht="26.25" customHeight="1" x14ac:dyDescent="0.4">
      <c r="C73" s="331"/>
      <c r="D73" s="331"/>
      <c r="E73" s="331"/>
      <c r="F73" s="335" t="s">
        <v>84</v>
      </c>
      <c r="G73" s="409">
        <f>STDEV(G60:G71)/G72</f>
        <v>1.3273104065041393E-2</v>
      </c>
      <c r="H73" s="409">
        <f>STDEV(H60:H71)/H72</f>
        <v>1.3273104065041383E-2</v>
      </c>
    </row>
    <row r="74" spans="1:8" ht="27" customHeight="1" x14ac:dyDescent="0.4">
      <c r="A74" s="331"/>
      <c r="B74" s="331"/>
      <c r="C74" s="332"/>
      <c r="D74" s="332"/>
      <c r="E74" s="336"/>
      <c r="F74" s="337" t="s">
        <v>20</v>
      </c>
      <c r="G74" s="338">
        <f>COUNT(G60:G71)</f>
        <v>9</v>
      </c>
      <c r="H74" s="338">
        <f>COUNT(H60:H71)</f>
        <v>9</v>
      </c>
    </row>
    <row r="76" spans="1:8" ht="26.25" customHeight="1" x14ac:dyDescent="0.4">
      <c r="A76" s="243" t="s">
        <v>106</v>
      </c>
      <c r="B76" s="339" t="s">
        <v>107</v>
      </c>
      <c r="C76" s="526" t="str">
        <f>B20</f>
        <v>Amoxicillin &amp; Clavulanic Acid</v>
      </c>
      <c r="D76" s="526"/>
      <c r="E76" s="340" t="s">
        <v>108</v>
      </c>
      <c r="F76" s="340"/>
      <c r="G76" s="341">
        <f>H72</f>
        <v>0.97977992559217719</v>
      </c>
      <c r="H76" s="342"/>
    </row>
    <row r="77" spans="1:8" ht="18.75" x14ac:dyDescent="0.3">
      <c r="A77" s="242" t="s">
        <v>109</v>
      </c>
      <c r="B77" s="242" t="s">
        <v>110</v>
      </c>
    </row>
    <row r="78" spans="1:8" ht="18.75" x14ac:dyDescent="0.3">
      <c r="A78" s="242"/>
      <c r="B78" s="242"/>
    </row>
    <row r="79" spans="1:8" ht="26.25" customHeight="1" x14ac:dyDescent="0.4">
      <c r="A79" s="243" t="s">
        <v>4</v>
      </c>
      <c r="B79" s="549" t="s">
        <v>125</v>
      </c>
      <c r="C79" s="549"/>
    </row>
    <row r="80" spans="1:8" ht="26.25" customHeight="1" x14ac:dyDescent="0.4">
      <c r="A80" s="244" t="s">
        <v>48</v>
      </c>
      <c r="B80" s="549"/>
      <c r="C80" s="549"/>
    </row>
    <row r="81" spans="1:12" ht="27" customHeight="1" x14ac:dyDescent="0.4">
      <c r="A81" s="244" t="s">
        <v>6</v>
      </c>
      <c r="B81" s="343">
        <v>86.6</v>
      </c>
    </row>
    <row r="82" spans="1:12" s="3" customFormat="1" ht="27" customHeight="1" x14ac:dyDescent="0.4">
      <c r="A82" s="244" t="s">
        <v>49</v>
      </c>
      <c r="B82" s="246">
        <v>0</v>
      </c>
      <c r="C82" s="528" t="s">
        <v>50</v>
      </c>
      <c r="D82" s="529"/>
      <c r="E82" s="529"/>
      <c r="F82" s="529"/>
      <c r="G82" s="530"/>
      <c r="I82" s="247"/>
      <c r="J82" s="247"/>
      <c r="K82" s="247"/>
      <c r="L82" s="247"/>
    </row>
    <row r="83" spans="1:12" s="3" customFormat="1" ht="19.5" customHeight="1" x14ac:dyDescent="0.3">
      <c r="A83" s="244" t="s">
        <v>51</v>
      </c>
      <c r="B83" s="248">
        <f>B81-B82</f>
        <v>86.6</v>
      </c>
      <c r="C83" s="249"/>
      <c r="D83" s="249"/>
      <c r="E83" s="249"/>
      <c r="F83" s="249"/>
      <c r="G83" s="250"/>
      <c r="I83" s="247"/>
      <c r="J83" s="247"/>
      <c r="K83" s="247"/>
      <c r="L83" s="247"/>
    </row>
    <row r="84" spans="1:12" s="3" customFormat="1" ht="27" customHeight="1" x14ac:dyDescent="0.4">
      <c r="A84" s="244" t="s">
        <v>52</v>
      </c>
      <c r="B84" s="251">
        <v>1</v>
      </c>
      <c r="C84" s="531" t="s">
        <v>111</v>
      </c>
      <c r="D84" s="532"/>
      <c r="E84" s="532"/>
      <c r="F84" s="532"/>
      <c r="G84" s="532"/>
      <c r="H84" s="533"/>
      <c r="I84" s="247"/>
      <c r="J84" s="247"/>
      <c r="K84" s="247"/>
      <c r="L84" s="247"/>
    </row>
    <row r="85" spans="1:12" s="3" customFormat="1" ht="27" customHeight="1" x14ac:dyDescent="0.4">
      <c r="A85" s="244" t="s">
        <v>54</v>
      </c>
      <c r="B85" s="251">
        <v>1</v>
      </c>
      <c r="C85" s="531" t="s">
        <v>112</v>
      </c>
      <c r="D85" s="532"/>
      <c r="E85" s="532"/>
      <c r="F85" s="532"/>
      <c r="G85" s="532"/>
      <c r="H85" s="533"/>
      <c r="I85" s="247"/>
      <c r="J85" s="247"/>
      <c r="K85" s="247"/>
      <c r="L85" s="247"/>
    </row>
    <row r="86" spans="1:12" s="3" customFormat="1" ht="18.75" x14ac:dyDescent="0.3">
      <c r="A86" s="244"/>
      <c r="B86" s="254"/>
      <c r="C86" s="255"/>
      <c r="D86" s="255"/>
      <c r="E86" s="255"/>
      <c r="F86" s="255"/>
      <c r="G86" s="255"/>
      <c r="H86" s="255"/>
      <c r="I86" s="247"/>
      <c r="J86" s="247"/>
      <c r="K86" s="247"/>
      <c r="L86" s="247"/>
    </row>
    <row r="87" spans="1:12" s="3" customFormat="1" ht="18.75" x14ac:dyDescent="0.3">
      <c r="A87" s="244" t="s">
        <v>56</v>
      </c>
      <c r="B87" s="256">
        <f>B84/B85</f>
        <v>1</v>
      </c>
      <c r="C87" s="234" t="s">
        <v>57</v>
      </c>
      <c r="D87" s="234"/>
      <c r="E87" s="234"/>
      <c r="F87" s="234"/>
      <c r="G87" s="234"/>
      <c r="I87" s="247"/>
      <c r="J87" s="247"/>
      <c r="K87" s="247"/>
      <c r="L87" s="247"/>
    </row>
    <row r="88" spans="1:12" ht="19.5" customHeight="1" x14ac:dyDescent="0.3">
      <c r="A88" s="242"/>
      <c r="B88" s="242"/>
    </row>
    <row r="89" spans="1:12" ht="27" customHeight="1" x14ac:dyDescent="0.4">
      <c r="A89" s="257" t="s">
        <v>58</v>
      </c>
      <c r="B89" s="258">
        <v>20</v>
      </c>
      <c r="D89" s="344" t="s">
        <v>59</v>
      </c>
      <c r="E89" s="345"/>
      <c r="F89" s="534" t="s">
        <v>60</v>
      </c>
      <c r="G89" s="535"/>
    </row>
    <row r="90" spans="1:12" ht="27" customHeight="1" x14ac:dyDescent="0.4">
      <c r="A90" s="259" t="s">
        <v>61</v>
      </c>
      <c r="B90" s="260">
        <v>10</v>
      </c>
      <c r="C90" s="346" t="s">
        <v>62</v>
      </c>
      <c r="D90" s="262" t="s">
        <v>63</v>
      </c>
      <c r="E90" s="263" t="s">
        <v>64</v>
      </c>
      <c r="F90" s="262" t="s">
        <v>63</v>
      </c>
      <c r="G90" s="347" t="s">
        <v>64</v>
      </c>
      <c r="I90" s="265" t="s">
        <v>65</v>
      </c>
    </row>
    <row r="91" spans="1:12" ht="26.25" customHeight="1" x14ac:dyDescent="0.4">
      <c r="A91" s="259" t="s">
        <v>66</v>
      </c>
      <c r="B91" s="260">
        <v>25</v>
      </c>
      <c r="C91" s="348">
        <v>1</v>
      </c>
      <c r="D91" s="267">
        <v>94021167</v>
      </c>
      <c r="E91" s="268">
        <f>IF(ISBLANK(D91),"-",$D$101/$D$98*D91)</f>
        <v>125868898.28569812</v>
      </c>
      <c r="F91" s="267">
        <v>102312357</v>
      </c>
      <c r="G91" s="269">
        <f>IF(ISBLANK(F91),"-",$D$101/$F$98*F91)</f>
        <v>121682115.21768978</v>
      </c>
      <c r="I91" s="270"/>
    </row>
    <row r="92" spans="1:12" ht="26.25" customHeight="1" x14ac:dyDescent="0.4">
      <c r="A92" s="259" t="s">
        <v>67</v>
      </c>
      <c r="B92" s="260">
        <v>1</v>
      </c>
      <c r="C92" s="332">
        <v>2</v>
      </c>
      <c r="D92" s="272">
        <v>93592615</v>
      </c>
      <c r="E92" s="273">
        <f>IF(ISBLANK(D92),"-",$D$101/$D$98*D92)</f>
        <v>125295183.13389477</v>
      </c>
      <c r="F92" s="272">
        <v>102198521</v>
      </c>
      <c r="G92" s="274">
        <f>IF(ISBLANK(F92),"-",$D$101/$F$98*F92)</f>
        <v>121546727.80531769</v>
      </c>
      <c r="I92" s="536">
        <f>ABS((F96/D96*D95)-F95)/D95</f>
        <v>3.3844343795263944E-2</v>
      </c>
    </row>
    <row r="93" spans="1:12" ht="26.25" customHeight="1" x14ac:dyDescent="0.4">
      <c r="A93" s="259" t="s">
        <v>68</v>
      </c>
      <c r="B93" s="260">
        <v>1</v>
      </c>
      <c r="C93" s="332">
        <v>3</v>
      </c>
      <c r="D93" s="272">
        <v>93489097</v>
      </c>
      <c r="E93" s="273">
        <f>IF(ISBLANK(D93),"-",$D$101/$D$98*D93)</f>
        <v>125156600.54628725</v>
      </c>
      <c r="F93" s="272">
        <v>102392101</v>
      </c>
      <c r="G93" s="274">
        <f>IF(ISBLANK(F93),"-",$D$101/$F$98*F93)</f>
        <v>121776956.33835636</v>
      </c>
      <c r="I93" s="536"/>
    </row>
    <row r="94" spans="1:12" ht="27" customHeight="1" x14ac:dyDescent="0.4">
      <c r="A94" s="259" t="s">
        <v>69</v>
      </c>
      <c r="B94" s="260">
        <v>1</v>
      </c>
      <c r="C94" s="349">
        <v>4</v>
      </c>
      <c r="D94" s="277"/>
      <c r="E94" s="278" t="str">
        <f>IF(ISBLANK(D94),"-",$D$101/$D$98*D94)</f>
        <v>-</v>
      </c>
      <c r="F94" s="350"/>
      <c r="G94" s="279" t="str">
        <f>IF(ISBLANK(F94),"-",$D$101/$F$98*F94)</f>
        <v>-</v>
      </c>
      <c r="I94" s="280"/>
    </row>
    <row r="95" spans="1:12" ht="27" customHeight="1" x14ac:dyDescent="0.4">
      <c r="A95" s="259" t="s">
        <v>70</v>
      </c>
      <c r="B95" s="260">
        <v>1</v>
      </c>
      <c r="C95" s="351" t="s">
        <v>71</v>
      </c>
      <c r="D95" s="352">
        <f>AVERAGE(D91:D94)</f>
        <v>93700959.666666672</v>
      </c>
      <c r="E95" s="283">
        <f>AVERAGE(E91:E94)</f>
        <v>125440227.32196005</v>
      </c>
      <c r="F95" s="353">
        <f>AVERAGE(F91:F94)</f>
        <v>102300993</v>
      </c>
      <c r="G95" s="354">
        <f>AVERAGE(G91:G94)</f>
        <v>121668599.78712128</v>
      </c>
    </row>
    <row r="96" spans="1:12" ht="26.25" customHeight="1" x14ac:dyDescent="0.4">
      <c r="A96" s="259" t="s">
        <v>72</v>
      </c>
      <c r="B96" s="245">
        <v>1</v>
      </c>
      <c r="C96" s="355" t="s">
        <v>113</v>
      </c>
      <c r="D96" s="356">
        <v>23.96</v>
      </c>
      <c r="E96" s="275"/>
      <c r="F96" s="287">
        <v>26.97</v>
      </c>
    </row>
    <row r="97" spans="1:10" ht="26.25" customHeight="1" x14ac:dyDescent="0.4">
      <c r="A97" s="259" t="s">
        <v>74</v>
      </c>
      <c r="B97" s="245">
        <v>1</v>
      </c>
      <c r="C97" s="357" t="s">
        <v>114</v>
      </c>
      <c r="D97" s="358">
        <f>D96*$B$87</f>
        <v>23.96</v>
      </c>
      <c r="E97" s="290"/>
      <c r="F97" s="289">
        <f>F96*$B$87</f>
        <v>26.97</v>
      </c>
    </row>
    <row r="98" spans="1:10" ht="19.5" customHeight="1" x14ac:dyDescent="0.3">
      <c r="A98" s="259" t="s">
        <v>76</v>
      </c>
      <c r="B98" s="359">
        <f>(B97/B96)*(B95/B94)*(B93/B92)*(B91/B90)*B89</f>
        <v>50</v>
      </c>
      <c r="C98" s="357" t="s">
        <v>115</v>
      </c>
      <c r="D98" s="360">
        <f>D97*$B$83/100</f>
        <v>20.749360000000003</v>
      </c>
      <c r="E98" s="293"/>
      <c r="F98" s="292">
        <f>F97*$B$83/100</f>
        <v>23.356019999999997</v>
      </c>
    </row>
    <row r="99" spans="1:10" ht="19.5" customHeight="1" x14ac:dyDescent="0.3">
      <c r="A99" s="522" t="s">
        <v>78</v>
      </c>
      <c r="B99" s="537"/>
      <c r="C99" s="357" t="s">
        <v>116</v>
      </c>
      <c r="D99" s="361">
        <f>D98/$B$98</f>
        <v>0.41498720000000006</v>
      </c>
      <c r="E99" s="293"/>
      <c r="F99" s="296">
        <f>F98/$B$98</f>
        <v>0.46712039999999994</v>
      </c>
      <c r="G99" s="362"/>
      <c r="H99" s="285"/>
    </row>
    <row r="100" spans="1:10" ht="19.5" customHeight="1" x14ac:dyDescent="0.3">
      <c r="A100" s="524"/>
      <c r="B100" s="538"/>
      <c r="C100" s="357" t="s">
        <v>80</v>
      </c>
      <c r="D100" s="363">
        <f>$B$56/$B$116</f>
        <v>0.55555555555555558</v>
      </c>
      <c r="F100" s="301"/>
      <c r="G100" s="364"/>
      <c r="H100" s="285"/>
    </row>
    <row r="101" spans="1:10" ht="18.75" x14ac:dyDescent="0.3">
      <c r="C101" s="357" t="s">
        <v>81</v>
      </c>
      <c r="D101" s="358">
        <f>D100*$B$98</f>
        <v>27.777777777777779</v>
      </c>
      <c r="F101" s="301"/>
      <c r="G101" s="362"/>
      <c r="H101" s="285"/>
    </row>
    <row r="102" spans="1:10" ht="19.5" customHeight="1" x14ac:dyDescent="0.3">
      <c r="C102" s="365" t="s">
        <v>82</v>
      </c>
      <c r="D102" s="366">
        <f>D101/B34</f>
        <v>27.777777777777779</v>
      </c>
      <c r="F102" s="305"/>
      <c r="G102" s="362"/>
      <c r="H102" s="285"/>
      <c r="J102" s="367"/>
    </row>
    <row r="103" spans="1:10" ht="18.75" x14ac:dyDescent="0.3">
      <c r="C103" s="368" t="s">
        <v>117</v>
      </c>
      <c r="D103" s="369">
        <f>AVERAGE(E91:E94,G91:G94)</f>
        <v>123554413.55454065</v>
      </c>
      <c r="F103" s="305"/>
      <c r="G103" s="370"/>
      <c r="H103" s="285"/>
      <c r="J103" s="371"/>
    </row>
    <row r="104" spans="1:10" ht="18.75" x14ac:dyDescent="0.3">
      <c r="C104" s="335" t="s">
        <v>84</v>
      </c>
      <c r="D104" s="372">
        <f>STDEV(E91:E94,G91:G94)/D103</f>
        <v>1.6841604534726794E-2</v>
      </c>
      <c r="F104" s="305"/>
      <c r="G104" s="362"/>
      <c r="H104" s="285"/>
      <c r="J104" s="371"/>
    </row>
    <row r="105" spans="1:10" ht="19.5" customHeight="1" x14ac:dyDescent="0.3">
      <c r="C105" s="337" t="s">
        <v>20</v>
      </c>
      <c r="D105" s="373">
        <f>COUNT(E91:E94,G91:G94)</f>
        <v>6</v>
      </c>
      <c r="F105" s="305"/>
      <c r="G105" s="362"/>
      <c r="H105" s="285"/>
      <c r="J105" s="371"/>
    </row>
    <row r="106" spans="1:10" ht="19.5" customHeight="1" x14ac:dyDescent="0.3">
      <c r="A106" s="309"/>
      <c r="B106" s="309"/>
      <c r="C106" s="309"/>
      <c r="D106" s="309"/>
      <c r="E106" s="309"/>
    </row>
    <row r="107" spans="1:10" ht="26.25" customHeight="1" x14ac:dyDescent="0.4">
      <c r="A107" s="257" t="s">
        <v>118</v>
      </c>
      <c r="B107" s="258">
        <v>900</v>
      </c>
      <c r="C107" s="374" t="s">
        <v>119</v>
      </c>
      <c r="D107" s="375" t="s">
        <v>63</v>
      </c>
      <c r="E107" s="376" t="s">
        <v>120</v>
      </c>
      <c r="F107" s="377" t="s">
        <v>121</v>
      </c>
    </row>
    <row r="108" spans="1:10" ht="26.25" customHeight="1" x14ac:dyDescent="0.4">
      <c r="A108" s="259" t="s">
        <v>122</v>
      </c>
      <c r="B108" s="260">
        <v>1</v>
      </c>
      <c r="C108" s="378">
        <v>1</v>
      </c>
      <c r="D108" s="379">
        <v>134405309</v>
      </c>
      <c r="E108" s="410">
        <f t="shared" ref="E108:E113" si="1">IF(ISBLANK(D108),"-",D108/$D$103*$D$100*$B$116)</f>
        <v>543.91140362084047</v>
      </c>
      <c r="F108" s="380">
        <f t="shared" ref="F108:F113" si="2">IF(ISBLANK(D108), "-", E108/$B$56)</f>
        <v>1.0878228072416809</v>
      </c>
    </row>
    <row r="109" spans="1:10" ht="26.25" customHeight="1" x14ac:dyDescent="0.4">
      <c r="A109" s="259" t="s">
        <v>95</v>
      </c>
      <c r="B109" s="260">
        <v>1</v>
      </c>
      <c r="C109" s="378">
        <v>2</v>
      </c>
      <c r="D109" s="379">
        <v>137123747</v>
      </c>
      <c r="E109" s="411">
        <f t="shared" si="1"/>
        <v>554.91237850224354</v>
      </c>
      <c r="F109" s="381">
        <f t="shared" si="2"/>
        <v>1.109824757004487</v>
      </c>
    </row>
    <row r="110" spans="1:10" ht="26.25" customHeight="1" x14ac:dyDescent="0.4">
      <c r="A110" s="259" t="s">
        <v>96</v>
      </c>
      <c r="B110" s="260">
        <v>1</v>
      </c>
      <c r="C110" s="378">
        <v>3</v>
      </c>
      <c r="D110" s="379">
        <v>138183872</v>
      </c>
      <c r="E110" s="411">
        <f t="shared" si="1"/>
        <v>559.20249234561527</v>
      </c>
      <c r="F110" s="381">
        <f t="shared" si="2"/>
        <v>1.1184049846912305</v>
      </c>
    </row>
    <row r="111" spans="1:10" ht="26.25" customHeight="1" x14ac:dyDescent="0.4">
      <c r="A111" s="259" t="s">
        <v>97</v>
      </c>
      <c r="B111" s="260">
        <v>1</v>
      </c>
      <c r="C111" s="378">
        <v>4</v>
      </c>
      <c r="D111" s="379">
        <v>139988403</v>
      </c>
      <c r="E111" s="411">
        <f t="shared" si="1"/>
        <v>566.50506838513263</v>
      </c>
      <c r="F111" s="381">
        <f t="shared" si="2"/>
        <v>1.1330101367702652</v>
      </c>
    </row>
    <row r="112" spans="1:10" ht="26.25" customHeight="1" x14ac:dyDescent="0.4">
      <c r="A112" s="259" t="s">
        <v>98</v>
      </c>
      <c r="B112" s="260">
        <v>1</v>
      </c>
      <c r="C112" s="378">
        <v>5</v>
      </c>
      <c r="D112" s="379">
        <v>135950316</v>
      </c>
      <c r="E112" s="411">
        <f t="shared" si="1"/>
        <v>550.1637379387804</v>
      </c>
      <c r="F112" s="381">
        <f t="shared" si="2"/>
        <v>1.1003274758775607</v>
      </c>
    </row>
    <row r="113" spans="1:10" ht="26.25" customHeight="1" x14ac:dyDescent="0.4">
      <c r="A113" s="259" t="s">
        <v>100</v>
      </c>
      <c r="B113" s="260">
        <v>1</v>
      </c>
      <c r="C113" s="382">
        <v>6</v>
      </c>
      <c r="D113" s="383">
        <v>134214135</v>
      </c>
      <c r="E113" s="412">
        <f t="shared" si="1"/>
        <v>543.13776067883578</v>
      </c>
      <c r="F113" s="384">
        <f t="shared" si="2"/>
        <v>1.0862755213576716</v>
      </c>
    </row>
    <row r="114" spans="1:10" ht="26.25" customHeight="1" x14ac:dyDescent="0.4">
      <c r="A114" s="259" t="s">
        <v>101</v>
      </c>
      <c r="B114" s="260">
        <v>1</v>
      </c>
      <c r="C114" s="378"/>
      <c r="D114" s="332"/>
      <c r="E114" s="233"/>
      <c r="F114" s="385"/>
    </row>
    <row r="115" spans="1:10" ht="26.25" customHeight="1" x14ac:dyDescent="0.4">
      <c r="A115" s="259" t="s">
        <v>102</v>
      </c>
      <c r="B115" s="260">
        <v>1</v>
      </c>
      <c r="C115" s="378"/>
      <c r="D115" s="386" t="s">
        <v>71</v>
      </c>
      <c r="E115" s="414">
        <f>AVERAGE(E108:E113)</f>
        <v>552.97214024524135</v>
      </c>
      <c r="F115" s="387">
        <f>AVERAGE(F108:F113)</f>
        <v>1.1059442804904827</v>
      </c>
    </row>
    <row r="116" spans="1:10" ht="27" customHeight="1" x14ac:dyDescent="0.4">
      <c r="A116" s="259" t="s">
        <v>103</v>
      </c>
      <c r="B116" s="291">
        <f>(B115/B114)*(B113/B112)*(B111/B110)*(B109/B108)*B107</f>
        <v>900</v>
      </c>
      <c r="C116" s="388"/>
      <c r="D116" s="351" t="s">
        <v>84</v>
      </c>
      <c r="E116" s="389">
        <f>STDEV(E108:E113)/E115</f>
        <v>1.642412182736935E-2</v>
      </c>
      <c r="F116" s="389">
        <f>STDEV(F108:F113)/F115</f>
        <v>1.6424121827369326E-2</v>
      </c>
      <c r="I116" s="233"/>
    </row>
    <row r="117" spans="1:10" ht="27" customHeight="1" x14ac:dyDescent="0.4">
      <c r="A117" s="522" t="s">
        <v>78</v>
      </c>
      <c r="B117" s="523"/>
      <c r="C117" s="390"/>
      <c r="D117" s="391" t="s">
        <v>20</v>
      </c>
      <c r="E117" s="392">
        <f>COUNT(E108:E113)</f>
        <v>6</v>
      </c>
      <c r="F117" s="392">
        <f>COUNT(F108:F113)</f>
        <v>6</v>
      </c>
      <c r="I117" s="233"/>
      <c r="J117" s="371"/>
    </row>
    <row r="118" spans="1:10" ht="19.5" customHeight="1" x14ac:dyDescent="0.3">
      <c r="A118" s="524"/>
      <c r="B118" s="525"/>
      <c r="C118" s="233"/>
      <c r="D118" s="233"/>
      <c r="E118" s="233"/>
      <c r="F118" s="332"/>
      <c r="G118" s="233"/>
      <c r="H118" s="233"/>
      <c r="I118" s="233"/>
    </row>
    <row r="119" spans="1:10" ht="18.75" x14ac:dyDescent="0.3">
      <c r="A119" s="401"/>
      <c r="B119" s="255"/>
      <c r="C119" s="233"/>
      <c r="D119" s="233"/>
      <c r="E119" s="233"/>
      <c r="F119" s="332"/>
      <c r="G119" s="233"/>
      <c r="H119" s="233"/>
      <c r="I119" s="233"/>
    </row>
    <row r="120" spans="1:10" ht="26.25" customHeight="1" x14ac:dyDescent="0.4">
      <c r="A120" s="243" t="s">
        <v>106</v>
      </c>
      <c r="B120" s="339" t="s">
        <v>123</v>
      </c>
      <c r="C120" s="526" t="str">
        <f>B20</f>
        <v>Amoxicillin &amp; Clavulanic Acid</v>
      </c>
      <c r="D120" s="526"/>
      <c r="E120" s="340" t="s">
        <v>124</v>
      </c>
      <c r="F120" s="340"/>
      <c r="G120" s="341">
        <f>F115</f>
        <v>1.1059442804904827</v>
      </c>
      <c r="H120" s="233"/>
      <c r="I120" s="233"/>
    </row>
    <row r="121" spans="1:10" ht="19.5" customHeight="1" x14ac:dyDescent="0.3">
      <c r="A121" s="393"/>
      <c r="B121" s="393"/>
      <c r="C121" s="394"/>
      <c r="D121" s="394"/>
      <c r="E121" s="394"/>
      <c r="F121" s="394"/>
      <c r="G121" s="394"/>
      <c r="H121" s="394"/>
    </row>
    <row r="122" spans="1:10" ht="18.75" x14ac:dyDescent="0.3">
      <c r="B122" s="527" t="s">
        <v>26</v>
      </c>
      <c r="C122" s="527"/>
      <c r="E122" s="346" t="s">
        <v>27</v>
      </c>
      <c r="F122" s="395"/>
      <c r="G122" s="527" t="s">
        <v>28</v>
      </c>
      <c r="H122" s="527"/>
    </row>
    <row r="123" spans="1:10" ht="69.95" customHeight="1" x14ac:dyDescent="0.3">
      <c r="A123" s="396" t="s">
        <v>29</v>
      </c>
      <c r="B123" s="397"/>
      <c r="C123" s="397"/>
      <c r="E123" s="397"/>
      <c r="F123" s="233"/>
      <c r="G123" s="398"/>
      <c r="H123" s="398"/>
    </row>
    <row r="124" spans="1:10" ht="69.95" customHeight="1" x14ac:dyDescent="0.3">
      <c r="A124" s="396" t="s">
        <v>30</v>
      </c>
      <c r="B124" s="399"/>
      <c r="C124" s="399"/>
      <c r="E124" s="399"/>
      <c r="F124" s="233"/>
      <c r="G124" s="400"/>
      <c r="H124" s="400"/>
    </row>
    <row r="125" spans="1:10" ht="18.75" x14ac:dyDescent="0.3">
      <c r="A125" s="331"/>
      <c r="B125" s="331"/>
      <c r="C125" s="332"/>
      <c r="D125" s="332"/>
      <c r="E125" s="332"/>
      <c r="F125" s="336"/>
      <c r="G125" s="332"/>
      <c r="H125" s="332"/>
      <c r="I125" s="233"/>
    </row>
    <row r="126" spans="1:10" ht="18.75" x14ac:dyDescent="0.3">
      <c r="A126" s="331"/>
      <c r="B126" s="331"/>
      <c r="C126" s="332"/>
      <c r="D126" s="332"/>
      <c r="E126" s="332"/>
      <c r="F126" s="336"/>
      <c r="G126" s="332"/>
      <c r="H126" s="332"/>
      <c r="I126" s="233"/>
    </row>
    <row r="127" spans="1:10" ht="18.75" x14ac:dyDescent="0.3">
      <c r="A127" s="331"/>
      <c r="B127" s="331"/>
      <c r="C127" s="332"/>
      <c r="D127" s="332"/>
      <c r="E127" s="332"/>
      <c r="F127" s="336"/>
      <c r="G127" s="332"/>
      <c r="H127" s="332"/>
      <c r="I127" s="233"/>
    </row>
    <row r="128" spans="1:10" ht="18.75" x14ac:dyDescent="0.3">
      <c r="A128" s="331"/>
      <c r="B128" s="331"/>
      <c r="C128" s="332"/>
      <c r="D128" s="332"/>
      <c r="E128" s="332"/>
      <c r="F128" s="336"/>
      <c r="G128" s="332"/>
      <c r="H128" s="332"/>
      <c r="I128" s="233"/>
    </row>
    <row r="129" spans="1:9" ht="18.75" x14ac:dyDescent="0.3">
      <c r="A129" s="331"/>
      <c r="B129" s="331"/>
      <c r="C129" s="332"/>
      <c r="D129" s="332"/>
      <c r="E129" s="332"/>
      <c r="F129" s="336"/>
      <c r="G129" s="332"/>
      <c r="H129" s="332"/>
      <c r="I129" s="233"/>
    </row>
    <row r="130" spans="1:9" ht="18.75" x14ac:dyDescent="0.3">
      <c r="A130" s="331"/>
      <c r="B130" s="331"/>
      <c r="C130" s="332"/>
      <c r="D130" s="332"/>
      <c r="E130" s="332"/>
      <c r="F130" s="336"/>
      <c r="G130" s="332"/>
      <c r="H130" s="332"/>
      <c r="I130" s="233"/>
    </row>
    <row r="131" spans="1:9" ht="18.75" x14ac:dyDescent="0.3">
      <c r="A131" s="331"/>
      <c r="B131" s="331"/>
      <c r="C131" s="332"/>
      <c r="D131" s="332"/>
      <c r="E131" s="332"/>
      <c r="F131" s="336"/>
      <c r="G131" s="332"/>
      <c r="H131" s="332"/>
      <c r="I131" s="233"/>
    </row>
    <row r="132" spans="1:9" ht="18.75" x14ac:dyDescent="0.3">
      <c r="A132" s="331"/>
      <c r="B132" s="331"/>
      <c r="C132" s="332"/>
      <c r="D132" s="332"/>
      <c r="E132" s="332"/>
      <c r="F132" s="336"/>
      <c r="G132" s="332"/>
      <c r="H132" s="332"/>
      <c r="I132" s="233"/>
    </row>
    <row r="133" spans="1:9" ht="18.75" x14ac:dyDescent="0.3">
      <c r="A133" s="331"/>
      <c r="B133" s="331"/>
      <c r="C133" s="332"/>
      <c r="D133" s="332"/>
      <c r="E133" s="332"/>
      <c r="F133" s="336"/>
      <c r="G133" s="332"/>
      <c r="H133" s="332"/>
      <c r="I133" s="233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SST (Amoxicillin)</vt:lpstr>
      <vt:lpstr>SST (clav)</vt:lpstr>
      <vt:lpstr>Uniformity</vt:lpstr>
      <vt:lpstr>CLAVULANIC</vt:lpstr>
      <vt:lpstr>AMOXICILLIN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User</cp:lastModifiedBy>
  <cp:lastPrinted>2016-05-25T16:09:07Z</cp:lastPrinted>
  <dcterms:created xsi:type="dcterms:W3CDTF">2005-07-05T10:19:27Z</dcterms:created>
  <dcterms:modified xsi:type="dcterms:W3CDTF">2016-06-15T14:57:26Z</dcterms:modified>
  <cp:category/>
</cp:coreProperties>
</file>