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55" windowWidth="9255" windowHeight="7620" activeTab="4"/>
  </bookViews>
  <sheets>
    <sheet name="SST Amoxicillin" sheetId="1" r:id="rId1"/>
    <sheet name="SST Clavulanic acid" sheetId="5" r:id="rId2"/>
    <sheet name="SST Clavulanic acid (2)" sheetId="6" r:id="rId3"/>
    <sheet name="Relative Density" sheetId="2" r:id="rId4"/>
    <sheet name="Amoxicillin " sheetId="3" r:id="rId5"/>
    <sheet name="Clavulanic acid" sheetId="4" r:id="rId6"/>
  </sheets>
  <definedNames>
    <definedName name="_xlnm.Print_Area" localSheetId="4">'Amoxicillin '!$A$1:$H$135</definedName>
    <definedName name="_xlnm.Print_Area" localSheetId="5">'Clavulanic acid'!$A$1:$H$135</definedName>
    <definedName name="_xlnm.Print_Area" localSheetId="3">'Relative Density'!$A$1:$F$44</definedName>
    <definedName name="_xlnm.Print_Area" localSheetId="0">'SST Amoxicillin'!$A$15:$H$62</definedName>
    <definedName name="_xlnm.Print_Area" localSheetId="1">'SST Clavulanic acid'!$A$15:$H$61</definedName>
    <definedName name="_xlnm.Print_Area" localSheetId="2">'SST Clavulanic acid (2)'!$A$15:$H$61</definedName>
  </definedNames>
  <calcPr calcId="145621"/>
</workbook>
</file>

<file path=xl/calcChain.xml><?xml version="1.0" encoding="utf-8"?>
<calcChain xmlns="http://schemas.openxmlformats.org/spreadsheetml/2006/main">
  <c r="B85" i="3" l="1"/>
  <c r="B31" i="3"/>
  <c r="F94" i="4" l="1"/>
  <c r="F95" i="4"/>
  <c r="F93" i="4"/>
  <c r="D94" i="4"/>
  <c r="D95" i="4"/>
  <c r="D93" i="4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21" i="5" l="1"/>
  <c r="B21" i="1" l="1"/>
  <c r="B53" i="5"/>
  <c r="E51" i="5"/>
  <c r="D51" i="5"/>
  <c r="C51" i="5"/>
  <c r="B51" i="5"/>
  <c r="B52" i="5" s="1"/>
  <c r="B32" i="5"/>
  <c r="E30" i="5"/>
  <c r="D30" i="5"/>
  <c r="C30" i="5"/>
  <c r="B30" i="5"/>
  <c r="B31" i="5" s="1"/>
  <c r="B58" i="4" l="1"/>
  <c r="B58" i="3"/>
  <c r="C132" i="4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F97" i="4"/>
  <c r="D97" i="4"/>
  <c r="G96" i="4"/>
  <c r="E96" i="4"/>
  <c r="B89" i="4"/>
  <c r="F99" i="4" s="1"/>
  <c r="B85" i="4"/>
  <c r="C78" i="4"/>
  <c r="H73" i="4"/>
  <c r="G73" i="4"/>
  <c r="B70" i="4"/>
  <c r="H69" i="4"/>
  <c r="G69" i="4"/>
  <c r="H65" i="4"/>
  <c r="G65" i="4"/>
  <c r="B59" i="4"/>
  <c r="E57" i="4"/>
  <c r="B56" i="4"/>
  <c r="B46" i="4"/>
  <c r="D49" i="4" s="1"/>
  <c r="F43" i="4"/>
  <c r="D43" i="4"/>
  <c r="G42" i="4"/>
  <c r="E42" i="4"/>
  <c r="B35" i="4"/>
  <c r="B31" i="4"/>
  <c r="C132" i="3"/>
  <c r="H127" i="3"/>
  <c r="G127" i="3"/>
  <c r="B124" i="3"/>
  <c r="H123" i="3"/>
  <c r="G123" i="3"/>
  <c r="H119" i="3"/>
  <c r="G119" i="3"/>
  <c r="B113" i="3"/>
  <c r="E111" i="3"/>
  <c r="B110" i="3"/>
  <c r="D104" i="3"/>
  <c r="B100" i="3"/>
  <c r="D103" i="3" s="1"/>
  <c r="F99" i="3"/>
  <c r="F100" i="3" s="1"/>
  <c r="F101" i="3" s="1"/>
  <c r="D99" i="3"/>
  <c r="F97" i="3"/>
  <c r="D97" i="3"/>
  <c r="G96" i="3"/>
  <c r="E96" i="3"/>
  <c r="B89" i="3"/>
  <c r="C78" i="3"/>
  <c r="H73" i="3"/>
  <c r="G73" i="3"/>
  <c r="B70" i="3"/>
  <c r="H69" i="3"/>
  <c r="G69" i="3"/>
  <c r="H65" i="3"/>
  <c r="G65" i="3"/>
  <c r="B59" i="3"/>
  <c r="E57" i="3"/>
  <c r="B56" i="3"/>
  <c r="B46" i="3"/>
  <c r="D49" i="3" s="1"/>
  <c r="F45" i="3"/>
  <c r="F46" i="3" s="1"/>
  <c r="F47" i="3" s="1"/>
  <c r="D45" i="3"/>
  <c r="F43" i="3"/>
  <c r="D43" i="3"/>
  <c r="G42" i="3"/>
  <c r="E42" i="3"/>
  <c r="B35" i="3"/>
  <c r="D33" i="2"/>
  <c r="C33" i="2"/>
  <c r="B33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D99" i="4" l="1"/>
  <c r="D100" i="4" s="1"/>
  <c r="E94" i="4" s="1"/>
  <c r="D104" i="4"/>
  <c r="F100" i="4"/>
  <c r="F101" i="4" s="1"/>
  <c r="D100" i="3"/>
  <c r="D101" i="3" s="1"/>
  <c r="C35" i="2"/>
  <c r="C37" i="2"/>
  <c r="D46" i="3"/>
  <c r="D47" i="3" s="1"/>
  <c r="D50" i="4"/>
  <c r="G40" i="3"/>
  <c r="D50" i="3"/>
  <c r="G41" i="3"/>
  <c r="G39" i="3"/>
  <c r="G93" i="3"/>
  <c r="B112" i="3"/>
  <c r="D113" i="3" s="1"/>
  <c r="B125" i="3" s="1"/>
  <c r="D59" i="3"/>
  <c r="B71" i="3" s="1"/>
  <c r="F45" i="4"/>
  <c r="F46" i="4" s="1"/>
  <c r="F47" i="4" s="1"/>
  <c r="D45" i="4"/>
  <c r="D46" i="4" s="1"/>
  <c r="D47" i="4" s="1"/>
  <c r="B112" i="4"/>
  <c r="D113" i="4" s="1"/>
  <c r="B125" i="4" s="1"/>
  <c r="D59" i="4"/>
  <c r="B71" i="4" s="1"/>
  <c r="G95" i="3"/>
  <c r="G94" i="3"/>
  <c r="G94" i="4"/>
  <c r="E40" i="3" l="1"/>
  <c r="E39" i="3"/>
  <c r="G93" i="4"/>
  <c r="G43" i="3"/>
  <c r="G95" i="4"/>
  <c r="D101" i="4"/>
  <c r="E95" i="4"/>
  <c r="E93" i="4"/>
  <c r="E94" i="3"/>
  <c r="E95" i="3"/>
  <c r="E93" i="3"/>
  <c r="G40" i="4"/>
  <c r="C39" i="2"/>
  <c r="E41" i="3"/>
  <c r="E41" i="4"/>
  <c r="G97" i="3"/>
  <c r="E40" i="4"/>
  <c r="G39" i="4"/>
  <c r="E39" i="4"/>
  <c r="G41" i="4"/>
  <c r="D53" i="3" l="1"/>
  <c r="G97" i="4"/>
  <c r="E97" i="4"/>
  <c r="D107" i="3"/>
  <c r="D107" i="4"/>
  <c r="D105" i="4"/>
  <c r="D105" i="3"/>
  <c r="D106" i="3" s="1"/>
  <c r="E97" i="3"/>
  <c r="E43" i="3"/>
  <c r="D51" i="3"/>
  <c r="G43" i="4"/>
  <c r="D51" i="4"/>
  <c r="E43" i="4"/>
  <c r="D53" i="4"/>
  <c r="G124" i="3" l="1"/>
  <c r="H124" i="3" s="1"/>
  <c r="G118" i="3"/>
  <c r="H118" i="3" s="1"/>
  <c r="G68" i="3"/>
  <c r="H68" i="3" s="1"/>
  <c r="G62" i="3"/>
  <c r="H62" i="3" s="1"/>
  <c r="G63" i="3"/>
  <c r="H63" i="3" s="1"/>
  <c r="G124" i="4"/>
  <c r="H124" i="4" s="1"/>
  <c r="G117" i="4"/>
  <c r="H117" i="4" s="1"/>
  <c r="G116" i="4"/>
  <c r="H116" i="4" s="1"/>
  <c r="G125" i="4"/>
  <c r="H125" i="4" s="1"/>
  <c r="G121" i="4"/>
  <c r="H121" i="4" s="1"/>
  <c r="G120" i="4"/>
  <c r="H120" i="4" s="1"/>
  <c r="G126" i="4"/>
  <c r="H126" i="4" s="1"/>
  <c r="D106" i="4"/>
  <c r="G118" i="4"/>
  <c r="H118" i="4" s="1"/>
  <c r="G122" i="4"/>
  <c r="H122" i="4" s="1"/>
  <c r="G125" i="3"/>
  <c r="H125" i="3" s="1"/>
  <c r="G121" i="3"/>
  <c r="H121" i="3" s="1"/>
  <c r="G117" i="3"/>
  <c r="H117" i="3" s="1"/>
  <c r="G120" i="3"/>
  <c r="H120" i="3" s="1"/>
  <c r="G126" i="3"/>
  <c r="H126" i="3" s="1"/>
  <c r="G116" i="3"/>
  <c r="H116" i="3" s="1"/>
  <c r="G122" i="3"/>
  <c r="H122" i="3" s="1"/>
  <c r="G62" i="4"/>
  <c r="H62" i="4" s="1"/>
  <c r="G63" i="4"/>
  <c r="H63" i="4" s="1"/>
  <c r="G70" i="3"/>
  <c r="H70" i="3" s="1"/>
  <c r="D52" i="3"/>
  <c r="G64" i="3"/>
  <c r="H64" i="3" s="1"/>
  <c r="G71" i="3"/>
  <c r="H71" i="3" s="1"/>
  <c r="G67" i="3"/>
  <c r="H67" i="3" s="1"/>
  <c r="G66" i="3"/>
  <c r="H66" i="3" s="1"/>
  <c r="G72" i="3"/>
  <c r="H72" i="3" s="1"/>
  <c r="G71" i="4"/>
  <c r="H71" i="4" s="1"/>
  <c r="G68" i="4"/>
  <c r="H68" i="4" s="1"/>
  <c r="G66" i="4"/>
  <c r="H66" i="4" s="1"/>
  <c r="G64" i="4"/>
  <c r="H64" i="4" s="1"/>
  <c r="D52" i="4"/>
  <c r="G72" i="4"/>
  <c r="H72" i="4" s="1"/>
  <c r="G67" i="4"/>
  <c r="H67" i="4" s="1"/>
  <c r="G70" i="4"/>
  <c r="H70" i="4" s="1"/>
  <c r="H128" i="4" l="1"/>
  <c r="G132" i="4" s="1"/>
  <c r="H130" i="4"/>
  <c r="H128" i="3"/>
  <c r="G132" i="3" s="1"/>
  <c r="H130" i="3"/>
  <c r="H74" i="3"/>
  <c r="G78" i="3" s="1"/>
  <c r="H76" i="3"/>
  <c r="H74" i="4"/>
  <c r="H76" i="4"/>
  <c r="H129" i="3" l="1"/>
  <c r="H75" i="3"/>
  <c r="H129" i="4"/>
  <c r="H75" i="4"/>
  <c r="G78" i="4"/>
</calcChain>
</file>

<file path=xl/sharedStrings.xml><?xml version="1.0" encoding="utf-8"?>
<sst xmlns="http://schemas.openxmlformats.org/spreadsheetml/2006/main" count="516" uniqueCount="126">
  <si>
    <t>HPLC System Suitability Report</t>
  </si>
  <si>
    <t>Analysis Data</t>
  </si>
  <si>
    <t>Assay</t>
  </si>
  <si>
    <t>Sample(s)</t>
  </si>
  <si>
    <t>Reference Substance:</t>
  </si>
  <si>
    <t>VEMOXIN-CV DRY SYRUP</t>
  </si>
  <si>
    <t>% age Purity:</t>
  </si>
  <si>
    <t>NDQD201510406</t>
  </si>
  <si>
    <t>Weight (mg):</t>
  </si>
  <si>
    <t>Amoxicillin &amp; Clavulanic Acid</t>
  </si>
  <si>
    <t>Standard Conc (mg/mL):</t>
  </si>
  <si>
    <t>Each 5ml of reconstituted suspension contains: Amoxicillin Trihydrate USP equivalent to Amoxicillin 200mg
Diluted Potassium Clavulanate BP equivalent to Clavulanic acid 28.5mg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</si>
  <si>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</si>
  <si>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</si>
  <si>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</si>
  <si>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</si>
  <si>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</si>
  <si>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</si>
  <si>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</si>
  <si>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</si>
  <si>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</si>
  <si>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</si>
  <si>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</si>
  <si>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</si>
  <si>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</si>
  <si>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</si>
  <si>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</si>
  <si>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</si>
  <si>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</si>
  <si>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</si>
  <si>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</si>
  <si>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</si>
  <si>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</si>
  <si>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</si>
  <si>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</si>
  <si>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</si>
  <si>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</si>
  <si>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</si>
  <si>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</si>
  <si>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</si>
  <si>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</si>
  <si>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</si>
  <si>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</si>
  <si>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</si>
  <si>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</si>
  <si>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</si>
  <si>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</si>
  <si>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</si>
  <si>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</si>
  <si>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</si>
  <si>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</si>
  <si>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</si>
  <si>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</si>
  <si>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</si>
  <si>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</si>
  <si>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</si>
  <si>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</si>
  <si>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</si>
  <si>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</si>
  <si>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</si>
  <si>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</si>
  <si>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</si>
  <si>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</si>
  <si>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</si>
  <si>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</si>
  <si>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</si>
  <si>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</si>
  <si>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</si>
  <si>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</si>
  <si>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</si>
  <si>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</si>
  <si>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</si>
  <si>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</si>
  <si>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</si>
  <si>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</si>
  <si>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</si>
  <si>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</si>
  <si>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</si>
  <si>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</si>
  <si>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</si>
  <si>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</si>
  <si>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</si>
  <si>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</si>
  <si>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</si>
  <si>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</si>
  <si>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</si>
  <si>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</si>
  <si>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</si>
  <si>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</si>
  <si>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</si>
  <si>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</si>
  <si>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</si>
  <si>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</si>
  <si>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</si>
  <si>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</si>
  <si>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</si>
  <si>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</si>
  <si>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</si>
  <si>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</si>
  <si>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</si>
  <si>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</si>
  <si>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</si>
  <si>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</si>
  <si>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</si>
  <si>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</si>
  <si>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</si>
  <si>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</si>
  <si>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</si>
  <si>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</si>
  <si>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</si>
  <si>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</si>
  <si>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</si>
  <si>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Amoxicillin</t>
  </si>
  <si>
    <t xml:space="preserve"> Clavulanic Acid</t>
  </si>
  <si>
    <t>C62-4</t>
  </si>
  <si>
    <t>Clavulanate Lithium</t>
  </si>
  <si>
    <t>Amoxicillin Trihydrate</t>
  </si>
  <si>
    <t>A52-1</t>
  </si>
  <si>
    <t xml:space="preserve">Amoxicillin </t>
  </si>
  <si>
    <t>Clavulanic Acid</t>
  </si>
  <si>
    <t>RUTTO/LORNA</t>
  </si>
  <si>
    <t>Resolution(USP)</t>
  </si>
  <si>
    <t>Resolution between Amoxicillin and Clavulanic Acid is NLT 3.5</t>
  </si>
  <si>
    <t>The Assymetry of all peaKS is NMT 1.5</t>
  </si>
  <si>
    <t>The Assymetry of all peaks is NMT 1.5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</si>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</sst>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170" fontId="19" fillId="3" borderId="0" xfId="0" applyNumberFormat="1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" fillId="2" borderId="10" xfId="0" applyFont="1" applyFill="1" applyBorder="1" applyAlignment="1">
      <alignment horizontal="center"/>
    </xf>
    <xf numFmtId="0" fontId="6" fillId="2" borderId="0" xfId="0" applyFont="1" applyFill="1" applyAlignment="1" applyProtection="1">
      <alignment wrapText="1"/>
      <protection locked="0"/>
    </xf>
    <xf numFmtId="10" fontId="2" fillId="2" borderId="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 wrapText="1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5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3" fillId="2" borderId="52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168" fontId="13" fillId="2" borderId="25" xfId="0" applyNumberFormat="1" applyFont="1" applyFill="1" applyBorder="1" applyAlignment="1">
      <alignment horizontal="center"/>
    </xf>
    <xf numFmtId="168" fontId="13" fillId="2" borderId="20" xfId="0" applyNumberFormat="1" applyFont="1" applyFill="1" applyBorder="1" applyAlignment="1">
      <alignment horizontal="center"/>
    </xf>
    <xf numFmtId="168" fontId="13" fillId="2" borderId="26" xfId="0" applyNumberFormat="1" applyFont="1" applyFill="1" applyBorder="1" applyAlignment="1">
      <alignment horizontal="center"/>
    </xf>
    <xf numFmtId="0" fontId="14" fillId="2" borderId="43" xfId="0" applyFont="1" applyFill="1" applyBorder="1" applyAlignment="1">
      <alignment horizontal="center"/>
    </xf>
    <xf numFmtId="1" fontId="14" fillId="6" borderId="53" xfId="0" applyNumberFormat="1" applyFont="1" applyFill="1" applyBorder="1" applyAlignment="1">
      <alignment horizontal="center"/>
    </xf>
    <xf numFmtId="168" fontId="13" fillId="2" borderId="52" xfId="0" applyNumberFormat="1" applyFont="1" applyFill="1" applyBorder="1" applyAlignment="1">
      <alignment horizontal="center"/>
    </xf>
    <xf numFmtId="168" fontId="13" fillId="2" borderId="0" xfId="0" applyNumberFormat="1" applyFont="1" applyFill="1" applyBorder="1" applyAlignment="1">
      <alignment horizontal="center"/>
    </xf>
    <xf numFmtId="168" fontId="13" fillId="2" borderId="7" xfId="0" applyNumberFormat="1" applyFont="1" applyFill="1" applyBorder="1" applyAlignment="1">
      <alignment horizontal="center"/>
    </xf>
    <xf numFmtId="0" fontId="20" fillId="3" borderId="54" xfId="0" applyFont="1" applyFill="1" applyBorder="1" applyAlignment="1" applyProtection="1">
      <alignment horizontal="center"/>
      <protection locked="0"/>
    </xf>
    <xf numFmtId="0" fontId="20" fillId="3" borderId="55" xfId="0" applyFont="1" applyFill="1" applyBorder="1" applyAlignment="1" applyProtection="1">
      <alignment horizontal="center"/>
      <protection locked="0"/>
    </xf>
    <xf numFmtId="0" fontId="20" fillId="3" borderId="56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6" workbookViewId="0">
      <selection activeCell="A15" sqref="A15:H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81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379" t="s">
        <v>0</v>
      </c>
      <c r="B15" s="379"/>
      <c r="C15" s="379"/>
      <c r="D15" s="379"/>
      <c r="E15" s="379"/>
      <c r="F15" s="379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12" t="s">
        <v>118</v>
      </c>
      <c r="C18" s="10"/>
      <c r="D18" s="10"/>
      <c r="E18" s="92"/>
      <c r="F18" s="10"/>
    </row>
    <row r="19" spans="1:7" ht="16.5" customHeight="1" x14ac:dyDescent="0.3">
      <c r="A19" s="11" t="s">
        <v>6</v>
      </c>
      <c r="B19" s="12">
        <v>99.48</v>
      </c>
      <c r="C19" s="10"/>
      <c r="D19" s="10"/>
      <c r="E19" s="92"/>
      <c r="F19" s="10"/>
    </row>
    <row r="20" spans="1:7" ht="16.5" customHeight="1" x14ac:dyDescent="0.3">
      <c r="A20" s="7" t="s">
        <v>8</v>
      </c>
      <c r="B20" s="12">
        <v>24.72</v>
      </c>
      <c r="C20" s="10"/>
      <c r="D20" s="10"/>
      <c r="E20" s="92"/>
      <c r="F20" s="10"/>
    </row>
    <row r="21" spans="1:7" ht="16.5" customHeight="1" x14ac:dyDescent="0.3">
      <c r="A21" s="7" t="s">
        <v>10</v>
      </c>
      <c r="B21" s="13">
        <f>24.72/50</f>
        <v>0.49439999999999995</v>
      </c>
      <c r="C21" s="10"/>
      <c r="D21" s="10"/>
      <c r="E21" s="92"/>
      <c r="F21" s="10"/>
    </row>
    <row r="22" spans="1:7" ht="15.75" customHeight="1" x14ac:dyDescent="0.25">
      <c r="A22" s="10"/>
      <c r="B22" s="10"/>
      <c r="C22" s="10"/>
      <c r="D22" s="10"/>
      <c r="E22" s="92"/>
      <c r="F22" s="10"/>
    </row>
    <row r="23" spans="1:7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121</v>
      </c>
      <c r="F23" s="16" t="s">
        <v>16</v>
      </c>
    </row>
    <row r="24" spans="1:7" ht="16.5" customHeight="1" x14ac:dyDescent="0.3">
      <c r="A24" s="17">
        <v>1</v>
      </c>
      <c r="B24" s="18">
        <v>106501444</v>
      </c>
      <c r="C24" s="18">
        <v>8100.81</v>
      </c>
      <c r="D24" s="19">
        <v>0.83</v>
      </c>
      <c r="E24" s="19">
        <v>9.9</v>
      </c>
      <c r="F24" s="20">
        <v>7.6</v>
      </c>
    </row>
    <row r="25" spans="1:7" ht="16.5" customHeight="1" x14ac:dyDescent="0.3">
      <c r="A25" s="17">
        <v>2</v>
      </c>
      <c r="B25" s="18">
        <v>106527863</v>
      </c>
      <c r="C25" s="18">
        <v>8134.21</v>
      </c>
      <c r="D25" s="19">
        <v>0.83</v>
      </c>
      <c r="E25" s="19">
        <v>9.91</v>
      </c>
      <c r="F25" s="19">
        <v>7.6</v>
      </c>
    </row>
    <row r="26" spans="1:7" ht="16.5" customHeight="1" x14ac:dyDescent="0.3">
      <c r="A26" s="17">
        <v>3</v>
      </c>
      <c r="B26" s="18">
        <v>106566877</v>
      </c>
      <c r="C26" s="18">
        <v>8130.03</v>
      </c>
      <c r="D26" s="19">
        <v>0.83</v>
      </c>
      <c r="E26" s="19">
        <v>9.91</v>
      </c>
      <c r="F26" s="19">
        <v>7.6</v>
      </c>
    </row>
    <row r="27" spans="1:7" ht="16.5" customHeight="1" x14ac:dyDescent="0.3">
      <c r="A27" s="17">
        <v>4</v>
      </c>
      <c r="B27" s="18">
        <v>106517548</v>
      </c>
      <c r="C27" s="18">
        <v>8166.46</v>
      </c>
      <c r="D27" s="19">
        <v>0.83</v>
      </c>
      <c r="E27" s="19">
        <v>9.93</v>
      </c>
      <c r="F27" s="19">
        <v>7.6</v>
      </c>
    </row>
    <row r="28" spans="1:7" ht="16.5" customHeight="1" x14ac:dyDescent="0.3">
      <c r="A28" s="17">
        <v>5</v>
      </c>
      <c r="B28" s="18">
        <v>106923147</v>
      </c>
      <c r="C28" s="18">
        <v>8158.78</v>
      </c>
      <c r="D28" s="19">
        <v>0.83</v>
      </c>
      <c r="E28" s="19">
        <v>9.91</v>
      </c>
      <c r="F28" s="19">
        <v>7.6</v>
      </c>
    </row>
    <row r="29" spans="1:7" ht="16.5" customHeight="1" x14ac:dyDescent="0.3">
      <c r="A29" s="17">
        <v>6</v>
      </c>
      <c r="B29" s="21">
        <v>107008679</v>
      </c>
      <c r="C29" s="21">
        <v>8154.56</v>
      </c>
      <c r="D29" s="22">
        <v>0.83</v>
      </c>
      <c r="E29" s="22">
        <v>9.91</v>
      </c>
      <c r="F29" s="22">
        <v>7.6</v>
      </c>
    </row>
    <row r="30" spans="1:7" ht="16.5" customHeight="1" x14ac:dyDescent="0.3">
      <c r="A30" s="23" t="s">
        <v>17</v>
      </c>
      <c r="B30" s="24">
        <f>AVERAGE(B24:B29)</f>
        <v>106674259.66666667</v>
      </c>
      <c r="C30" s="25">
        <f>AVERAGE(C24:C29)</f>
        <v>8140.8083333333334</v>
      </c>
      <c r="D30" s="26">
        <f>AVERAGE(D24:D29)</f>
        <v>0.83</v>
      </c>
      <c r="E30" s="26">
        <v>9.91</v>
      </c>
      <c r="F30" s="26">
        <f>AVERAGE(F24:F29)</f>
        <v>7.6000000000000005</v>
      </c>
    </row>
    <row r="31" spans="1:7" ht="16.5" customHeight="1" x14ac:dyDescent="0.3">
      <c r="A31" s="27" t="s">
        <v>18</v>
      </c>
      <c r="B31" s="28">
        <f>(STDEV(B24:B29)/B30)</f>
        <v>2.142472994787066E-3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93"/>
      <c r="F32" s="35"/>
    </row>
    <row r="33" spans="1:7" s="2" customFormat="1" ht="15.75" customHeight="1" x14ac:dyDescent="0.25">
      <c r="A33" s="10"/>
      <c r="B33" s="10"/>
      <c r="C33" s="10"/>
      <c r="D33" s="10"/>
      <c r="E33" s="92"/>
      <c r="F33" s="36"/>
    </row>
    <row r="34" spans="1:7" s="2" customFormat="1" ht="16.5" customHeight="1" x14ac:dyDescent="0.3">
      <c r="A34" s="11" t="s">
        <v>20</v>
      </c>
      <c r="B34" s="37" t="s">
        <v>21</v>
      </c>
      <c r="C34" s="38"/>
      <c r="D34" s="38"/>
      <c r="E34" s="106"/>
      <c r="F34" s="39"/>
    </row>
    <row r="35" spans="1:7" ht="16.5" customHeight="1" x14ac:dyDescent="0.3">
      <c r="A35" s="11"/>
      <c r="B35" s="37" t="s">
        <v>22</v>
      </c>
      <c r="C35" s="38"/>
      <c r="D35" s="38"/>
      <c r="E35" s="106"/>
      <c r="F35" s="39"/>
      <c r="G35" s="2"/>
    </row>
    <row r="36" spans="1:7" ht="16.5" customHeight="1" x14ac:dyDescent="0.3">
      <c r="A36" s="11"/>
      <c r="B36" s="40" t="s">
        <v>123</v>
      </c>
      <c r="C36" s="38"/>
      <c r="D36" s="38"/>
      <c r="E36" s="106"/>
      <c r="F36" s="38"/>
    </row>
    <row r="37" spans="1:7" ht="15.75" customHeight="1" x14ac:dyDescent="0.25">
      <c r="A37" s="10"/>
      <c r="B37" s="10" t="s">
        <v>122</v>
      </c>
      <c r="C37" s="10"/>
      <c r="D37" s="10"/>
      <c r="E37" s="92"/>
      <c r="F37" s="10"/>
    </row>
    <row r="38" spans="1:7" ht="16.5" customHeight="1" x14ac:dyDescent="0.3">
      <c r="A38" s="5" t="s">
        <v>1</v>
      </c>
      <c r="B38" s="6" t="s">
        <v>23</v>
      </c>
    </row>
    <row r="39" spans="1:7" ht="16.5" customHeight="1" x14ac:dyDescent="0.3">
      <c r="A39" s="11" t="s">
        <v>4</v>
      </c>
      <c r="B39" s="8"/>
      <c r="C39" s="10"/>
      <c r="D39" s="10"/>
      <c r="E39" s="92"/>
      <c r="F39" s="10"/>
    </row>
    <row r="40" spans="1:7" ht="16.5" customHeight="1" x14ac:dyDescent="0.3">
      <c r="A40" s="11" t="s">
        <v>6</v>
      </c>
      <c r="B40" s="12"/>
      <c r="C40" s="10"/>
      <c r="D40" s="10"/>
      <c r="E40" s="92"/>
      <c r="F40" s="10"/>
    </row>
    <row r="41" spans="1:7" ht="16.5" customHeight="1" x14ac:dyDescent="0.3">
      <c r="A41" s="7" t="s">
        <v>8</v>
      </c>
      <c r="B41" s="12"/>
      <c r="C41" s="10"/>
      <c r="D41" s="10"/>
      <c r="E41" s="92"/>
      <c r="F41" s="10"/>
    </row>
    <row r="42" spans="1:7" ht="16.5" customHeight="1" x14ac:dyDescent="0.3">
      <c r="A42" s="7" t="s">
        <v>10</v>
      </c>
      <c r="B42" s="13"/>
      <c r="C42" s="10"/>
      <c r="D42" s="10"/>
      <c r="E42" s="92"/>
      <c r="F42" s="10"/>
    </row>
    <row r="43" spans="1:7" ht="15.75" customHeight="1" x14ac:dyDescent="0.25">
      <c r="A43" s="10"/>
      <c r="B43" s="10"/>
      <c r="C43" s="10"/>
      <c r="D43" s="10"/>
      <c r="E43" s="92"/>
      <c r="F43" s="10"/>
    </row>
    <row r="44" spans="1:7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/>
      <c r="F44" s="16" t="s">
        <v>16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93"/>
      <c r="F53" s="35"/>
    </row>
    <row r="54" spans="1:8" s="2" customFormat="1" ht="15.75" customHeight="1" x14ac:dyDescent="0.25">
      <c r="A54" s="10"/>
      <c r="B54" s="10"/>
      <c r="C54" s="10"/>
      <c r="D54" s="10"/>
      <c r="E54" s="92"/>
      <c r="F54" s="36"/>
    </row>
    <row r="55" spans="1:8" s="2" customFormat="1" ht="16.5" customHeight="1" x14ac:dyDescent="0.3">
      <c r="A55" s="11" t="s">
        <v>20</v>
      </c>
      <c r="B55" s="37" t="s">
        <v>21</v>
      </c>
      <c r="C55" s="38"/>
      <c r="D55" s="38"/>
      <c r="E55" s="106"/>
      <c r="F55" s="39"/>
    </row>
    <row r="56" spans="1:8" ht="16.5" customHeight="1" x14ac:dyDescent="0.3">
      <c r="A56" s="11"/>
      <c r="B56" s="37" t="s">
        <v>22</v>
      </c>
      <c r="C56" s="38"/>
      <c r="D56" s="38"/>
      <c r="E56" s="106"/>
      <c r="F56" s="39"/>
      <c r="G56" s="2"/>
    </row>
    <row r="57" spans="1:8" ht="16.5" customHeight="1" x14ac:dyDescent="0.3">
      <c r="A57" s="11"/>
      <c r="B57" s="40" t="s">
        <v>124</v>
      </c>
      <c r="C57" s="38"/>
      <c r="D57" s="39"/>
      <c r="E57" s="106"/>
      <c r="F57" s="38"/>
    </row>
    <row r="58" spans="1:8" ht="14.25" customHeight="1" x14ac:dyDescent="0.25">
      <c r="A58" s="41"/>
      <c r="B58" s="92" t="s">
        <v>122</v>
      </c>
      <c r="D58" s="42"/>
      <c r="E58" s="377"/>
      <c r="G58" s="43"/>
      <c r="H58" s="43"/>
    </row>
    <row r="59" spans="1:8" ht="15" customHeight="1" x14ac:dyDescent="0.3">
      <c r="B59" s="380" t="s">
        <v>24</v>
      </c>
      <c r="C59" s="380"/>
      <c r="F59" s="44" t="s">
        <v>25</v>
      </c>
      <c r="G59" s="45"/>
      <c r="H59" s="44" t="s">
        <v>26</v>
      </c>
    </row>
    <row r="60" spans="1:8" ht="15" customHeight="1" x14ac:dyDescent="0.3">
      <c r="A60" s="46" t="s">
        <v>27</v>
      </c>
      <c r="B60" s="47" t="s">
        <v>120</v>
      </c>
      <c r="C60" s="47"/>
      <c r="F60" s="47"/>
      <c r="G60" s="2"/>
      <c r="H60" s="48"/>
    </row>
    <row r="61" spans="1:8" ht="15" customHeight="1" x14ac:dyDescent="0.3">
      <c r="A61" s="46" t="s">
        <v>28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6" workbookViewId="0">
      <selection activeCell="B26" sqref="B26"/>
    </sheetView>
  </sheetViews>
  <sheetFormatPr defaultRowHeight="13.5" x14ac:dyDescent="0.25"/>
  <cols>
    <col min="1" max="1" width="27.5703125" style="81" customWidth="1"/>
    <col min="2" max="2" width="20.42578125" style="81" customWidth="1"/>
    <col min="3" max="3" width="31.85546875" style="81" customWidth="1"/>
    <col min="4" max="4" width="25.85546875" style="81" customWidth="1"/>
    <col min="5" max="5" width="25.7109375" style="81" customWidth="1"/>
    <col min="6" max="6" width="23.140625" style="81" customWidth="1"/>
    <col min="7" max="7" width="28.42578125" style="81" customWidth="1"/>
    <col min="8" max="8" width="21.5703125" style="81" customWidth="1"/>
    <col min="9" max="9" width="9.140625" style="81" customWidth="1"/>
    <col min="10" max="16384" width="9.140625" style="85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9" t="s">
        <v>0</v>
      </c>
      <c r="B15" s="379"/>
      <c r="C15" s="379"/>
      <c r="D15" s="379"/>
      <c r="E15" s="379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92"/>
    </row>
    <row r="18" spans="1:5" ht="16.5" customHeight="1" x14ac:dyDescent="0.3">
      <c r="A18" s="95" t="s">
        <v>4</v>
      </c>
      <c r="B18" s="12" t="s">
        <v>119</v>
      </c>
      <c r="C18" s="92"/>
      <c r="D18" s="92"/>
      <c r="E18" s="92"/>
    </row>
    <row r="19" spans="1:5" ht="16.5" customHeight="1" x14ac:dyDescent="0.3">
      <c r="A19" s="95" t="s">
        <v>6</v>
      </c>
      <c r="B19" s="12">
        <v>96.96</v>
      </c>
      <c r="C19" s="92"/>
      <c r="D19" s="92"/>
      <c r="E19" s="92"/>
    </row>
    <row r="20" spans="1:5" ht="16.5" customHeight="1" x14ac:dyDescent="0.3">
      <c r="A20" s="8" t="s">
        <v>8</v>
      </c>
      <c r="B20" s="12">
        <v>10.119999999999999</v>
      </c>
      <c r="C20" s="92"/>
      <c r="D20" s="92"/>
      <c r="E20" s="92"/>
    </row>
    <row r="21" spans="1:5" ht="16.5" customHeight="1" x14ac:dyDescent="0.3">
      <c r="A21" s="8" t="s">
        <v>10</v>
      </c>
      <c r="B21" s="13">
        <f>10.12/50</f>
        <v>0.2024</v>
      </c>
      <c r="C21" s="92"/>
      <c r="D21" s="92"/>
      <c r="E21" s="92"/>
    </row>
    <row r="22" spans="1:5" ht="15.75" customHeight="1" x14ac:dyDescent="0.25">
      <c r="A22" s="92"/>
      <c r="B22" s="92"/>
      <c r="C22" s="92"/>
      <c r="D22" s="92"/>
      <c r="E22" s="9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62367414</v>
      </c>
      <c r="C24" s="18">
        <v>8713.82</v>
      </c>
      <c r="D24" s="19">
        <v>1.2</v>
      </c>
      <c r="E24" s="20">
        <v>4.04</v>
      </c>
    </row>
    <row r="25" spans="1:5" ht="16.5" customHeight="1" x14ac:dyDescent="0.3">
      <c r="A25" s="17">
        <v>2</v>
      </c>
      <c r="B25" s="18">
        <v>62686347</v>
      </c>
      <c r="C25" s="18">
        <v>8765.44</v>
      </c>
      <c r="D25" s="19">
        <v>1.21</v>
      </c>
      <c r="E25" s="19">
        <v>4.01</v>
      </c>
    </row>
    <row r="26" spans="1:5" ht="16.5" customHeight="1" x14ac:dyDescent="0.3">
      <c r="A26" s="17">
        <v>3</v>
      </c>
      <c r="B26" s="18">
        <v>62348260</v>
      </c>
      <c r="C26" s="18">
        <v>8838.41</v>
      </c>
      <c r="D26" s="19">
        <v>1.18</v>
      </c>
      <c r="E26" s="19">
        <v>3.99</v>
      </c>
    </row>
    <row r="27" spans="1:5" ht="16.5" customHeight="1" x14ac:dyDescent="0.3">
      <c r="A27" s="17">
        <v>4</v>
      </c>
      <c r="B27" s="18">
        <v>62419962</v>
      </c>
      <c r="C27" s="18">
        <v>8894.1299999999992</v>
      </c>
      <c r="D27" s="19">
        <v>1.18</v>
      </c>
      <c r="E27" s="19">
        <v>3.98</v>
      </c>
    </row>
    <row r="28" spans="1:5" ht="16.5" customHeight="1" x14ac:dyDescent="0.3">
      <c r="A28" s="17">
        <v>5</v>
      </c>
      <c r="B28" s="18">
        <v>62392176</v>
      </c>
      <c r="C28" s="18">
        <v>8881.09</v>
      </c>
      <c r="D28" s="19">
        <v>1.24</v>
      </c>
      <c r="E28" s="19">
        <v>3.96</v>
      </c>
    </row>
    <row r="29" spans="1:5" ht="16.5" customHeight="1" x14ac:dyDescent="0.3">
      <c r="A29" s="17">
        <v>6</v>
      </c>
      <c r="B29" s="21">
        <v>62244448</v>
      </c>
      <c r="C29" s="21">
        <v>8899</v>
      </c>
      <c r="D29" s="22">
        <v>1.22</v>
      </c>
      <c r="E29" s="22">
        <v>3.95</v>
      </c>
    </row>
    <row r="30" spans="1:5" ht="16.5" customHeight="1" x14ac:dyDescent="0.3">
      <c r="A30" s="23" t="s">
        <v>17</v>
      </c>
      <c r="B30" s="24">
        <f>AVERAGE(B24:B29)</f>
        <v>62409767.833333336</v>
      </c>
      <c r="C30" s="25">
        <f>AVERAGE(C24:C29)</f>
        <v>8831.9816666666666</v>
      </c>
      <c r="D30" s="26">
        <f>AVERAGE(D24:D29)</f>
        <v>1.2049999999999998</v>
      </c>
      <c r="E30" s="26">
        <f>AVERAGE(E24:E29)</f>
        <v>3.9883333333333333</v>
      </c>
    </row>
    <row r="31" spans="1:5" ht="16.5" customHeight="1" x14ac:dyDescent="0.3">
      <c r="A31" s="27" t="s">
        <v>18</v>
      </c>
      <c r="B31" s="28">
        <f>(STDEV(B24:B29)/B30)</f>
        <v>2.3746384176539354E-3</v>
      </c>
      <c r="C31" s="29"/>
      <c r="D31" s="29"/>
      <c r="E31" s="30"/>
    </row>
    <row r="32" spans="1:5" s="81" customFormat="1" ht="16.5" customHeight="1" x14ac:dyDescent="0.3">
      <c r="A32" s="31" t="s">
        <v>19</v>
      </c>
      <c r="B32" s="32">
        <f>COUNT(B24:B29)</f>
        <v>6</v>
      </c>
      <c r="C32" s="33"/>
      <c r="D32" s="93"/>
      <c r="E32" s="35"/>
    </row>
    <row r="33" spans="1:5" s="81" customFormat="1" ht="15.75" customHeight="1" x14ac:dyDescent="0.25">
      <c r="A33" s="92"/>
      <c r="B33" s="92"/>
      <c r="C33" s="92"/>
      <c r="D33" s="92"/>
      <c r="E33" s="92"/>
    </row>
    <row r="34" spans="1:5" s="81" customFormat="1" ht="16.5" customHeight="1" x14ac:dyDescent="0.3">
      <c r="A34" s="95" t="s">
        <v>20</v>
      </c>
      <c r="B34" s="40" t="s">
        <v>21</v>
      </c>
      <c r="C34" s="106"/>
      <c r="D34" s="106"/>
      <c r="E34" s="106"/>
    </row>
    <row r="35" spans="1:5" ht="16.5" customHeight="1" x14ac:dyDescent="0.3">
      <c r="A35" s="95"/>
      <c r="B35" s="40" t="s">
        <v>22</v>
      </c>
      <c r="C35" s="106"/>
      <c r="D35" s="106"/>
      <c r="E35" s="106"/>
    </row>
    <row r="36" spans="1:5" ht="16.5" customHeight="1" x14ac:dyDescent="0.3">
      <c r="A36" s="95"/>
      <c r="B36" s="40" t="s">
        <v>124</v>
      </c>
      <c r="C36" s="106"/>
      <c r="D36" s="106"/>
      <c r="E36" s="106"/>
    </row>
    <row r="37" spans="1:5" ht="15.75" customHeight="1" x14ac:dyDescent="0.25">
      <c r="A37" s="92"/>
      <c r="B37" s="92"/>
      <c r="C37" s="92"/>
      <c r="D37" s="92"/>
      <c r="E37" s="92"/>
    </row>
    <row r="38" spans="1:5" ht="16.5" customHeight="1" x14ac:dyDescent="0.3">
      <c r="A38" s="5" t="s">
        <v>1</v>
      </c>
      <c r="B38" s="6" t="s">
        <v>23</v>
      </c>
    </row>
    <row r="39" spans="1:5" ht="16.5" customHeight="1" x14ac:dyDescent="0.3">
      <c r="A39" s="95" t="s">
        <v>4</v>
      </c>
      <c r="B39" s="8"/>
      <c r="C39" s="92"/>
      <c r="D39" s="92"/>
      <c r="E39" s="92"/>
    </row>
    <row r="40" spans="1:5" ht="16.5" customHeight="1" x14ac:dyDescent="0.3">
      <c r="A40" s="95" t="s">
        <v>6</v>
      </c>
      <c r="B40" s="12"/>
      <c r="C40" s="92"/>
      <c r="D40" s="92"/>
      <c r="E40" s="92"/>
    </row>
    <row r="41" spans="1:5" ht="16.5" customHeight="1" x14ac:dyDescent="0.3">
      <c r="A41" s="8" t="s">
        <v>8</v>
      </c>
      <c r="C41" s="92"/>
      <c r="D41" s="92"/>
      <c r="E41" s="92"/>
    </row>
    <row r="42" spans="1:5" ht="16.5" customHeight="1" x14ac:dyDescent="0.3">
      <c r="A42" s="8" t="s">
        <v>10</v>
      </c>
      <c r="B42" s="13"/>
      <c r="C42" s="92"/>
      <c r="D42" s="92"/>
      <c r="E42" s="92"/>
    </row>
    <row r="43" spans="1:5" ht="15.75" customHeight="1" x14ac:dyDescent="0.25">
      <c r="A43" s="92"/>
      <c r="B43" s="92"/>
      <c r="C43" s="92"/>
      <c r="D43" s="92"/>
      <c r="E43" s="9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81" customFormat="1" ht="16.5" customHeight="1" x14ac:dyDescent="0.3">
      <c r="A53" s="31" t="s">
        <v>19</v>
      </c>
      <c r="B53" s="32">
        <f>COUNT(B45:B50)</f>
        <v>0</v>
      </c>
      <c r="C53" s="33"/>
      <c r="D53" s="93"/>
      <c r="E53" s="35"/>
    </row>
    <row r="54" spans="1:7" s="81" customFormat="1" ht="15.75" customHeight="1" x14ac:dyDescent="0.25">
      <c r="A54" s="92"/>
      <c r="B54" s="92"/>
      <c r="C54" s="92"/>
      <c r="D54" s="92"/>
      <c r="E54" s="92"/>
    </row>
    <row r="55" spans="1:7" s="81" customFormat="1" ht="16.5" customHeight="1" x14ac:dyDescent="0.3">
      <c r="A55" s="95" t="s">
        <v>20</v>
      </c>
      <c r="B55" s="40" t="s">
        <v>21</v>
      </c>
      <c r="C55" s="106"/>
      <c r="D55" s="106"/>
      <c r="E55" s="106"/>
    </row>
    <row r="56" spans="1:7" ht="16.5" customHeight="1" x14ac:dyDescent="0.3">
      <c r="A56" s="95"/>
      <c r="B56" s="40" t="s">
        <v>22</v>
      </c>
      <c r="C56" s="106"/>
      <c r="D56" s="106"/>
      <c r="E56" s="106"/>
    </row>
    <row r="57" spans="1:7" ht="16.5" customHeight="1" x14ac:dyDescent="0.3">
      <c r="A57" s="95"/>
      <c r="B57" s="40" t="s">
        <v>124</v>
      </c>
      <c r="C57" s="106"/>
      <c r="D57" s="106"/>
      <c r="E57" s="106"/>
    </row>
    <row r="58" spans="1:7" ht="14.25" customHeight="1" thickBot="1" x14ac:dyDescent="0.3">
      <c r="A58" s="79"/>
      <c r="B58" s="92"/>
      <c r="D58" s="82"/>
      <c r="F58" s="85"/>
      <c r="G58" s="85"/>
    </row>
    <row r="59" spans="1:7" ht="15" customHeight="1" x14ac:dyDescent="0.3">
      <c r="B59" s="380" t="s">
        <v>24</v>
      </c>
      <c r="C59" s="380"/>
      <c r="E59" s="375" t="s">
        <v>25</v>
      </c>
      <c r="F59" s="45"/>
      <c r="G59" s="375" t="s">
        <v>26</v>
      </c>
    </row>
    <row r="60" spans="1:7" ht="15" customHeight="1" x14ac:dyDescent="0.3">
      <c r="A60" s="46" t="s">
        <v>27</v>
      </c>
      <c r="B60" s="48" t="s">
        <v>120</v>
      </c>
      <c r="C60" s="48"/>
      <c r="E60" s="48"/>
      <c r="G60" s="48"/>
    </row>
    <row r="61" spans="1:7" ht="15" customHeight="1" x14ac:dyDescent="0.3">
      <c r="A61" s="46" t="s">
        <v>28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7" workbookViewId="0">
      <selection activeCell="B30" sqref="B30"/>
    </sheetView>
  </sheetViews>
  <sheetFormatPr defaultRowHeight="13.5" x14ac:dyDescent="0.25"/>
  <cols>
    <col min="1" max="1" width="27.5703125" style="81" customWidth="1"/>
    <col min="2" max="2" width="20.42578125" style="81" customWidth="1"/>
    <col min="3" max="3" width="31.85546875" style="81" customWidth="1"/>
    <col min="4" max="4" width="25.85546875" style="81" customWidth="1"/>
    <col min="5" max="5" width="25.7109375" style="81" customWidth="1"/>
    <col min="6" max="6" width="23.140625" style="81" customWidth="1"/>
    <col min="7" max="7" width="28.42578125" style="81" customWidth="1"/>
    <col min="8" max="8" width="21.5703125" style="81" customWidth="1"/>
    <col min="9" max="9" width="9.140625" style="81" customWidth="1"/>
    <col min="10" max="16384" width="9.140625" style="85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9" t="s">
        <v>0</v>
      </c>
      <c r="B15" s="379"/>
      <c r="C15" s="379"/>
      <c r="D15" s="379"/>
      <c r="E15" s="379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92"/>
    </row>
    <row r="18" spans="1:5" ht="16.5" customHeight="1" x14ac:dyDescent="0.3">
      <c r="A18" s="95" t="s">
        <v>4</v>
      </c>
      <c r="B18" s="12" t="s">
        <v>119</v>
      </c>
      <c r="C18" s="92"/>
      <c r="D18" s="92"/>
      <c r="E18" s="92"/>
    </row>
    <row r="19" spans="1:5" ht="16.5" customHeight="1" x14ac:dyDescent="0.3">
      <c r="A19" s="95" t="s">
        <v>6</v>
      </c>
      <c r="B19" s="12">
        <v>96.96</v>
      </c>
      <c r="C19" s="92"/>
      <c r="D19" s="92"/>
      <c r="E19" s="92"/>
    </row>
    <row r="20" spans="1:5" ht="16.5" customHeight="1" x14ac:dyDescent="0.3">
      <c r="A20" s="8" t="s">
        <v>8</v>
      </c>
      <c r="B20" s="12">
        <v>10.119999999999999</v>
      </c>
      <c r="C20" s="92"/>
      <c r="D20" s="92"/>
      <c r="E20" s="92"/>
    </row>
    <row r="21" spans="1:5" ht="16.5" customHeight="1" x14ac:dyDescent="0.3">
      <c r="A21" s="8" t="s">
        <v>10</v>
      </c>
      <c r="B21" s="13">
        <f>10.12/50</f>
        <v>0.2024</v>
      </c>
      <c r="C21" s="92"/>
      <c r="D21" s="92"/>
      <c r="E21" s="92"/>
    </row>
    <row r="22" spans="1:5" ht="15.75" customHeight="1" x14ac:dyDescent="0.25">
      <c r="A22" s="92"/>
      <c r="B22" s="92"/>
      <c r="C22" s="92"/>
      <c r="D22" s="92"/>
      <c r="E22" s="9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57820314</v>
      </c>
      <c r="C24" s="18">
        <v>9441.39</v>
      </c>
      <c r="D24" s="19">
        <v>0.98</v>
      </c>
      <c r="E24" s="20">
        <v>4.92</v>
      </c>
    </row>
    <row r="25" spans="1:5" ht="16.5" customHeight="1" x14ac:dyDescent="0.3">
      <c r="A25" s="17">
        <v>2</v>
      </c>
      <c r="B25" s="18">
        <v>57819908</v>
      </c>
      <c r="C25" s="18">
        <v>9541.06</v>
      </c>
      <c r="D25" s="19">
        <v>0.96</v>
      </c>
      <c r="E25" s="19">
        <v>4.93</v>
      </c>
    </row>
    <row r="26" spans="1:5" ht="16.5" customHeight="1" x14ac:dyDescent="0.3">
      <c r="A26" s="17">
        <v>3</v>
      </c>
      <c r="B26" s="18">
        <v>57797754</v>
      </c>
      <c r="C26" s="18">
        <v>9557.5300000000007</v>
      </c>
      <c r="D26" s="19">
        <v>0.97</v>
      </c>
      <c r="E26" s="19">
        <v>4.93</v>
      </c>
    </row>
    <row r="27" spans="1:5" ht="16.5" customHeight="1" x14ac:dyDescent="0.3">
      <c r="A27" s="17">
        <v>4</v>
      </c>
      <c r="B27" s="18">
        <v>57809132</v>
      </c>
      <c r="C27" s="18">
        <v>9570.0400000000009</v>
      </c>
      <c r="D27" s="19">
        <v>0.97</v>
      </c>
      <c r="E27" s="19">
        <v>4.93</v>
      </c>
    </row>
    <row r="28" spans="1:5" ht="16.5" customHeight="1" x14ac:dyDescent="0.3">
      <c r="A28" s="17">
        <v>5</v>
      </c>
      <c r="B28" s="18">
        <v>58007730</v>
      </c>
      <c r="C28" s="18">
        <v>9502.83</v>
      </c>
      <c r="D28" s="19">
        <v>0.99</v>
      </c>
      <c r="E28" s="19">
        <v>4.93</v>
      </c>
    </row>
    <row r="29" spans="1:5" ht="16.5" customHeight="1" x14ac:dyDescent="0.3">
      <c r="A29" s="17">
        <v>6</v>
      </c>
      <c r="B29" s="21">
        <v>58038459</v>
      </c>
      <c r="C29" s="21">
        <v>9600.2000000000007</v>
      </c>
      <c r="D29" s="22">
        <v>0.96</v>
      </c>
      <c r="E29" s="22">
        <v>4.93</v>
      </c>
    </row>
    <row r="30" spans="1:5" ht="16.5" customHeight="1" x14ac:dyDescent="0.3">
      <c r="A30" s="23" t="s">
        <v>17</v>
      </c>
      <c r="B30" s="24">
        <f>AVERAGE(B24:B29)</f>
        <v>57882216.166666664</v>
      </c>
      <c r="C30" s="25">
        <f>AVERAGE(C24:C29)</f>
        <v>9535.5083333333332</v>
      </c>
      <c r="D30" s="26">
        <f>AVERAGE(D24:D29)</f>
        <v>0.97166666666666668</v>
      </c>
      <c r="E30" s="26">
        <f>AVERAGE(E24:E29)</f>
        <v>4.9283333333333337</v>
      </c>
    </row>
    <row r="31" spans="1:5" ht="16.5" customHeight="1" x14ac:dyDescent="0.3">
      <c r="A31" s="27" t="s">
        <v>18</v>
      </c>
      <c r="B31" s="28">
        <f>(STDEV(B24:B29)/B30)</f>
        <v>1.8981304557792128E-3</v>
      </c>
      <c r="C31" s="29"/>
      <c r="D31" s="29"/>
      <c r="E31" s="30"/>
    </row>
    <row r="32" spans="1:5" s="81" customFormat="1" ht="16.5" customHeight="1" x14ac:dyDescent="0.3">
      <c r="A32" s="31" t="s">
        <v>19</v>
      </c>
      <c r="B32" s="32">
        <f>COUNT(B24:B29)</f>
        <v>6</v>
      </c>
      <c r="C32" s="33"/>
      <c r="D32" s="93"/>
      <c r="E32" s="35"/>
    </row>
    <row r="33" spans="1:5" s="81" customFormat="1" ht="15.75" customHeight="1" x14ac:dyDescent="0.25">
      <c r="A33" s="92"/>
      <c r="B33" s="92"/>
      <c r="C33" s="92"/>
      <c r="D33" s="92"/>
      <c r="E33" s="92"/>
    </row>
    <row r="34" spans="1:5" s="81" customFormat="1" ht="16.5" customHeight="1" x14ac:dyDescent="0.3">
      <c r="A34" s="95" t="s">
        <v>20</v>
      </c>
      <c r="B34" s="40" t="s">
        <v>21</v>
      </c>
      <c r="C34" s="106"/>
      <c r="D34" s="106"/>
      <c r="E34" s="106"/>
    </row>
    <row r="35" spans="1:5" ht="16.5" customHeight="1" x14ac:dyDescent="0.3">
      <c r="A35" s="95"/>
      <c r="B35" s="40" t="s">
        <v>22</v>
      </c>
      <c r="C35" s="106"/>
      <c r="D35" s="106"/>
      <c r="E35" s="106"/>
    </row>
    <row r="36" spans="1:5" ht="16.5" customHeight="1" x14ac:dyDescent="0.3">
      <c r="A36" s="95"/>
      <c r="B36" s="40" t="s">
        <v>124</v>
      </c>
      <c r="C36" s="106"/>
      <c r="D36" s="106"/>
      <c r="E36" s="106"/>
    </row>
    <row r="37" spans="1:5" ht="15.75" customHeight="1" x14ac:dyDescent="0.25">
      <c r="A37" s="92"/>
      <c r="B37" s="92"/>
      <c r="C37" s="92"/>
      <c r="D37" s="92"/>
      <c r="E37" s="92"/>
    </row>
    <row r="38" spans="1:5" ht="16.5" customHeight="1" x14ac:dyDescent="0.3">
      <c r="A38" s="5" t="s">
        <v>1</v>
      </c>
      <c r="B38" s="6" t="s">
        <v>23</v>
      </c>
    </row>
    <row r="39" spans="1:5" ht="16.5" customHeight="1" x14ac:dyDescent="0.3">
      <c r="A39" s="95" t="s">
        <v>4</v>
      </c>
      <c r="B39" s="8"/>
      <c r="C39" s="92"/>
      <c r="D39" s="92"/>
      <c r="E39" s="92"/>
    </row>
    <row r="40" spans="1:5" ht="16.5" customHeight="1" x14ac:dyDescent="0.3">
      <c r="A40" s="95" t="s">
        <v>6</v>
      </c>
      <c r="B40" s="12"/>
      <c r="C40" s="92"/>
      <c r="D40" s="92"/>
      <c r="E40" s="92"/>
    </row>
    <row r="41" spans="1:5" ht="16.5" customHeight="1" x14ac:dyDescent="0.3">
      <c r="A41" s="8" t="s">
        <v>8</v>
      </c>
      <c r="C41" s="92"/>
      <c r="D41" s="92"/>
      <c r="E41" s="92"/>
    </row>
    <row r="42" spans="1:5" ht="16.5" customHeight="1" x14ac:dyDescent="0.3">
      <c r="A42" s="8" t="s">
        <v>10</v>
      </c>
      <c r="B42" s="13"/>
      <c r="C42" s="92"/>
      <c r="D42" s="92"/>
      <c r="E42" s="92"/>
    </row>
    <row r="43" spans="1:5" ht="15.75" customHeight="1" x14ac:dyDescent="0.25">
      <c r="A43" s="92"/>
      <c r="B43" s="92"/>
      <c r="C43" s="92"/>
      <c r="D43" s="92"/>
      <c r="E43" s="9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81" customFormat="1" ht="16.5" customHeight="1" x14ac:dyDescent="0.3">
      <c r="A53" s="31" t="s">
        <v>19</v>
      </c>
      <c r="B53" s="32">
        <f>COUNT(B45:B50)</f>
        <v>0</v>
      </c>
      <c r="C53" s="33"/>
      <c r="D53" s="93"/>
      <c r="E53" s="35"/>
    </row>
    <row r="54" spans="1:7" s="81" customFormat="1" ht="15.75" customHeight="1" x14ac:dyDescent="0.25">
      <c r="A54" s="92"/>
      <c r="B54" s="92"/>
      <c r="C54" s="92"/>
      <c r="D54" s="92"/>
      <c r="E54" s="92"/>
    </row>
    <row r="55" spans="1:7" s="81" customFormat="1" ht="16.5" customHeight="1" x14ac:dyDescent="0.3">
      <c r="A55" s="95" t="s">
        <v>20</v>
      </c>
      <c r="B55" s="40" t="s">
        <v>21</v>
      </c>
      <c r="C55" s="106"/>
      <c r="D55" s="106"/>
      <c r="E55" s="106"/>
    </row>
    <row r="56" spans="1:7" ht="16.5" customHeight="1" x14ac:dyDescent="0.3">
      <c r="A56" s="95"/>
      <c r="B56" s="40" t="s">
        <v>22</v>
      </c>
      <c r="C56" s="106"/>
      <c r="D56" s="106"/>
      <c r="E56" s="106"/>
    </row>
    <row r="57" spans="1:7" ht="16.5" customHeight="1" x14ac:dyDescent="0.3">
      <c r="A57" s="95"/>
      <c r="B57" s="40" t="s">
        <v>124</v>
      </c>
      <c r="C57" s="106"/>
      <c r="D57" s="106"/>
      <c r="E57" s="106"/>
    </row>
    <row r="58" spans="1:7" ht="14.25" customHeight="1" thickBot="1" x14ac:dyDescent="0.3">
      <c r="A58" s="79"/>
      <c r="B58" s="92"/>
      <c r="D58" s="82"/>
      <c r="F58" s="85"/>
      <c r="G58" s="85"/>
    </row>
    <row r="59" spans="1:7" ht="15" customHeight="1" x14ac:dyDescent="0.3">
      <c r="B59" s="380" t="s">
        <v>24</v>
      </c>
      <c r="C59" s="380"/>
      <c r="E59" s="378" t="s">
        <v>25</v>
      </c>
      <c r="F59" s="45"/>
      <c r="G59" s="378" t="s">
        <v>26</v>
      </c>
    </row>
    <row r="60" spans="1:7" ht="15" customHeight="1" x14ac:dyDescent="0.3">
      <c r="A60" s="46" t="s">
        <v>27</v>
      </c>
      <c r="B60" s="48" t="s">
        <v>120</v>
      </c>
      <c r="C60" s="48"/>
      <c r="E60" s="48"/>
      <c r="G60" s="48"/>
    </row>
    <row r="61" spans="1:7" ht="15" customHeight="1" x14ac:dyDescent="0.3">
      <c r="A61" s="46" t="s">
        <v>28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10" zoomScale="60" workbookViewId="0">
      <selection activeCell="C35" sqref="C3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6" t="s">
        <v>29</v>
      </c>
      <c r="B1" s="386"/>
      <c r="C1" s="386"/>
      <c r="D1" s="386"/>
      <c r="E1" s="386"/>
      <c r="F1" s="386"/>
      <c r="G1" s="104"/>
    </row>
    <row r="2" spans="1:7" ht="12.75" customHeight="1" x14ac:dyDescent="0.3">
      <c r="A2" s="386"/>
      <c r="B2" s="386"/>
      <c r="C2" s="386"/>
      <c r="D2" s="386"/>
      <c r="E2" s="386"/>
      <c r="F2" s="386"/>
      <c r="G2" s="104"/>
    </row>
    <row r="3" spans="1:7" ht="12.75" customHeight="1" x14ac:dyDescent="0.3">
      <c r="A3" s="386"/>
      <c r="B3" s="386"/>
      <c r="C3" s="386"/>
      <c r="D3" s="386"/>
      <c r="E3" s="386"/>
      <c r="F3" s="386"/>
      <c r="G3" s="104"/>
    </row>
    <row r="4" spans="1:7" ht="12.75" customHeight="1" x14ac:dyDescent="0.3">
      <c r="A4" s="386"/>
      <c r="B4" s="386"/>
      <c r="C4" s="386"/>
      <c r="D4" s="386"/>
      <c r="E4" s="386"/>
      <c r="F4" s="386"/>
      <c r="G4" s="104"/>
    </row>
    <row r="5" spans="1:7" ht="12.75" customHeight="1" x14ac:dyDescent="0.3">
      <c r="A5" s="386"/>
      <c r="B5" s="386"/>
      <c r="C5" s="386"/>
      <c r="D5" s="386"/>
      <c r="E5" s="386"/>
      <c r="F5" s="386"/>
      <c r="G5" s="104"/>
    </row>
    <row r="6" spans="1:7" ht="12.75" customHeight="1" x14ac:dyDescent="0.3">
      <c r="A6" s="386"/>
      <c r="B6" s="386"/>
      <c r="C6" s="386"/>
      <c r="D6" s="386"/>
      <c r="E6" s="386"/>
      <c r="F6" s="386"/>
      <c r="G6" s="104"/>
    </row>
    <row r="7" spans="1:7" ht="12.75" customHeight="1" x14ac:dyDescent="0.3">
      <c r="A7" s="386"/>
      <c r="B7" s="386"/>
      <c r="C7" s="386"/>
      <c r="D7" s="386"/>
      <c r="E7" s="386"/>
      <c r="F7" s="386"/>
      <c r="G7" s="104"/>
    </row>
    <row r="8" spans="1:7" ht="15" customHeight="1" x14ac:dyDescent="0.3">
      <c r="A8" s="385" t="s">
        <v>30</v>
      </c>
      <c r="B8" s="385"/>
      <c r="C8" s="385"/>
      <c r="D8" s="385"/>
      <c r="E8" s="385"/>
      <c r="F8" s="385"/>
      <c r="G8" s="105"/>
    </row>
    <row r="9" spans="1:7" ht="12.75" customHeight="1" x14ac:dyDescent="0.3">
      <c r="A9" s="385"/>
      <c r="B9" s="385"/>
      <c r="C9" s="385"/>
      <c r="D9" s="385"/>
      <c r="E9" s="385"/>
      <c r="F9" s="385"/>
      <c r="G9" s="105"/>
    </row>
    <row r="10" spans="1:7" ht="12.75" customHeight="1" x14ac:dyDescent="0.3">
      <c r="A10" s="385"/>
      <c r="B10" s="385"/>
      <c r="C10" s="385"/>
      <c r="D10" s="385"/>
      <c r="E10" s="385"/>
      <c r="F10" s="385"/>
      <c r="G10" s="105"/>
    </row>
    <row r="11" spans="1:7" ht="12.75" customHeight="1" x14ac:dyDescent="0.3">
      <c r="A11" s="385"/>
      <c r="B11" s="385"/>
      <c r="C11" s="385"/>
      <c r="D11" s="385"/>
      <c r="E11" s="385"/>
      <c r="F11" s="385"/>
      <c r="G11" s="105"/>
    </row>
    <row r="12" spans="1:7" ht="12.75" customHeight="1" x14ac:dyDescent="0.3">
      <c r="A12" s="385"/>
      <c r="B12" s="385"/>
      <c r="C12" s="385"/>
      <c r="D12" s="385"/>
      <c r="E12" s="385"/>
      <c r="F12" s="385"/>
      <c r="G12" s="105"/>
    </row>
    <row r="13" spans="1:7" ht="12.75" customHeight="1" x14ac:dyDescent="0.3">
      <c r="A13" s="385"/>
      <c r="B13" s="385"/>
      <c r="C13" s="385"/>
      <c r="D13" s="385"/>
      <c r="E13" s="385"/>
      <c r="F13" s="385"/>
      <c r="G13" s="105"/>
    </row>
    <row r="14" spans="1:7" ht="12.75" customHeight="1" x14ac:dyDescent="0.3">
      <c r="A14" s="385"/>
      <c r="B14" s="385"/>
      <c r="C14" s="385"/>
      <c r="D14" s="385"/>
      <c r="E14" s="385"/>
      <c r="F14" s="385"/>
      <c r="G14" s="105"/>
    </row>
    <row r="15" spans="1:7" ht="13.5" customHeight="1" x14ac:dyDescent="0.3"/>
    <row r="16" spans="1:7" ht="19.5" customHeight="1" x14ac:dyDescent="0.3">
      <c r="A16" s="381" t="s">
        <v>31</v>
      </c>
      <c r="B16" s="382"/>
      <c r="C16" s="382"/>
      <c r="D16" s="382"/>
      <c r="E16" s="382"/>
      <c r="F16" s="383"/>
    </row>
    <row r="17" spans="1:13" ht="18.75" customHeight="1" x14ac:dyDescent="0.3">
      <c r="A17" s="384" t="s">
        <v>32</v>
      </c>
      <c r="B17" s="384"/>
      <c r="C17" s="384"/>
      <c r="D17" s="384"/>
      <c r="E17" s="384"/>
      <c r="F17" s="384"/>
    </row>
    <row r="20" spans="1:13" ht="16.5" customHeight="1" x14ac:dyDescent="0.3">
      <c r="A20" s="51" t="s">
        <v>33</v>
      </c>
      <c r="B20" s="1" t="s">
        <v>5</v>
      </c>
    </row>
    <row r="21" spans="1:13" ht="16.5" customHeight="1" x14ac:dyDescent="0.3">
      <c r="A21" s="51" t="s">
        <v>34</v>
      </c>
      <c r="B21" s="1" t="s">
        <v>7</v>
      </c>
    </row>
    <row r="22" spans="1:13" ht="16.5" customHeight="1" x14ac:dyDescent="0.3">
      <c r="A22" s="51" t="s">
        <v>35</v>
      </c>
      <c r="B22" s="106" t="s">
        <v>9</v>
      </c>
    </row>
    <row r="23" spans="1:13" ht="16.5" customHeight="1" x14ac:dyDescent="0.3">
      <c r="A23" s="51" t="s">
        <v>36</v>
      </c>
      <c r="B23" s="376" t="s">
        <v>11</v>
      </c>
    </row>
    <row r="24" spans="1:13" ht="16.5" customHeight="1" x14ac:dyDescent="0.3">
      <c r="A24" s="51" t="s">
        <v>37</v>
      </c>
      <c r="B24" s="107">
        <v>42593</v>
      </c>
    </row>
    <row r="25" spans="1:13" ht="16.5" customHeight="1" x14ac:dyDescent="0.3">
      <c r="A25" s="51" t="s">
        <v>38</v>
      </c>
      <c r="B25" s="107">
        <v>42593</v>
      </c>
    </row>
    <row r="27" spans="1:13" ht="13.5" customHeight="1" x14ac:dyDescent="0.3"/>
    <row r="28" spans="1:13" ht="17.25" customHeight="1" x14ac:dyDescent="0.3">
      <c r="B28" s="53"/>
      <c r="C28" s="54" t="s">
        <v>39</v>
      </c>
      <c r="D28" s="54" t="s">
        <v>40</v>
      </c>
      <c r="E28" s="55"/>
      <c r="F28" s="55"/>
      <c r="G28" s="55"/>
      <c r="H28" s="56"/>
      <c r="I28" s="55"/>
      <c r="J28" s="55"/>
      <c r="K28" s="55"/>
      <c r="L28" s="57"/>
      <c r="M28" s="57"/>
    </row>
    <row r="29" spans="1:13" ht="16.5" customHeight="1" x14ac:dyDescent="0.3">
      <c r="B29" s="58">
        <v>9.9358900000000006</v>
      </c>
      <c r="C29" s="59">
        <v>15.658709999999999</v>
      </c>
      <c r="D29" s="59">
        <v>15.96649</v>
      </c>
      <c r="E29" s="60"/>
      <c r="F29" s="60"/>
      <c r="G29" s="60"/>
      <c r="H29" s="56"/>
      <c r="I29" s="60"/>
      <c r="J29" s="60"/>
      <c r="K29" s="60"/>
      <c r="L29" s="57"/>
      <c r="M29" s="57"/>
    </row>
    <row r="30" spans="1:13" ht="15.75" customHeight="1" x14ac:dyDescent="0.3">
      <c r="B30" s="61"/>
      <c r="C30" s="59">
        <v>15.658060000000001</v>
      </c>
      <c r="D30" s="59">
        <v>16.000399999999999</v>
      </c>
      <c r="E30" s="60"/>
      <c r="F30" s="60"/>
      <c r="G30" s="60"/>
      <c r="H30" s="56"/>
      <c r="I30" s="60"/>
      <c r="J30" s="60"/>
      <c r="K30" s="60"/>
      <c r="L30" s="57"/>
      <c r="M30" s="57"/>
    </row>
    <row r="31" spans="1:13" ht="16.5" customHeight="1" x14ac:dyDescent="0.3">
      <c r="B31" s="61"/>
      <c r="C31" s="62">
        <v>15.6562</v>
      </c>
      <c r="D31" s="62">
        <v>15.9732</v>
      </c>
      <c r="E31" s="60"/>
      <c r="F31" s="60"/>
      <c r="G31" s="60"/>
      <c r="H31" s="56"/>
      <c r="I31" s="60"/>
      <c r="J31" s="60"/>
      <c r="K31" s="60"/>
      <c r="L31" s="57"/>
      <c r="M31" s="57"/>
    </row>
    <row r="32" spans="1:13" ht="16.5" customHeight="1" x14ac:dyDescent="0.3">
      <c r="B32" s="61"/>
      <c r="C32" s="63"/>
      <c r="D32" s="64"/>
      <c r="E32" s="60"/>
      <c r="F32" s="60"/>
      <c r="G32" s="60"/>
      <c r="H32" s="56"/>
      <c r="I32" s="60"/>
      <c r="J32" s="60"/>
      <c r="K32" s="60"/>
      <c r="L32" s="57"/>
      <c r="M32" s="57"/>
    </row>
    <row r="33" spans="1:13" ht="17.25" customHeight="1" x14ac:dyDescent="0.3">
      <c r="B33" s="65">
        <f>AVERAGE(B29:B32)</f>
        <v>9.9358900000000006</v>
      </c>
      <c r="C33" s="65">
        <f>AVERAGE(C29:C32)</f>
        <v>15.657656666666666</v>
      </c>
      <c r="D33" s="65">
        <f>AVERAGE(D29:D32)</f>
        <v>15.980029999999999</v>
      </c>
      <c r="E33" s="66"/>
      <c r="F33" s="66"/>
      <c r="G33" s="66"/>
      <c r="H33" s="56"/>
      <c r="I33" s="66"/>
      <c r="J33" s="66"/>
      <c r="K33" s="66"/>
      <c r="L33" s="57"/>
      <c r="M33" s="57"/>
    </row>
    <row r="34" spans="1:13" ht="16.5" customHeight="1" x14ac:dyDescent="0.3">
      <c r="B34" s="67"/>
      <c r="C34" s="67"/>
      <c r="D34" s="67"/>
      <c r="E34" s="56"/>
      <c r="F34" s="56"/>
      <c r="G34" s="56"/>
      <c r="H34" s="56"/>
      <c r="I34" s="56"/>
      <c r="J34" s="56"/>
      <c r="K34" s="56"/>
      <c r="L34" s="57"/>
      <c r="M34" s="57"/>
    </row>
    <row r="35" spans="1:13" ht="16.5" customHeight="1" x14ac:dyDescent="0.3">
      <c r="B35" s="68" t="s">
        <v>41</v>
      </c>
      <c r="C35" s="69">
        <f>C33-B33</f>
        <v>5.7217666666666656</v>
      </c>
      <c r="D35" s="67"/>
      <c r="E35" s="56"/>
      <c r="F35" s="70"/>
      <c r="G35" s="56"/>
      <c r="H35" s="56"/>
      <c r="I35" s="56"/>
      <c r="J35" s="70"/>
      <c r="K35" s="56"/>
      <c r="L35" s="57"/>
      <c r="M35" s="57"/>
    </row>
    <row r="36" spans="1:13" ht="16.5" customHeight="1" x14ac:dyDescent="0.3">
      <c r="B36" s="67"/>
      <c r="C36" s="71"/>
      <c r="D36" s="67"/>
      <c r="E36" s="56"/>
      <c r="F36" s="70"/>
      <c r="G36" s="56"/>
      <c r="H36" s="56"/>
      <c r="I36" s="56"/>
      <c r="J36" s="70"/>
      <c r="K36" s="56"/>
      <c r="L36" s="57"/>
      <c r="M36" s="57"/>
    </row>
    <row r="37" spans="1:13" ht="16.5" customHeight="1" x14ac:dyDescent="0.3">
      <c r="B37" s="68" t="s">
        <v>42</v>
      </c>
      <c r="C37" s="69">
        <f>D33-B33</f>
        <v>6.0441399999999987</v>
      </c>
      <c r="D37" s="67"/>
      <c r="E37" s="56"/>
      <c r="F37" s="70"/>
      <c r="G37" s="56"/>
      <c r="H37" s="56"/>
      <c r="I37" s="56"/>
      <c r="J37" s="70"/>
      <c r="K37" s="56"/>
      <c r="L37" s="57"/>
      <c r="M37" s="57"/>
    </row>
    <row r="38" spans="1:13" ht="16.5" customHeight="1" x14ac:dyDescent="0.3">
      <c r="B38" s="67"/>
      <c r="C38" s="71"/>
      <c r="D38" s="67"/>
      <c r="E38" s="56"/>
      <c r="F38" s="72"/>
      <c r="G38" s="73"/>
      <c r="H38" s="73"/>
      <c r="I38" s="73"/>
      <c r="J38" s="72"/>
      <c r="K38" s="56"/>
      <c r="L38" s="57"/>
      <c r="M38" s="57"/>
    </row>
    <row r="39" spans="1:13" ht="32.25" customHeight="1" x14ac:dyDescent="0.3">
      <c r="B39" s="74" t="s">
        <v>43</v>
      </c>
      <c r="C39" s="75">
        <f>C37/C35</f>
        <v>1.0563415728242442</v>
      </c>
      <c r="D39" s="67"/>
      <c r="E39" s="76"/>
      <c r="F39" s="77"/>
      <c r="G39" s="73"/>
      <c r="H39" s="73"/>
      <c r="I39" s="78"/>
      <c r="J39" s="77"/>
      <c r="K39" s="56"/>
      <c r="L39" s="57"/>
      <c r="M39" s="57"/>
    </row>
    <row r="40" spans="1:13" ht="14.25" customHeight="1" x14ac:dyDescent="0.3">
      <c r="A40" s="79"/>
      <c r="B40" s="80"/>
      <c r="C40" s="81"/>
      <c r="D40" s="82"/>
      <c r="E40" s="81"/>
      <c r="G40" s="83"/>
      <c r="H40" s="83"/>
      <c r="I40" s="84"/>
      <c r="J40" s="85"/>
    </row>
    <row r="41" spans="1:13" ht="16.5" customHeight="1" x14ac:dyDescent="0.3">
      <c r="A41" s="52"/>
      <c r="B41" s="86" t="s">
        <v>24</v>
      </c>
      <c r="C41" s="86"/>
      <c r="D41" s="87" t="s">
        <v>25</v>
      </c>
      <c r="E41" s="88"/>
      <c r="F41" s="87" t="s">
        <v>26</v>
      </c>
      <c r="G41" s="83"/>
      <c r="H41" s="83"/>
      <c r="I41" s="84"/>
      <c r="J41" s="85"/>
    </row>
    <row r="42" spans="1:13" ht="59.25" customHeight="1" x14ac:dyDescent="0.3">
      <c r="A42" s="89" t="s">
        <v>27</v>
      </c>
      <c r="B42" s="90" t="s">
        <v>120</v>
      </c>
      <c r="C42" s="91"/>
      <c r="D42" s="90"/>
      <c r="E42" s="92"/>
      <c r="F42" s="93"/>
      <c r="G42" s="83"/>
      <c r="H42" s="83"/>
      <c r="I42" s="84"/>
      <c r="J42" s="85"/>
    </row>
    <row r="43" spans="1:13" ht="59.25" customHeight="1" x14ac:dyDescent="0.3">
      <c r="A43" s="89" t="s">
        <v>28</v>
      </c>
      <c r="B43" s="94"/>
      <c r="C43" s="95"/>
      <c r="D43" s="94"/>
      <c r="E43" s="92"/>
      <c r="F43" s="96"/>
      <c r="G43" s="97"/>
      <c r="H43" s="97"/>
      <c r="I43" s="98"/>
    </row>
    <row r="44" spans="1:13" ht="13.5" customHeight="1" x14ac:dyDescent="0.3">
      <c r="A44" s="97"/>
      <c r="B44" s="97"/>
      <c r="C44" s="97"/>
      <c r="D44" s="98"/>
      <c r="F44" s="97"/>
      <c r="G44" s="97"/>
      <c r="H44" s="97"/>
      <c r="I44" s="98"/>
    </row>
    <row r="45" spans="1:13" ht="13.5" customHeight="1" x14ac:dyDescent="0.3">
      <c r="A45" s="97"/>
      <c r="B45" s="97"/>
      <c r="C45" s="97"/>
      <c r="D45" s="98"/>
      <c r="F45" s="97"/>
      <c r="G45" s="97"/>
      <c r="H45" s="97"/>
      <c r="I45" s="98"/>
    </row>
    <row r="47" spans="1:13" ht="13.5" customHeight="1" x14ac:dyDescent="0.3">
      <c r="A47" s="99"/>
      <c r="B47" s="99"/>
      <c r="C47" s="99"/>
      <c r="F47" s="99"/>
      <c r="G47" s="99"/>
      <c r="H47" s="99"/>
    </row>
    <row r="48" spans="1:13" ht="13.5" customHeight="1" x14ac:dyDescent="0.3">
      <c r="A48" s="100"/>
      <c r="B48" s="100"/>
      <c r="C48" s="100"/>
      <c r="F48" s="100"/>
      <c r="G48" s="100"/>
      <c r="H48" s="100"/>
    </row>
    <row r="49" spans="1:8" x14ac:dyDescent="0.3">
      <c r="B49" s="101"/>
      <c r="C49" s="101"/>
      <c r="G49" s="101"/>
      <c r="H49" s="101"/>
    </row>
    <row r="50" spans="1:8" x14ac:dyDescent="0.3">
      <c r="A50" s="102"/>
      <c r="F50" s="102"/>
    </row>
    <row r="51" spans="1:8" x14ac:dyDescent="0.3">
      <c r="C51" s="103"/>
    </row>
    <row r="52" spans="1:8" x14ac:dyDescent="0.3">
      <c r="C52" s="103"/>
    </row>
    <row r="57" spans="1:8" ht="13.5" customHeight="1" x14ac:dyDescent="0.3">
      <c r="C57" s="97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6" zoomScale="50" zoomScaleNormal="75" zoomScaleSheetLayoutView="50" workbookViewId="0">
      <selection activeCell="B85" sqref="B8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10" t="s">
        <v>29</v>
      </c>
      <c r="B1" s="410"/>
      <c r="C1" s="410"/>
      <c r="D1" s="410"/>
      <c r="E1" s="410"/>
      <c r="F1" s="410"/>
      <c r="G1" s="410"/>
      <c r="H1" s="410"/>
    </row>
    <row r="2" spans="1:8" x14ac:dyDescent="0.25">
      <c r="A2" s="410"/>
      <c r="B2" s="410"/>
      <c r="C2" s="410"/>
      <c r="D2" s="410"/>
      <c r="E2" s="410"/>
      <c r="F2" s="410"/>
      <c r="G2" s="410"/>
      <c r="H2" s="410"/>
    </row>
    <row r="3" spans="1:8" x14ac:dyDescent="0.25">
      <c r="A3" s="410"/>
      <c r="B3" s="410"/>
      <c r="C3" s="410"/>
      <c r="D3" s="410"/>
      <c r="E3" s="410"/>
      <c r="F3" s="410"/>
      <c r="G3" s="410"/>
      <c r="H3" s="410"/>
    </row>
    <row r="4" spans="1:8" x14ac:dyDescent="0.25">
      <c r="A4" s="410"/>
      <c r="B4" s="410"/>
      <c r="C4" s="410"/>
      <c r="D4" s="410"/>
      <c r="E4" s="410"/>
      <c r="F4" s="410"/>
      <c r="G4" s="410"/>
      <c r="H4" s="410"/>
    </row>
    <row r="5" spans="1:8" x14ac:dyDescent="0.25">
      <c r="A5" s="410"/>
      <c r="B5" s="410"/>
      <c r="C5" s="410"/>
      <c r="D5" s="410"/>
      <c r="E5" s="410"/>
      <c r="F5" s="410"/>
      <c r="G5" s="410"/>
      <c r="H5" s="410"/>
    </row>
    <row r="6" spans="1:8" x14ac:dyDescent="0.25">
      <c r="A6" s="410"/>
      <c r="B6" s="410"/>
      <c r="C6" s="410"/>
      <c r="D6" s="410"/>
      <c r="E6" s="410"/>
      <c r="F6" s="410"/>
      <c r="G6" s="410"/>
      <c r="H6" s="410"/>
    </row>
    <row r="7" spans="1:8" x14ac:dyDescent="0.25">
      <c r="A7" s="410"/>
      <c r="B7" s="410"/>
      <c r="C7" s="410"/>
      <c r="D7" s="410"/>
      <c r="E7" s="410"/>
      <c r="F7" s="410"/>
      <c r="G7" s="410"/>
      <c r="H7" s="410"/>
    </row>
    <row r="8" spans="1:8" x14ac:dyDescent="0.25">
      <c r="A8" s="411" t="s">
        <v>30</v>
      </c>
      <c r="B8" s="411"/>
      <c r="C8" s="411"/>
      <c r="D8" s="411"/>
      <c r="E8" s="411"/>
      <c r="F8" s="411"/>
      <c r="G8" s="411"/>
      <c r="H8" s="411"/>
    </row>
    <row r="9" spans="1:8" x14ac:dyDescent="0.25">
      <c r="A9" s="411"/>
      <c r="B9" s="411"/>
      <c r="C9" s="411"/>
      <c r="D9" s="411"/>
      <c r="E9" s="411"/>
      <c r="F9" s="411"/>
      <c r="G9" s="411"/>
      <c r="H9" s="411"/>
    </row>
    <row r="10" spans="1:8" x14ac:dyDescent="0.25">
      <c r="A10" s="411"/>
      <c r="B10" s="411"/>
      <c r="C10" s="411"/>
      <c r="D10" s="411"/>
      <c r="E10" s="411"/>
      <c r="F10" s="411"/>
      <c r="G10" s="411"/>
      <c r="H10" s="411"/>
    </row>
    <row r="11" spans="1:8" x14ac:dyDescent="0.25">
      <c r="A11" s="411"/>
      <c r="B11" s="411"/>
      <c r="C11" s="411"/>
      <c r="D11" s="411"/>
      <c r="E11" s="411"/>
      <c r="F11" s="411"/>
      <c r="G11" s="411"/>
      <c r="H11" s="411"/>
    </row>
    <row r="12" spans="1:8" x14ac:dyDescent="0.25">
      <c r="A12" s="411"/>
      <c r="B12" s="411"/>
      <c r="C12" s="411"/>
      <c r="D12" s="411"/>
      <c r="E12" s="411"/>
      <c r="F12" s="411"/>
      <c r="G12" s="411"/>
      <c r="H12" s="411"/>
    </row>
    <row r="13" spans="1:8" x14ac:dyDescent="0.25">
      <c r="A13" s="411"/>
      <c r="B13" s="411"/>
      <c r="C13" s="411"/>
      <c r="D13" s="411"/>
      <c r="E13" s="411"/>
      <c r="F13" s="411"/>
      <c r="G13" s="411"/>
      <c r="H13" s="411"/>
    </row>
    <row r="14" spans="1:8" ht="19.5" customHeight="1" x14ac:dyDescent="0.25">
      <c r="A14" s="411"/>
      <c r="B14" s="411"/>
      <c r="C14" s="411"/>
      <c r="D14" s="411"/>
      <c r="E14" s="411"/>
      <c r="F14" s="411"/>
      <c r="G14" s="411"/>
      <c r="H14" s="411"/>
    </row>
    <row r="15" spans="1:8" ht="19.5" customHeight="1" x14ac:dyDescent="0.25"/>
    <row r="16" spans="1:8" ht="19.5" customHeight="1" x14ac:dyDescent="0.3">
      <c r="A16" s="381" t="s">
        <v>31</v>
      </c>
      <c r="B16" s="382"/>
      <c r="C16" s="382"/>
      <c r="D16" s="382"/>
      <c r="E16" s="382"/>
      <c r="F16" s="382"/>
      <c r="G16" s="382"/>
      <c r="H16" s="383"/>
    </row>
    <row r="17" spans="1:12" ht="20.25" customHeight="1" x14ac:dyDescent="0.25">
      <c r="A17" s="412" t="s">
        <v>44</v>
      </c>
      <c r="B17" s="412"/>
      <c r="C17" s="412"/>
      <c r="D17" s="412"/>
      <c r="E17" s="412"/>
      <c r="F17" s="412"/>
      <c r="G17" s="412"/>
      <c r="H17" s="412"/>
    </row>
    <row r="18" spans="1:12" ht="26.25" customHeight="1" x14ac:dyDescent="0.4">
      <c r="A18" s="110" t="s">
        <v>33</v>
      </c>
      <c r="B18" s="408" t="s">
        <v>5</v>
      </c>
      <c r="C18" s="408"/>
    </row>
    <row r="19" spans="1:12" ht="26.25" customHeight="1" x14ac:dyDescent="0.4">
      <c r="A19" s="110" t="s">
        <v>34</v>
      </c>
      <c r="B19" s="212" t="s">
        <v>7</v>
      </c>
      <c r="C19" s="234">
        <v>23</v>
      </c>
    </row>
    <row r="20" spans="1:12" ht="26.25" customHeight="1" x14ac:dyDescent="0.4">
      <c r="A20" s="110" t="s">
        <v>35</v>
      </c>
      <c r="B20" s="374" t="s">
        <v>112</v>
      </c>
      <c r="C20" s="213"/>
    </row>
    <row r="21" spans="1:12" ht="26.25" customHeight="1" x14ac:dyDescent="0.4">
      <c r="A21" s="110" t="s">
        <v>36</v>
      </c>
      <c r="B21" s="388" t="s">
        <v>11</v>
      </c>
      <c r="C21" s="389"/>
      <c r="D21" s="389"/>
      <c r="E21" s="389"/>
      <c r="F21" s="389"/>
      <c r="G21" s="389"/>
      <c r="H21" s="389"/>
      <c r="I21" s="236"/>
    </row>
    <row r="22" spans="1:12" ht="26.25" customHeight="1" x14ac:dyDescent="0.4">
      <c r="A22" s="110" t="s">
        <v>37</v>
      </c>
      <c r="B22" s="373">
        <v>42593</v>
      </c>
      <c r="C22" s="213"/>
      <c r="D22" s="213"/>
      <c r="E22" s="213"/>
      <c r="F22" s="213"/>
      <c r="G22" s="213"/>
      <c r="H22" s="213"/>
      <c r="I22" s="213"/>
    </row>
    <row r="23" spans="1:12" ht="26.25" customHeight="1" x14ac:dyDescent="0.4">
      <c r="A23" s="110" t="s">
        <v>38</v>
      </c>
      <c r="B23" s="373">
        <v>42594</v>
      </c>
      <c r="C23" s="213"/>
      <c r="D23" s="213"/>
      <c r="E23" s="213"/>
      <c r="F23" s="213"/>
      <c r="G23" s="213"/>
      <c r="H23" s="213"/>
      <c r="I23" s="213"/>
    </row>
    <row r="24" spans="1:12" ht="18.75" x14ac:dyDescent="0.3">
      <c r="A24" s="110"/>
      <c r="B24" s="112"/>
    </row>
    <row r="25" spans="1:12" ht="18.75" x14ac:dyDescent="0.3">
      <c r="B25" s="112"/>
    </row>
    <row r="26" spans="1:12" ht="18.75" x14ac:dyDescent="0.3">
      <c r="A26" s="108" t="s">
        <v>1</v>
      </c>
      <c r="B26" s="387" t="s">
        <v>45</v>
      </c>
      <c r="C26" s="387"/>
      <c r="D26" s="387"/>
      <c r="E26" s="387"/>
      <c r="F26" s="387"/>
      <c r="G26" s="387"/>
      <c r="H26" s="387"/>
    </row>
    <row r="27" spans="1:12" ht="26.25" customHeight="1" x14ac:dyDescent="0.4">
      <c r="A27" s="113" t="s">
        <v>4</v>
      </c>
      <c r="B27" s="408" t="s">
        <v>116</v>
      </c>
      <c r="C27" s="408"/>
    </row>
    <row r="28" spans="1:12" ht="26.25" customHeight="1" x14ac:dyDescent="0.4">
      <c r="A28" s="115" t="s">
        <v>47</v>
      </c>
      <c r="B28" s="389" t="s">
        <v>117</v>
      </c>
      <c r="C28" s="389"/>
    </row>
    <row r="29" spans="1:12" ht="27" customHeight="1" x14ac:dyDescent="0.4">
      <c r="A29" s="115" t="s">
        <v>6</v>
      </c>
      <c r="B29" s="211">
        <v>86.77</v>
      </c>
    </row>
    <row r="30" spans="1:12" s="8" customFormat="1" ht="27" customHeight="1" x14ac:dyDescent="0.4">
      <c r="A30" s="115" t="s">
        <v>48</v>
      </c>
      <c r="B30" s="210">
        <v>0</v>
      </c>
      <c r="C30" s="390" t="s">
        <v>49</v>
      </c>
      <c r="D30" s="391"/>
      <c r="E30" s="391"/>
      <c r="F30" s="391"/>
      <c r="G30" s="391"/>
      <c r="H30" s="392"/>
      <c r="I30" s="117"/>
      <c r="J30" s="117"/>
      <c r="K30" s="117"/>
      <c r="L30" s="117"/>
    </row>
    <row r="31" spans="1:12" s="8" customFormat="1" ht="19.5" customHeight="1" x14ac:dyDescent="0.3">
      <c r="A31" s="115" t="s">
        <v>50</v>
      </c>
      <c r="B31" s="114">
        <f>B29-B30</f>
        <v>86.77</v>
      </c>
      <c r="C31" s="118"/>
      <c r="D31" s="118"/>
      <c r="E31" s="118"/>
      <c r="F31" s="118"/>
      <c r="G31" s="118"/>
      <c r="H31" s="119"/>
      <c r="I31" s="117"/>
      <c r="J31" s="117"/>
      <c r="K31" s="117"/>
      <c r="L31" s="117"/>
    </row>
    <row r="32" spans="1:12" s="8" customFormat="1" ht="27" customHeight="1" x14ac:dyDescent="0.4">
      <c r="A32" s="115" t="s">
        <v>51</v>
      </c>
      <c r="B32" s="230">
        <v>1</v>
      </c>
      <c r="C32" s="393" t="s">
        <v>52</v>
      </c>
      <c r="D32" s="394"/>
      <c r="E32" s="394"/>
      <c r="F32" s="394"/>
      <c r="G32" s="394"/>
      <c r="H32" s="395"/>
      <c r="I32" s="117"/>
      <c r="J32" s="117"/>
      <c r="K32" s="117"/>
      <c r="L32" s="117"/>
    </row>
    <row r="33" spans="1:14" s="8" customFormat="1" ht="27" customHeight="1" x14ac:dyDescent="0.4">
      <c r="A33" s="115" t="s">
        <v>53</v>
      </c>
      <c r="B33" s="230">
        <v>1</v>
      </c>
      <c r="C33" s="393" t="s">
        <v>54</v>
      </c>
      <c r="D33" s="394"/>
      <c r="E33" s="394"/>
      <c r="F33" s="394"/>
      <c r="G33" s="394"/>
      <c r="H33" s="395"/>
      <c r="I33" s="117"/>
      <c r="J33" s="117"/>
      <c r="K33" s="117"/>
      <c r="L33" s="121"/>
      <c r="M33" s="121"/>
      <c r="N33" s="122"/>
    </row>
    <row r="34" spans="1:14" s="8" customFormat="1" ht="17.25" customHeight="1" x14ac:dyDescent="0.3">
      <c r="A34" s="115"/>
      <c r="B34" s="120"/>
      <c r="C34" s="123"/>
      <c r="D34" s="123"/>
      <c r="E34" s="123"/>
      <c r="F34" s="123"/>
      <c r="G34" s="123"/>
      <c r="H34" s="123"/>
      <c r="I34" s="117"/>
      <c r="J34" s="117"/>
      <c r="K34" s="117"/>
      <c r="L34" s="121"/>
      <c r="M34" s="121"/>
      <c r="N34" s="122"/>
    </row>
    <row r="35" spans="1:14" s="8" customFormat="1" ht="18.75" x14ac:dyDescent="0.3">
      <c r="A35" s="115" t="s">
        <v>55</v>
      </c>
      <c r="B35" s="124">
        <f>B32/B33</f>
        <v>1</v>
      </c>
      <c r="C35" s="109" t="s">
        <v>56</v>
      </c>
      <c r="D35" s="109"/>
      <c r="E35" s="109"/>
      <c r="F35" s="109"/>
      <c r="G35" s="109"/>
      <c r="H35" s="109"/>
      <c r="I35" s="117"/>
      <c r="J35" s="117"/>
      <c r="K35" s="117"/>
      <c r="L35" s="121"/>
      <c r="M35" s="121"/>
      <c r="N35" s="122"/>
    </row>
    <row r="36" spans="1:14" s="8" customFormat="1" ht="19.5" customHeight="1" x14ac:dyDescent="0.3">
      <c r="A36" s="115"/>
      <c r="B36" s="114"/>
      <c r="H36" s="109"/>
      <c r="I36" s="117"/>
      <c r="J36" s="117"/>
      <c r="K36" s="117"/>
      <c r="L36" s="121"/>
      <c r="M36" s="121"/>
      <c r="N36" s="122"/>
    </row>
    <row r="37" spans="1:14" s="8" customFormat="1" ht="27" customHeight="1" x14ac:dyDescent="0.4">
      <c r="A37" s="125" t="s">
        <v>57</v>
      </c>
      <c r="B37" s="214">
        <v>50</v>
      </c>
      <c r="C37" s="109"/>
      <c r="D37" s="396" t="s">
        <v>58</v>
      </c>
      <c r="E37" s="409"/>
      <c r="F37" s="171" t="s">
        <v>59</v>
      </c>
      <c r="G37" s="172"/>
      <c r="J37" s="117"/>
      <c r="K37" s="117"/>
      <c r="L37" s="121"/>
      <c r="M37" s="121"/>
      <c r="N37" s="122"/>
    </row>
    <row r="38" spans="1:14" s="8" customFormat="1" ht="26.25" customHeight="1" x14ac:dyDescent="0.4">
      <c r="A38" s="126" t="s">
        <v>60</v>
      </c>
      <c r="B38" s="215">
        <v>1</v>
      </c>
      <c r="C38" s="128" t="s">
        <v>61</v>
      </c>
      <c r="D38" s="129" t="s">
        <v>62</v>
      </c>
      <c r="E38" s="161" t="s">
        <v>63</v>
      </c>
      <c r="F38" s="129" t="s">
        <v>62</v>
      </c>
      <c r="G38" s="130" t="s">
        <v>63</v>
      </c>
      <c r="J38" s="117"/>
      <c r="K38" s="117"/>
      <c r="L38" s="121"/>
      <c r="M38" s="121"/>
      <c r="N38" s="122"/>
    </row>
    <row r="39" spans="1:14" s="8" customFormat="1" ht="26.25" customHeight="1" x14ac:dyDescent="0.4">
      <c r="A39" s="126" t="s">
        <v>64</v>
      </c>
      <c r="B39" s="215">
        <v>1</v>
      </c>
      <c r="C39" s="131">
        <v>1</v>
      </c>
      <c r="D39" s="216">
        <v>106888645</v>
      </c>
      <c r="E39" s="175">
        <f>IF(ISBLANK(D39),"-",$D$49/$D$46*D39)</f>
        <v>124581488.77197579</v>
      </c>
      <c r="F39" s="216">
        <v>116435230</v>
      </c>
      <c r="G39" s="167">
        <f>IF(ISBLANK(F39),"-",$D$49/$F$46*F39)</f>
        <v>126592781.61089501</v>
      </c>
      <c r="J39" s="117"/>
      <c r="K39" s="117"/>
      <c r="L39" s="121"/>
      <c r="M39" s="121"/>
      <c r="N39" s="122"/>
    </row>
    <row r="40" spans="1:14" s="8" customFormat="1" ht="26.25" customHeight="1" x14ac:dyDescent="0.4">
      <c r="A40" s="126" t="s">
        <v>65</v>
      </c>
      <c r="B40" s="215">
        <v>1</v>
      </c>
      <c r="C40" s="127">
        <v>2</v>
      </c>
      <c r="D40" s="217">
        <v>106935165</v>
      </c>
      <c r="E40" s="176">
        <f>IF(ISBLANK(D40),"-",$D$49/$D$46*D40)</f>
        <v>124635709.03884953</v>
      </c>
      <c r="F40" s="217">
        <v>116466934</v>
      </c>
      <c r="G40" s="168">
        <f>IF(ISBLANK(F40),"-",$D$49/$F$46*F40)</f>
        <v>126627251.39764419</v>
      </c>
      <c r="J40" s="117"/>
      <c r="K40" s="117"/>
      <c r="L40" s="121"/>
      <c r="M40" s="121"/>
      <c r="N40" s="122"/>
    </row>
    <row r="41" spans="1:14" ht="26.25" customHeight="1" x14ac:dyDescent="0.4">
      <c r="A41" s="126" t="s">
        <v>66</v>
      </c>
      <c r="B41" s="215">
        <v>1</v>
      </c>
      <c r="C41" s="127">
        <v>3</v>
      </c>
      <c r="D41" s="217">
        <v>107010265</v>
      </c>
      <c r="E41" s="176">
        <f>IF(ISBLANK(D41),"-",$D$49/$D$46*D41)</f>
        <v>124723240.03717752</v>
      </c>
      <c r="F41" s="217">
        <v>116076729</v>
      </c>
      <c r="G41" s="168">
        <f>IF(ISBLANK(F41),"-",$D$49/$F$46*F41)</f>
        <v>126203005.77758162</v>
      </c>
      <c r="L41" s="121"/>
      <c r="M41" s="121"/>
      <c r="N41" s="132"/>
    </row>
    <row r="42" spans="1:14" ht="26.25" customHeight="1" x14ac:dyDescent="0.4">
      <c r="A42" s="126" t="s">
        <v>67</v>
      </c>
      <c r="B42" s="215">
        <v>1</v>
      </c>
      <c r="C42" s="133">
        <v>4</v>
      </c>
      <c r="D42" s="218"/>
      <c r="E42" s="177" t="str">
        <f>IF(ISBLANK(D42),"-",$D$49/$D$46*D42)</f>
        <v>-</v>
      </c>
      <c r="F42" s="218"/>
      <c r="G42" s="169" t="str">
        <f>IF(ISBLANK(F42),"-",$D$49/$F$46*F42)</f>
        <v>-</v>
      </c>
      <c r="L42" s="121"/>
      <c r="M42" s="121"/>
      <c r="N42" s="132"/>
    </row>
    <row r="43" spans="1:14" ht="27" customHeight="1" x14ac:dyDescent="0.4">
      <c r="A43" s="126" t="s">
        <v>68</v>
      </c>
      <c r="B43" s="215">
        <v>1</v>
      </c>
      <c r="C43" s="134" t="s">
        <v>69</v>
      </c>
      <c r="D43" s="196">
        <f>AVERAGE(D39:D42)</f>
        <v>106944691.66666667</v>
      </c>
      <c r="E43" s="157">
        <f>AVERAGE(E39:E42)</f>
        <v>124646812.61600095</v>
      </c>
      <c r="F43" s="135">
        <f>AVERAGE(F39:F42)</f>
        <v>116326297.66666667</v>
      </c>
      <c r="G43" s="136">
        <f>AVERAGE(G39:G42)</f>
        <v>126474346.26204027</v>
      </c>
    </row>
    <row r="44" spans="1:14" ht="26.25" customHeight="1" x14ac:dyDescent="0.4">
      <c r="A44" s="126" t="s">
        <v>70</v>
      </c>
      <c r="B44" s="211">
        <v>1</v>
      </c>
      <c r="C44" s="197" t="s">
        <v>71</v>
      </c>
      <c r="D44" s="220">
        <v>24.72</v>
      </c>
      <c r="E44" s="132"/>
      <c r="F44" s="219">
        <v>26.5</v>
      </c>
      <c r="G44" s="173"/>
    </row>
    <row r="45" spans="1:14" ht="26.25" customHeight="1" x14ac:dyDescent="0.4">
      <c r="A45" s="126" t="s">
        <v>72</v>
      </c>
      <c r="B45" s="211">
        <v>1</v>
      </c>
      <c r="C45" s="198" t="s">
        <v>73</v>
      </c>
      <c r="D45" s="199">
        <f>D44*$B$35</f>
        <v>24.72</v>
      </c>
      <c r="E45" s="138"/>
      <c r="F45" s="137">
        <f>F44*$B$35</f>
        <v>26.5</v>
      </c>
      <c r="G45" s="140"/>
    </row>
    <row r="46" spans="1:14" ht="19.5" customHeight="1" x14ac:dyDescent="0.3">
      <c r="A46" s="126" t="s">
        <v>74</v>
      </c>
      <c r="B46" s="195">
        <f>(B45/B44)*(B43/B42)*(B41/B40)*(B39/B38)*B37</f>
        <v>50</v>
      </c>
      <c r="C46" s="198" t="s">
        <v>75</v>
      </c>
      <c r="D46" s="200">
        <f>D45*$B$31/100</f>
        <v>21.449543999999996</v>
      </c>
      <c r="E46" s="140"/>
      <c r="F46" s="139">
        <f>F45*$B$31/100</f>
        <v>22.994049999999998</v>
      </c>
      <c r="G46" s="140"/>
    </row>
    <row r="47" spans="1:14" ht="19.5" customHeight="1" x14ac:dyDescent="0.3">
      <c r="A47" s="398" t="s">
        <v>76</v>
      </c>
      <c r="B47" s="399"/>
      <c r="C47" s="198" t="s">
        <v>77</v>
      </c>
      <c r="D47" s="199">
        <f>D46/$B$46</f>
        <v>0.42899087999999991</v>
      </c>
      <c r="E47" s="140"/>
      <c r="F47" s="141">
        <f>F46/$B$46</f>
        <v>0.45988099999999998</v>
      </c>
      <c r="G47" s="140"/>
    </row>
    <row r="48" spans="1:14" ht="27" customHeight="1" x14ac:dyDescent="0.4">
      <c r="A48" s="400"/>
      <c r="B48" s="401"/>
      <c r="C48" s="198" t="s">
        <v>78</v>
      </c>
      <c r="D48" s="221">
        <v>0.5</v>
      </c>
      <c r="E48" s="173"/>
      <c r="F48" s="173"/>
      <c r="G48" s="173"/>
    </row>
    <row r="49" spans="1:12" ht="18.75" x14ac:dyDescent="0.3">
      <c r="C49" s="198" t="s">
        <v>79</v>
      </c>
      <c r="D49" s="200">
        <f>D48*$B$46</f>
        <v>25</v>
      </c>
      <c r="E49" s="140"/>
      <c r="F49" s="140"/>
      <c r="G49" s="140"/>
    </row>
    <row r="50" spans="1:12" ht="19.5" customHeight="1" x14ac:dyDescent="0.3">
      <c r="C50" s="201" t="s">
        <v>80</v>
      </c>
      <c r="D50" s="202">
        <f>D49/B35</f>
        <v>25</v>
      </c>
      <c r="E50" s="159"/>
      <c r="F50" s="159"/>
      <c r="G50" s="159"/>
    </row>
    <row r="51" spans="1:12" ht="18.75" x14ac:dyDescent="0.3">
      <c r="C51" s="203" t="s">
        <v>81</v>
      </c>
      <c r="D51" s="204">
        <f>AVERAGE(E39:E42,G39:G42)</f>
        <v>125560579.43902059</v>
      </c>
      <c r="E51" s="158"/>
      <c r="F51" s="158"/>
      <c r="G51" s="158"/>
    </row>
    <row r="52" spans="1:12" ht="18.75" x14ac:dyDescent="0.3">
      <c r="C52" s="142" t="s">
        <v>82</v>
      </c>
      <c r="D52" s="145">
        <f>STDEV(E39:E42,G39:G42)/D51</f>
        <v>8.0680059332404238E-3</v>
      </c>
      <c r="E52" s="138"/>
      <c r="F52" s="138"/>
      <c r="G52" s="138"/>
    </row>
    <row r="53" spans="1:12" ht="19.5" customHeight="1" x14ac:dyDescent="0.3">
      <c r="C53" s="143" t="s">
        <v>19</v>
      </c>
      <c r="D53" s="146">
        <f>COUNT(E39:E42,G39:G42)</f>
        <v>6</v>
      </c>
      <c r="E53" s="138"/>
      <c r="F53" s="138"/>
      <c r="G53" s="138"/>
    </row>
    <row r="55" spans="1:12" ht="18.75" x14ac:dyDescent="0.3">
      <c r="A55" s="108" t="s">
        <v>1</v>
      </c>
      <c r="B55" s="147" t="s">
        <v>83</v>
      </c>
    </row>
    <row r="56" spans="1:12" ht="18.75" x14ac:dyDescent="0.3">
      <c r="A56" s="109" t="s">
        <v>84</v>
      </c>
      <c r="B56" s="111" t="str">
        <f>B21</f>
        <v>Each 5ml of reconstituted suspension contains: Amoxicillin Trihydrate USP equivalent to Amoxicillin 200mg
Diluted Potassium Clavulanate BP equivalent to Clavulanic acid 28.5mg</v>
      </c>
    </row>
    <row r="57" spans="1:12" ht="26.25" customHeight="1" x14ac:dyDescent="0.4">
      <c r="A57" s="206" t="s">
        <v>85</v>
      </c>
      <c r="B57" s="222">
        <v>5</v>
      </c>
      <c r="C57" s="186" t="s">
        <v>86</v>
      </c>
      <c r="D57" s="223">
        <v>200</v>
      </c>
      <c r="E57" s="186" t="str">
        <f>B20</f>
        <v>Amoxicillin</v>
      </c>
    </row>
    <row r="58" spans="1:12" ht="18.75" x14ac:dyDescent="0.3">
      <c r="A58" s="111" t="s">
        <v>87</v>
      </c>
      <c r="B58" s="233">
        <f>'Relative Density'!C39</f>
        <v>1.0563415728242442</v>
      </c>
    </row>
    <row r="59" spans="1:12" s="73" customFormat="1" ht="18.75" x14ac:dyDescent="0.3">
      <c r="A59" s="184" t="s">
        <v>88</v>
      </c>
      <c r="B59" s="185">
        <f>B57</f>
        <v>5</v>
      </c>
      <c r="C59" s="186" t="s">
        <v>89</v>
      </c>
      <c r="D59" s="207">
        <f>B58*B57</f>
        <v>5.2817078641212216</v>
      </c>
    </row>
    <row r="60" spans="1:12" ht="19.5" customHeight="1" x14ac:dyDescent="0.25"/>
    <row r="61" spans="1:12" s="8" customFormat="1" ht="27" customHeight="1" x14ac:dyDescent="0.4">
      <c r="A61" s="125" t="s">
        <v>90</v>
      </c>
      <c r="B61" s="214">
        <v>100</v>
      </c>
      <c r="C61" s="109"/>
      <c r="D61" s="149" t="s">
        <v>91</v>
      </c>
      <c r="E61" s="148" t="s">
        <v>92</v>
      </c>
      <c r="F61" s="148" t="s">
        <v>62</v>
      </c>
      <c r="G61" s="148" t="s">
        <v>93</v>
      </c>
      <c r="H61" s="128" t="s">
        <v>94</v>
      </c>
      <c r="L61" s="117"/>
    </row>
    <row r="62" spans="1:12" s="8" customFormat="1" ht="24" customHeight="1" x14ac:dyDescent="0.4">
      <c r="A62" s="126" t="s">
        <v>95</v>
      </c>
      <c r="B62" s="215">
        <v>1</v>
      </c>
      <c r="C62" s="402" t="s">
        <v>96</v>
      </c>
      <c r="D62" s="413">
        <v>1.24746</v>
      </c>
      <c r="E62" s="179">
        <v>1</v>
      </c>
      <c r="F62" s="224">
        <v>118532032</v>
      </c>
      <c r="G62" s="191">
        <f>IF(ISBLANK(F62),"-",(F62/$D$51*$D$48*$B$70)*$D$59/$D$62)</f>
        <v>199.84816744044392</v>
      </c>
      <c r="H62" s="188">
        <f t="shared" ref="H62:H73" si="0">IF(ISBLANK(F62),"-",G62/$D$57)</f>
        <v>0.99924083720221957</v>
      </c>
      <c r="L62" s="117"/>
    </row>
    <row r="63" spans="1:12" s="8" customFormat="1" ht="26.25" customHeight="1" x14ac:dyDescent="0.4">
      <c r="A63" s="126" t="s">
        <v>97</v>
      </c>
      <c r="B63" s="215">
        <v>1</v>
      </c>
      <c r="C63" s="403"/>
      <c r="D63" s="414"/>
      <c r="E63" s="180">
        <v>2</v>
      </c>
      <c r="F63" s="217">
        <v>118467785</v>
      </c>
      <c r="G63" s="192">
        <f>IF(ISBLANK(F63),"-",(F63/$D$51*$D$48*$B$70)*$D$59/$D$62)</f>
        <v>199.73984528484681</v>
      </c>
      <c r="H63" s="189">
        <f t="shared" si="0"/>
        <v>0.99869922642423403</v>
      </c>
      <c r="L63" s="117"/>
    </row>
    <row r="64" spans="1:12" s="8" customFormat="1" ht="24.75" customHeight="1" x14ac:dyDescent="0.4">
      <c r="A64" s="126" t="s">
        <v>98</v>
      </c>
      <c r="B64" s="215">
        <v>1</v>
      </c>
      <c r="C64" s="403"/>
      <c r="D64" s="414"/>
      <c r="E64" s="180">
        <v>3</v>
      </c>
      <c r="F64" s="217">
        <v>118527765</v>
      </c>
      <c r="G64" s="192">
        <f>IF(ISBLANK(F64),"-",(F64/$D$51*$D$48*$B$70)*$D$59/$D$62)</f>
        <v>199.84097316463439</v>
      </c>
      <c r="H64" s="189">
        <f t="shared" si="0"/>
        <v>0.99920486582317192</v>
      </c>
      <c r="L64" s="117"/>
    </row>
    <row r="65" spans="1:11" ht="27" customHeight="1" x14ac:dyDescent="0.4">
      <c r="A65" s="126" t="s">
        <v>99</v>
      </c>
      <c r="B65" s="215">
        <v>1</v>
      </c>
      <c r="C65" s="404"/>
      <c r="D65" s="415"/>
      <c r="E65" s="181">
        <v>4</v>
      </c>
      <c r="F65" s="225"/>
      <c r="G65" s="192" t="str">
        <f>IF(ISBLANK(F65),"-",(F65/$D$51*$D$48*$B$70)*$D$59/$D$62)</f>
        <v>-</v>
      </c>
      <c r="H65" s="189" t="str">
        <f t="shared" si="0"/>
        <v>-</v>
      </c>
    </row>
    <row r="66" spans="1:11" ht="24.75" customHeight="1" x14ac:dyDescent="0.4">
      <c r="A66" s="126" t="s">
        <v>100</v>
      </c>
      <c r="B66" s="215">
        <v>1</v>
      </c>
      <c r="C66" s="402" t="s">
        <v>101</v>
      </c>
      <c r="D66" s="413">
        <v>1.6183099999999999</v>
      </c>
      <c r="E66" s="150">
        <v>1</v>
      </c>
      <c r="F66" s="217">
        <v>154409306</v>
      </c>
      <c r="G66" s="191">
        <f>IF(ISBLANK(F66),"-",(F66/$D$51*$D$48*$B$70)*$D$59/$D$66)</f>
        <v>200.67941331111916</v>
      </c>
      <c r="H66" s="188">
        <f t="shared" si="0"/>
        <v>1.0033970665555958</v>
      </c>
    </row>
    <row r="67" spans="1:11" ht="23.25" customHeight="1" x14ac:dyDescent="0.4">
      <c r="A67" s="126" t="s">
        <v>102</v>
      </c>
      <c r="B67" s="215">
        <v>1</v>
      </c>
      <c r="C67" s="403"/>
      <c r="D67" s="414"/>
      <c r="E67" s="151">
        <v>2</v>
      </c>
      <c r="F67" s="217">
        <v>154843974</v>
      </c>
      <c r="G67" s="192">
        <f>IF(ISBLANK(F67),"-",(F67/$D$51*$D$48*$B$70)*$D$59/$D$66)</f>
        <v>201.24433340230271</v>
      </c>
      <c r="H67" s="189">
        <f t="shared" si="0"/>
        <v>1.0062216670115136</v>
      </c>
    </row>
    <row r="68" spans="1:11" ht="24.75" customHeight="1" x14ac:dyDescent="0.4">
      <c r="A68" s="126" t="s">
        <v>103</v>
      </c>
      <c r="B68" s="215">
        <v>1</v>
      </c>
      <c r="C68" s="403"/>
      <c r="D68" s="414"/>
      <c r="E68" s="151">
        <v>3</v>
      </c>
      <c r="F68" s="217">
        <v>154443009</v>
      </c>
      <c r="G68" s="192">
        <f>IF(ISBLANK(F68),"-",(F68/$D$51*$D$48*$B$70)*$D$59/$D$66)</f>
        <v>200.72321571164818</v>
      </c>
      <c r="H68" s="189">
        <f t="shared" si="0"/>
        <v>1.0036160785582409</v>
      </c>
    </row>
    <row r="69" spans="1:11" ht="27" customHeight="1" x14ac:dyDescent="0.4">
      <c r="A69" s="126" t="s">
        <v>104</v>
      </c>
      <c r="B69" s="215">
        <v>1</v>
      </c>
      <c r="C69" s="404"/>
      <c r="D69" s="415"/>
      <c r="E69" s="152">
        <v>4</v>
      </c>
      <c r="F69" s="225"/>
      <c r="G69" s="193" t="str">
        <f>IF(ISBLANK(F69),"-",(F69/$D$51*$D$48*$B$70)*$D$59/$D$66)</f>
        <v>-</v>
      </c>
      <c r="H69" s="190" t="str">
        <f t="shared" si="0"/>
        <v>-</v>
      </c>
    </row>
    <row r="70" spans="1:11" ht="23.25" customHeight="1" x14ac:dyDescent="0.4">
      <c r="A70" s="126" t="s">
        <v>105</v>
      </c>
      <c r="B70" s="194">
        <f>(B69/B68)*(B67/B66)*(B65/B64)*(B63/B62)*B61</f>
        <v>100</v>
      </c>
      <c r="C70" s="402" t="s">
        <v>106</v>
      </c>
      <c r="D70" s="413">
        <v>1.41594</v>
      </c>
      <c r="E70" s="150">
        <v>1</v>
      </c>
      <c r="F70" s="224">
        <v>135292458</v>
      </c>
      <c r="G70" s="191">
        <f>IF(ISBLANK(F70),"-",(F70/$D$51*$D$48*$B$70)*$D$59/$D$70)</f>
        <v>200.96471240945309</v>
      </c>
      <c r="H70" s="189">
        <f t="shared" si="0"/>
        <v>1.0048235620472654</v>
      </c>
    </row>
    <row r="71" spans="1:11" ht="22.5" customHeight="1" x14ac:dyDescent="0.4">
      <c r="A71" s="205" t="s">
        <v>107</v>
      </c>
      <c r="B71" s="226">
        <f>(D48*B70)/D57*D59</f>
        <v>1.3204269660303054</v>
      </c>
      <c r="C71" s="403"/>
      <c r="D71" s="414"/>
      <c r="E71" s="151">
        <v>2</v>
      </c>
      <c r="F71" s="217">
        <v>136385507</v>
      </c>
      <c r="G71" s="192">
        <f>IF(ISBLANK(F71),"-",(F71/$D$51*$D$48*$B$70)*$D$59/$D$70)</f>
        <v>202.58833785895479</v>
      </c>
      <c r="H71" s="189">
        <f t="shared" si="0"/>
        <v>1.012941689294774</v>
      </c>
    </row>
    <row r="72" spans="1:11" ht="23.25" customHeight="1" x14ac:dyDescent="0.4">
      <c r="A72" s="398" t="s">
        <v>76</v>
      </c>
      <c r="B72" s="406"/>
      <c r="C72" s="403"/>
      <c r="D72" s="414"/>
      <c r="E72" s="151">
        <v>3</v>
      </c>
      <c r="F72" s="217">
        <v>135482995</v>
      </c>
      <c r="G72" s="192">
        <f>IF(ISBLANK(F72),"-",(F72/$D$51*$D$48*$B$70)*$D$59/$D$70)</f>
        <v>201.24773789346312</v>
      </c>
      <c r="H72" s="189">
        <f t="shared" si="0"/>
        <v>1.0062386894673157</v>
      </c>
    </row>
    <row r="73" spans="1:11" ht="23.25" customHeight="1" x14ac:dyDescent="0.4">
      <c r="A73" s="400"/>
      <c r="B73" s="407"/>
      <c r="C73" s="405"/>
      <c r="D73" s="415"/>
      <c r="E73" s="152">
        <v>4</v>
      </c>
      <c r="F73" s="225"/>
      <c r="G73" s="193" t="str">
        <f>IF(ISBLANK(F73),"-",(F73/$D$51*$D$48*$B$70)*$D$59/$D$70)</f>
        <v>-</v>
      </c>
      <c r="H73" s="190" t="str">
        <f t="shared" si="0"/>
        <v>-</v>
      </c>
    </row>
    <row r="74" spans="1:11" ht="26.25" customHeight="1" x14ac:dyDescent="0.4">
      <c r="A74" s="153"/>
      <c r="B74" s="153"/>
      <c r="C74" s="153"/>
      <c r="D74" s="153"/>
      <c r="E74" s="153"/>
      <c r="F74" s="154"/>
      <c r="G74" s="144" t="s">
        <v>69</v>
      </c>
      <c r="H74" s="227">
        <f>AVERAGE(H62:H73)</f>
        <v>1.0038204091538145</v>
      </c>
    </row>
    <row r="75" spans="1:11" ht="26.25" customHeight="1" x14ac:dyDescent="0.4">
      <c r="C75" s="153"/>
      <c r="D75" s="153"/>
      <c r="E75" s="153"/>
      <c r="F75" s="154"/>
      <c r="G75" s="142" t="s">
        <v>82</v>
      </c>
      <c r="H75" s="228">
        <f>STDEV(H62:H73)/H74</f>
        <v>4.5178994764444409E-3</v>
      </c>
    </row>
    <row r="76" spans="1:11" ht="27" customHeight="1" x14ac:dyDescent="0.4">
      <c r="A76" s="153"/>
      <c r="B76" s="153"/>
      <c r="C76" s="154"/>
      <c r="D76" s="155"/>
      <c r="E76" s="155"/>
      <c r="F76" s="154"/>
      <c r="G76" s="143" t="s">
        <v>19</v>
      </c>
      <c r="H76" s="229">
        <f>COUNT(H62:H73)</f>
        <v>9</v>
      </c>
    </row>
    <row r="77" spans="1:11" ht="18.75" x14ac:dyDescent="0.3">
      <c r="A77" s="153"/>
      <c r="B77" s="153"/>
      <c r="C77" s="154"/>
      <c r="D77" s="155"/>
      <c r="E77" s="155"/>
      <c r="F77" s="155"/>
      <c r="G77" s="155"/>
      <c r="H77" s="154"/>
      <c r="I77" s="156"/>
      <c r="J77" s="160"/>
      <c r="K77" s="174"/>
    </row>
    <row r="78" spans="1:11" ht="26.25" customHeight="1" x14ac:dyDescent="0.4">
      <c r="A78" s="113" t="s">
        <v>108</v>
      </c>
      <c r="B78" s="231" t="s">
        <v>109</v>
      </c>
      <c r="C78" s="387" t="str">
        <f>B20</f>
        <v>Amoxicillin</v>
      </c>
      <c r="D78" s="387"/>
      <c r="E78" s="178" t="s">
        <v>110</v>
      </c>
      <c r="F78" s="178"/>
      <c r="G78" s="232">
        <f>H74</f>
        <v>1.0038204091538145</v>
      </c>
      <c r="H78" s="154"/>
      <c r="I78" s="156"/>
      <c r="J78" s="160"/>
      <c r="K78" s="174"/>
    </row>
    <row r="79" spans="1:11" ht="19.5" customHeight="1" x14ac:dyDescent="0.3">
      <c r="A79" s="164"/>
      <c r="B79" s="165"/>
      <c r="C79" s="166"/>
      <c r="D79" s="166"/>
      <c r="E79" s="165"/>
      <c r="F79" s="165"/>
      <c r="G79" s="165"/>
      <c r="H79" s="165"/>
    </row>
    <row r="80" spans="1:11" ht="18.75" x14ac:dyDescent="0.3">
      <c r="A80" s="108" t="s">
        <v>1</v>
      </c>
      <c r="B80" s="387" t="s">
        <v>111</v>
      </c>
      <c r="C80" s="387"/>
      <c r="D80" s="387"/>
      <c r="E80" s="387"/>
      <c r="F80" s="387"/>
      <c r="G80" s="387"/>
      <c r="H80" s="387"/>
    </row>
    <row r="81" spans="1:8" ht="26.25" customHeight="1" x14ac:dyDescent="0.4">
      <c r="A81" s="113" t="s">
        <v>4</v>
      </c>
      <c r="B81" s="408" t="s">
        <v>116</v>
      </c>
      <c r="C81" s="408"/>
    </row>
    <row r="82" spans="1:8" ht="26.25" customHeight="1" x14ac:dyDescent="0.4">
      <c r="A82" s="115" t="s">
        <v>47</v>
      </c>
      <c r="B82" s="389" t="s">
        <v>117</v>
      </c>
      <c r="C82" s="389"/>
    </row>
    <row r="83" spans="1:8" ht="27" customHeight="1" x14ac:dyDescent="0.4">
      <c r="A83" s="115" t="s">
        <v>6</v>
      </c>
      <c r="B83" s="211">
        <v>86.77</v>
      </c>
    </row>
    <row r="84" spans="1:8" ht="27" customHeight="1" x14ac:dyDescent="0.4">
      <c r="A84" s="115" t="s">
        <v>48</v>
      </c>
      <c r="B84" s="210">
        <v>0</v>
      </c>
      <c r="C84" s="390" t="s">
        <v>49</v>
      </c>
      <c r="D84" s="391"/>
      <c r="E84" s="391"/>
      <c r="F84" s="391"/>
      <c r="G84" s="391"/>
      <c r="H84" s="392"/>
    </row>
    <row r="85" spans="1:8" ht="19.5" customHeight="1" x14ac:dyDescent="0.3">
      <c r="A85" s="115" t="s">
        <v>50</v>
      </c>
      <c r="B85" s="114">
        <f>B83-B84</f>
        <v>86.77</v>
      </c>
      <c r="C85" s="118"/>
      <c r="D85" s="118"/>
      <c r="E85" s="118"/>
      <c r="F85" s="118"/>
      <c r="G85" s="118"/>
      <c r="H85" s="119"/>
    </row>
    <row r="86" spans="1:8" ht="27" customHeight="1" x14ac:dyDescent="0.4">
      <c r="A86" s="115" t="s">
        <v>51</v>
      </c>
      <c r="B86" s="230">
        <v>1</v>
      </c>
      <c r="C86" s="393" t="s">
        <v>52</v>
      </c>
      <c r="D86" s="394"/>
      <c r="E86" s="394"/>
      <c r="F86" s="394"/>
      <c r="G86" s="394"/>
      <c r="H86" s="395"/>
    </row>
    <row r="87" spans="1:8" ht="27" customHeight="1" x14ac:dyDescent="0.4">
      <c r="A87" s="115" t="s">
        <v>53</v>
      </c>
      <c r="B87" s="230">
        <v>1</v>
      </c>
      <c r="C87" s="393" t="s">
        <v>54</v>
      </c>
      <c r="D87" s="394"/>
      <c r="E87" s="394"/>
      <c r="F87" s="394"/>
      <c r="G87" s="394"/>
      <c r="H87" s="395"/>
    </row>
    <row r="88" spans="1:8" ht="18.75" x14ac:dyDescent="0.3">
      <c r="A88" s="115"/>
      <c r="B88" s="120"/>
      <c r="C88" s="123"/>
      <c r="D88" s="123"/>
      <c r="E88" s="123"/>
      <c r="F88" s="123"/>
      <c r="G88" s="123"/>
      <c r="H88" s="123"/>
    </row>
    <row r="89" spans="1:8" ht="18.75" x14ac:dyDescent="0.3">
      <c r="A89" s="115" t="s">
        <v>55</v>
      </c>
      <c r="B89" s="124">
        <f>B86/B87</f>
        <v>1</v>
      </c>
      <c r="C89" s="109" t="s">
        <v>56</v>
      </c>
    </row>
    <row r="90" spans="1:8" ht="19.5" customHeight="1" x14ac:dyDescent="0.3">
      <c r="A90" s="115"/>
      <c r="B90" s="114"/>
      <c r="C90" s="116"/>
      <c r="D90" s="116"/>
      <c r="E90" s="116"/>
      <c r="F90" s="116"/>
      <c r="G90" s="116"/>
    </row>
    <row r="91" spans="1:8" ht="27" customHeight="1" x14ac:dyDescent="0.4">
      <c r="A91" s="125" t="s">
        <v>57</v>
      </c>
      <c r="B91" s="214">
        <v>50</v>
      </c>
      <c r="D91" s="396" t="s">
        <v>58</v>
      </c>
      <c r="E91" s="397"/>
      <c r="F91" s="171" t="s">
        <v>59</v>
      </c>
      <c r="G91" s="172"/>
      <c r="H91" s="116"/>
    </row>
    <row r="92" spans="1:8" ht="26.25" customHeight="1" x14ac:dyDescent="0.4">
      <c r="A92" s="126" t="s">
        <v>60</v>
      </c>
      <c r="B92" s="215">
        <v>1</v>
      </c>
      <c r="C92" s="128" t="s">
        <v>61</v>
      </c>
      <c r="D92" s="129" t="s">
        <v>62</v>
      </c>
      <c r="E92" s="130" t="s">
        <v>63</v>
      </c>
      <c r="F92" s="129" t="s">
        <v>62</v>
      </c>
      <c r="G92" s="130" t="s">
        <v>63</v>
      </c>
      <c r="H92" s="116"/>
    </row>
    <row r="93" spans="1:8" ht="26.25" customHeight="1" x14ac:dyDescent="0.4">
      <c r="A93" s="126" t="s">
        <v>64</v>
      </c>
      <c r="B93" s="215">
        <v>1</v>
      </c>
      <c r="C93" s="131">
        <v>1</v>
      </c>
      <c r="D93" s="216">
        <v>106888645</v>
      </c>
      <c r="E93" s="167">
        <f>IF(ISBLANK(D93),"-",$D$103/$D$100*D93)</f>
        <v>124581488.77197579</v>
      </c>
      <c r="F93" s="216">
        <v>116435230</v>
      </c>
      <c r="G93" s="167">
        <f>IF(ISBLANK(F93),"-",$D$103/$F$100*F93)</f>
        <v>126592781.61089501</v>
      </c>
      <c r="H93" s="116"/>
    </row>
    <row r="94" spans="1:8" ht="26.25" customHeight="1" x14ac:dyDescent="0.4">
      <c r="A94" s="126" t="s">
        <v>65</v>
      </c>
      <c r="B94" s="215">
        <v>1</v>
      </c>
      <c r="C94" s="127">
        <v>2</v>
      </c>
      <c r="D94" s="217">
        <v>106935165</v>
      </c>
      <c r="E94" s="168">
        <f>IF(ISBLANK(D94),"-",$D$103/$D$100*D94)</f>
        <v>124635709.03884953</v>
      </c>
      <c r="F94" s="217">
        <v>116466934</v>
      </c>
      <c r="G94" s="168">
        <f>IF(ISBLANK(F94),"-",$D$103/$F$100*F94)</f>
        <v>126627251.39764419</v>
      </c>
      <c r="H94" s="116"/>
    </row>
    <row r="95" spans="1:8" ht="26.25" customHeight="1" x14ac:dyDescent="0.4">
      <c r="A95" s="126" t="s">
        <v>66</v>
      </c>
      <c r="B95" s="215">
        <v>1</v>
      </c>
      <c r="C95" s="127">
        <v>3</v>
      </c>
      <c r="D95" s="217">
        <v>107010265</v>
      </c>
      <c r="E95" s="168">
        <f>IF(ISBLANK(D95),"-",$D$103/$D$100*D95)</f>
        <v>124723240.03717752</v>
      </c>
      <c r="F95" s="217">
        <v>116076729</v>
      </c>
      <c r="G95" s="168">
        <f>IF(ISBLANK(F95),"-",$D$103/$F$100*F95)</f>
        <v>126203005.77758162</v>
      </c>
    </row>
    <row r="96" spans="1:8" ht="26.25" customHeight="1" x14ac:dyDescent="0.4">
      <c r="A96" s="126" t="s">
        <v>67</v>
      </c>
      <c r="B96" s="215">
        <v>1</v>
      </c>
      <c r="C96" s="133">
        <v>4</v>
      </c>
      <c r="D96" s="218"/>
      <c r="E96" s="169" t="str">
        <f>IF(ISBLANK(D96),"-",$D$103/$D$100*D96)</f>
        <v>-</v>
      </c>
      <c r="F96" s="218"/>
      <c r="G96" s="169" t="str">
        <f>IF(ISBLANK(F96),"-",$D$103/$F$100*F96)</f>
        <v>-</v>
      </c>
    </row>
    <row r="97" spans="1:7" ht="27" customHeight="1" x14ac:dyDescent="0.4">
      <c r="A97" s="126" t="s">
        <v>68</v>
      </c>
      <c r="B97" s="215">
        <v>1</v>
      </c>
      <c r="C97" s="134" t="s">
        <v>69</v>
      </c>
      <c r="D97" s="135">
        <f>AVERAGE(D93:D96)</f>
        <v>106944691.66666667</v>
      </c>
      <c r="E97" s="136">
        <f>AVERAGE(E93:E96)</f>
        <v>124646812.61600095</v>
      </c>
      <c r="F97" s="135">
        <f>AVERAGE(F93:F96)</f>
        <v>116326297.66666667</v>
      </c>
      <c r="G97" s="136">
        <f>AVERAGE(G93:G96)</f>
        <v>126474346.26204027</v>
      </c>
    </row>
    <row r="98" spans="1:7" ht="26.25" customHeight="1" x14ac:dyDescent="0.4">
      <c r="A98" s="126" t="s">
        <v>70</v>
      </c>
      <c r="B98" s="211">
        <v>1</v>
      </c>
      <c r="C98" s="197" t="s">
        <v>71</v>
      </c>
      <c r="D98" s="220">
        <v>24.72</v>
      </c>
      <c r="E98" s="132"/>
      <c r="F98" s="219">
        <v>26.5</v>
      </c>
      <c r="G98" s="173"/>
    </row>
    <row r="99" spans="1:7" ht="26.25" customHeight="1" x14ac:dyDescent="0.4">
      <c r="A99" s="126" t="s">
        <v>72</v>
      </c>
      <c r="B99" s="211">
        <v>1</v>
      </c>
      <c r="C99" s="198" t="s">
        <v>73</v>
      </c>
      <c r="D99" s="199">
        <f>D98*$B$89</f>
        <v>24.72</v>
      </c>
      <c r="E99" s="138"/>
      <c r="F99" s="137">
        <f>F98*$B$89</f>
        <v>26.5</v>
      </c>
      <c r="G99" s="140"/>
    </row>
    <row r="100" spans="1:7" ht="19.5" customHeight="1" x14ac:dyDescent="0.3">
      <c r="A100" s="126" t="s">
        <v>74</v>
      </c>
      <c r="B100" s="195">
        <f>(B99/B98)*(B97/B96)*(B95/B94)*(B93/B92)*B91</f>
        <v>50</v>
      </c>
      <c r="C100" s="198" t="s">
        <v>75</v>
      </c>
      <c r="D100" s="200">
        <f>D99*$B$85/100</f>
        <v>21.449543999999996</v>
      </c>
      <c r="E100" s="140"/>
      <c r="F100" s="139">
        <f>F99*$B$85/100</f>
        <v>22.994049999999998</v>
      </c>
      <c r="G100" s="140"/>
    </row>
    <row r="101" spans="1:7" ht="19.5" customHeight="1" x14ac:dyDescent="0.3">
      <c r="A101" s="398" t="s">
        <v>76</v>
      </c>
      <c r="B101" s="399"/>
      <c r="C101" s="198" t="s">
        <v>77</v>
      </c>
      <c r="D101" s="199">
        <f>D100/$B$100</f>
        <v>0.42899087999999991</v>
      </c>
      <c r="E101" s="140"/>
      <c r="F101" s="141">
        <f>F100/$B$100</f>
        <v>0.45988099999999998</v>
      </c>
      <c r="G101" s="140"/>
    </row>
    <row r="102" spans="1:7" ht="27" customHeight="1" x14ac:dyDescent="0.4">
      <c r="A102" s="400"/>
      <c r="B102" s="401"/>
      <c r="C102" s="198" t="s">
        <v>78</v>
      </c>
      <c r="D102" s="221">
        <v>0.5</v>
      </c>
      <c r="E102" s="173"/>
      <c r="F102" s="173"/>
      <c r="G102" s="173"/>
    </row>
    <row r="103" spans="1:7" ht="18.75" x14ac:dyDescent="0.3">
      <c r="C103" s="198" t="s">
        <v>79</v>
      </c>
      <c r="D103" s="200">
        <f>D102*$B$100</f>
        <v>25</v>
      </c>
      <c r="E103" s="140"/>
      <c r="F103" s="140"/>
      <c r="G103" s="140"/>
    </row>
    <row r="104" spans="1:7" ht="19.5" customHeight="1" x14ac:dyDescent="0.3">
      <c r="C104" s="201" t="s">
        <v>80</v>
      </c>
      <c r="D104" s="202">
        <f>D103/B89</f>
        <v>25</v>
      </c>
      <c r="E104" s="159"/>
      <c r="F104" s="159"/>
      <c r="G104" s="159"/>
    </row>
    <row r="105" spans="1:7" ht="18.75" x14ac:dyDescent="0.3">
      <c r="C105" s="203" t="s">
        <v>81</v>
      </c>
      <c r="D105" s="204">
        <f>AVERAGE(E93:E96,G93:G96)</f>
        <v>125560579.43902059</v>
      </c>
      <c r="E105" s="158"/>
      <c r="F105" s="158"/>
      <c r="G105" s="158"/>
    </row>
    <row r="106" spans="1:7" ht="18.75" x14ac:dyDescent="0.3">
      <c r="C106" s="142" t="s">
        <v>82</v>
      </c>
      <c r="D106" s="145">
        <f>STDEV(E93:E96,G93:G96)/D105</f>
        <v>8.0680059332404238E-3</v>
      </c>
      <c r="E106" s="138"/>
      <c r="F106" s="138"/>
      <c r="G106" s="138"/>
    </row>
    <row r="107" spans="1:7" ht="19.5" customHeight="1" x14ac:dyDescent="0.3">
      <c r="C107" s="143" t="s">
        <v>19</v>
      </c>
      <c r="D107" s="146">
        <f>COUNT(E93:E96,G93:G96)</f>
        <v>6</v>
      </c>
      <c r="E107" s="138"/>
      <c r="F107" s="138"/>
      <c r="G107" s="138"/>
    </row>
    <row r="109" spans="1:7" ht="18.75" x14ac:dyDescent="0.3">
      <c r="A109" s="108" t="s">
        <v>1</v>
      </c>
      <c r="B109" s="147" t="s">
        <v>83</v>
      </c>
    </row>
    <row r="110" spans="1:7" ht="18.75" x14ac:dyDescent="0.3">
      <c r="A110" s="109" t="s">
        <v>84</v>
      </c>
      <c r="B110" s="111" t="str">
        <f>B21</f>
        <v>Each 5ml of reconstituted suspension contains: Amoxicillin Trihydrate USP equivalent to Amoxicillin 200mg
Diluted Potassium Clavulanate BP equivalent to Clavulanic acid 28.5mg</v>
      </c>
    </row>
    <row r="111" spans="1:7" ht="26.25" customHeight="1" x14ac:dyDescent="0.4">
      <c r="A111" s="206" t="s">
        <v>85</v>
      </c>
      <c r="B111" s="222">
        <v>5</v>
      </c>
      <c r="C111" s="186" t="s">
        <v>86</v>
      </c>
      <c r="D111" s="223">
        <v>200</v>
      </c>
      <c r="E111" s="186" t="str">
        <f>B20</f>
        <v>Amoxicillin</v>
      </c>
    </row>
    <row r="112" spans="1:7" ht="18.75" x14ac:dyDescent="0.3">
      <c r="A112" s="111" t="s">
        <v>87</v>
      </c>
      <c r="B112" s="233">
        <f>B58</f>
        <v>1.0563415728242442</v>
      </c>
    </row>
    <row r="113" spans="1:8" ht="18.75" x14ac:dyDescent="0.3">
      <c r="A113" s="184" t="s">
        <v>88</v>
      </c>
      <c r="B113" s="185">
        <f>B111</f>
        <v>5</v>
      </c>
      <c r="C113" s="186" t="s">
        <v>89</v>
      </c>
      <c r="D113" s="207">
        <f>B112*B111</f>
        <v>5.2817078641212216</v>
      </c>
      <c r="E113" s="187"/>
      <c r="F113" s="187"/>
      <c r="G113" s="187"/>
      <c r="H113" s="187"/>
    </row>
    <row r="114" spans="1:8" ht="19.5" customHeight="1" x14ac:dyDescent="0.25"/>
    <row r="115" spans="1:8" ht="27" customHeight="1" x14ac:dyDescent="0.4">
      <c r="A115" s="125" t="s">
        <v>90</v>
      </c>
      <c r="B115" s="214">
        <v>100</v>
      </c>
      <c r="D115" s="149" t="s">
        <v>91</v>
      </c>
      <c r="E115" s="148" t="s">
        <v>92</v>
      </c>
      <c r="F115" s="148" t="s">
        <v>62</v>
      </c>
      <c r="G115" s="148" t="s">
        <v>93</v>
      </c>
      <c r="H115" s="128" t="s">
        <v>94</v>
      </c>
    </row>
    <row r="116" spans="1:8" ht="26.25" customHeight="1" x14ac:dyDescent="0.4">
      <c r="A116" s="126" t="s">
        <v>95</v>
      </c>
      <c r="B116" s="215">
        <v>1</v>
      </c>
      <c r="C116" s="402" t="s">
        <v>96</v>
      </c>
      <c r="D116" s="413">
        <v>1.4480200000000001</v>
      </c>
      <c r="E116" s="179">
        <v>1</v>
      </c>
      <c r="F116" s="224">
        <v>126845427</v>
      </c>
      <c r="G116" s="191">
        <f>IF(ISBLANK(F116),"-",(F116/$D$105*$D$102*$B$124)*$D$113/$D$116)</f>
        <v>184.24313884341214</v>
      </c>
      <c r="H116" s="237">
        <f t="shared" ref="H116:H127" si="1">IF(ISBLANK(F116),"-",G116/$D$111)</f>
        <v>0.92121569421706073</v>
      </c>
    </row>
    <row r="117" spans="1:8" ht="26.25" customHeight="1" x14ac:dyDescent="0.4">
      <c r="A117" s="126" t="s">
        <v>97</v>
      </c>
      <c r="B117" s="215">
        <v>1</v>
      </c>
      <c r="C117" s="403"/>
      <c r="D117" s="414"/>
      <c r="E117" s="180">
        <v>2</v>
      </c>
      <c r="F117" s="217">
        <v>127207985</v>
      </c>
      <c r="G117" s="192">
        <f>IF(ISBLANK(F117),"-",(F117/$D$105*$D$102*$B$124)*$D$113/$D$116)</f>
        <v>184.76975478466156</v>
      </c>
      <c r="H117" s="238">
        <f t="shared" si="1"/>
        <v>0.92384877392330778</v>
      </c>
    </row>
    <row r="118" spans="1:8" ht="26.25" customHeight="1" x14ac:dyDescent="0.4">
      <c r="A118" s="126" t="s">
        <v>98</v>
      </c>
      <c r="B118" s="215">
        <v>1</v>
      </c>
      <c r="C118" s="403"/>
      <c r="D118" s="414"/>
      <c r="E118" s="180">
        <v>3</v>
      </c>
      <c r="F118" s="217">
        <v>127679737</v>
      </c>
      <c r="G118" s="192">
        <f>IF(ISBLANK(F118),"-",(F118/$D$105*$D$102*$B$124)*$D$113/$D$116)</f>
        <v>185.45497514531087</v>
      </c>
      <c r="H118" s="238">
        <f t="shared" si="1"/>
        <v>0.92727487572655432</v>
      </c>
    </row>
    <row r="119" spans="1:8" ht="27" customHeight="1" x14ac:dyDescent="0.4">
      <c r="A119" s="126" t="s">
        <v>99</v>
      </c>
      <c r="B119" s="215">
        <v>1</v>
      </c>
      <c r="C119" s="404"/>
      <c r="D119" s="415"/>
      <c r="E119" s="181">
        <v>4</v>
      </c>
      <c r="F119" s="225"/>
      <c r="G119" s="193" t="str">
        <f>IF(ISBLANK(F119),"-",(F119/$D$105*$D$102*$B$124)*$D$113/$D$116)</f>
        <v>-</v>
      </c>
      <c r="H119" s="239" t="str">
        <f t="shared" si="1"/>
        <v>-</v>
      </c>
    </row>
    <row r="120" spans="1:8" ht="26.25" customHeight="1" x14ac:dyDescent="0.4">
      <c r="A120" s="126" t="s">
        <v>100</v>
      </c>
      <c r="B120" s="215">
        <v>1</v>
      </c>
      <c r="C120" s="402" t="s">
        <v>101</v>
      </c>
      <c r="D120" s="413">
        <v>1.31128</v>
      </c>
      <c r="E120" s="150">
        <v>1</v>
      </c>
      <c r="F120" s="217">
        <v>116395361</v>
      </c>
      <c r="G120" s="191">
        <f>IF(ISBLANK(F120),"-",(F120/$D$105*$D$102*$B$124)*$D$113/$D$120)</f>
        <v>186.69440538726138</v>
      </c>
      <c r="H120" s="237">
        <f t="shared" si="1"/>
        <v>0.93347202693630693</v>
      </c>
    </row>
    <row r="121" spans="1:8" ht="26.25" customHeight="1" x14ac:dyDescent="0.4">
      <c r="A121" s="126" t="s">
        <v>102</v>
      </c>
      <c r="B121" s="215">
        <v>1</v>
      </c>
      <c r="C121" s="403"/>
      <c r="D121" s="414"/>
      <c r="E121" s="151">
        <v>2</v>
      </c>
      <c r="F121" s="217">
        <v>115983582</v>
      </c>
      <c r="G121" s="192">
        <f>IF(ISBLANK(F121),"-",(F121/$D$105*$D$102*$B$124)*$D$113/$D$120)</f>
        <v>186.03392515080282</v>
      </c>
      <c r="H121" s="238">
        <f t="shared" si="1"/>
        <v>0.93016962575401407</v>
      </c>
    </row>
    <row r="122" spans="1:8" ht="26.25" customHeight="1" x14ac:dyDescent="0.4">
      <c r="A122" s="126" t="s">
        <v>103</v>
      </c>
      <c r="B122" s="215">
        <v>1</v>
      </c>
      <c r="C122" s="403"/>
      <c r="D122" s="414"/>
      <c r="E122" s="151">
        <v>3</v>
      </c>
      <c r="F122" s="217">
        <v>116334400</v>
      </c>
      <c r="G122" s="192">
        <f>IF(ISBLANK(F122),"-",(F122/$D$105*$D$102*$B$124)*$D$113/$D$120)</f>
        <v>186.59662590920459</v>
      </c>
      <c r="H122" s="238">
        <f t="shared" si="1"/>
        <v>0.93298312954602292</v>
      </c>
    </row>
    <row r="123" spans="1:8" ht="27" customHeight="1" x14ac:dyDescent="0.4">
      <c r="A123" s="126" t="s">
        <v>104</v>
      </c>
      <c r="B123" s="215">
        <v>1</v>
      </c>
      <c r="C123" s="404"/>
      <c r="D123" s="415"/>
      <c r="E123" s="152">
        <v>4</v>
      </c>
      <c r="F123" s="225"/>
      <c r="G123" s="193" t="str">
        <f>IF(ISBLANK(F123),"-",(F123/$D$105*$D$102*$B$124)*$D$113/$D$120)</f>
        <v>-</v>
      </c>
      <c r="H123" s="239" t="str">
        <f t="shared" si="1"/>
        <v>-</v>
      </c>
    </row>
    <row r="124" spans="1:8" ht="26.25" customHeight="1" x14ac:dyDescent="0.4">
      <c r="A124" s="126" t="s">
        <v>105</v>
      </c>
      <c r="B124" s="194">
        <f>(B123/B122)*(B121/B120)*(B119/B118)*(B117/B116)*B115</f>
        <v>100</v>
      </c>
      <c r="C124" s="402" t="s">
        <v>106</v>
      </c>
      <c r="D124" s="413">
        <v>1.6013599999999999</v>
      </c>
      <c r="E124" s="150">
        <v>1</v>
      </c>
      <c r="F124" s="224">
        <v>141892309</v>
      </c>
      <c r="G124" s="191">
        <f>IF(ISBLANK(F124),"-",(F124/$D$105*$D$102*$B$124)*$D$113/$D$124)</f>
        <v>186.36353911530355</v>
      </c>
      <c r="H124" s="237">
        <f t="shared" si="1"/>
        <v>0.93181769557651772</v>
      </c>
    </row>
    <row r="125" spans="1:8" ht="27" customHeight="1" x14ac:dyDescent="0.4">
      <c r="A125" s="205" t="s">
        <v>107</v>
      </c>
      <c r="B125" s="226">
        <f>(D102*B124)/D111*D113</f>
        <v>1.3204269660303054</v>
      </c>
      <c r="C125" s="403"/>
      <c r="D125" s="414"/>
      <c r="E125" s="151">
        <v>2</v>
      </c>
      <c r="F125" s="217">
        <v>141905601</v>
      </c>
      <c r="G125" s="192">
        <f>IF(ISBLANK(F125),"-",(F125/$D$105*$D$102*$B$124)*$D$113/$D$124)</f>
        <v>186.38099703236321</v>
      </c>
      <c r="H125" s="238">
        <f t="shared" si="1"/>
        <v>0.93190498516181608</v>
      </c>
    </row>
    <row r="126" spans="1:8" ht="26.25" customHeight="1" x14ac:dyDescent="0.4">
      <c r="A126" s="398" t="s">
        <v>76</v>
      </c>
      <c r="B126" s="406"/>
      <c r="C126" s="403"/>
      <c r="D126" s="414"/>
      <c r="E126" s="151">
        <v>3</v>
      </c>
      <c r="F126" s="217">
        <v>141597894</v>
      </c>
      <c r="G126" s="192">
        <f>IF(ISBLANK(F126),"-",(F126/$D$105*$D$102*$B$124)*$D$113/$D$124)</f>
        <v>185.97684992999592</v>
      </c>
      <c r="H126" s="238">
        <f t="shared" si="1"/>
        <v>0.92988424964997962</v>
      </c>
    </row>
    <row r="127" spans="1:8" ht="27" customHeight="1" x14ac:dyDescent="0.4">
      <c r="A127" s="400"/>
      <c r="B127" s="407"/>
      <c r="C127" s="405"/>
      <c r="D127" s="415"/>
      <c r="E127" s="152">
        <v>4</v>
      </c>
      <c r="F127" s="225"/>
      <c r="G127" s="193" t="str">
        <f>IF(ISBLANK(F127),"-",(F127/$D$105*$D$102*$B$124)*$D$113/$D$124)</f>
        <v>-</v>
      </c>
      <c r="H127" s="239" t="str">
        <f t="shared" si="1"/>
        <v>-</v>
      </c>
    </row>
    <row r="128" spans="1:8" ht="26.25" customHeight="1" x14ac:dyDescent="0.4">
      <c r="A128" s="153"/>
      <c r="B128" s="153"/>
      <c r="C128" s="153"/>
      <c r="D128" s="153"/>
      <c r="E128" s="153"/>
      <c r="F128" s="154"/>
      <c r="G128" s="144" t="s">
        <v>69</v>
      </c>
      <c r="H128" s="227">
        <f>AVERAGE(H116:H127)</f>
        <v>0.92917456183239777</v>
      </c>
    </row>
    <row r="129" spans="1:9" ht="26.25" customHeight="1" x14ac:dyDescent="0.4">
      <c r="C129" s="153"/>
      <c r="D129" s="153"/>
      <c r="E129" s="153"/>
      <c r="F129" s="154"/>
      <c r="G129" s="142" t="s">
        <v>82</v>
      </c>
      <c r="H129" s="228">
        <f>STDEV(H116:H127)/H128</f>
        <v>4.5695972222909546E-3</v>
      </c>
    </row>
    <row r="130" spans="1:9" ht="27" customHeight="1" x14ac:dyDescent="0.4">
      <c r="A130" s="153"/>
      <c r="B130" s="153"/>
      <c r="C130" s="154"/>
      <c r="D130" s="155"/>
      <c r="E130" s="155"/>
      <c r="F130" s="154"/>
      <c r="G130" s="143" t="s">
        <v>19</v>
      </c>
      <c r="H130" s="229">
        <f>COUNT(H116:H127)</f>
        <v>9</v>
      </c>
    </row>
    <row r="131" spans="1:9" ht="18.75" x14ac:dyDescent="0.3">
      <c r="A131" s="153"/>
      <c r="B131" s="153"/>
      <c r="C131" s="154"/>
      <c r="D131" s="155"/>
      <c r="E131" s="155"/>
      <c r="F131" s="155"/>
      <c r="G131" s="155"/>
      <c r="H131" s="154"/>
    </row>
    <row r="132" spans="1:9" ht="26.25" customHeight="1" x14ac:dyDescent="0.4">
      <c r="A132" s="113" t="s">
        <v>108</v>
      </c>
      <c r="B132" s="231" t="s">
        <v>109</v>
      </c>
      <c r="C132" s="387" t="str">
        <f>B20</f>
        <v>Amoxicillin</v>
      </c>
      <c r="D132" s="387"/>
      <c r="E132" s="178" t="s">
        <v>110</v>
      </c>
      <c r="F132" s="178"/>
      <c r="G132" s="232">
        <f>H128</f>
        <v>0.92917456183239777</v>
      </c>
      <c r="H132" s="154"/>
    </row>
    <row r="133" spans="1:9" ht="19.5" customHeight="1" x14ac:dyDescent="0.3">
      <c r="A133" s="235"/>
      <c r="B133" s="165"/>
      <c r="C133" s="166"/>
      <c r="D133" s="166"/>
      <c r="E133" s="165"/>
      <c r="F133" s="165"/>
      <c r="G133" s="165"/>
      <c r="H133" s="165"/>
    </row>
    <row r="134" spans="1:9" ht="83.1" customHeight="1" x14ac:dyDescent="0.3">
      <c r="A134" s="160" t="s">
        <v>27</v>
      </c>
      <c r="B134" s="208" t="s">
        <v>120</v>
      </c>
      <c r="C134" s="208"/>
      <c r="D134" s="153"/>
      <c r="E134" s="162"/>
      <c r="F134" s="156"/>
      <c r="G134" s="182"/>
      <c r="H134" s="182"/>
      <c r="I134" s="156"/>
    </row>
    <row r="135" spans="1:9" ht="83.1" customHeight="1" x14ac:dyDescent="0.3">
      <c r="A135" s="160" t="s">
        <v>28</v>
      </c>
      <c r="B135" s="209"/>
      <c r="C135" s="209"/>
      <c r="D135" s="170"/>
      <c r="E135" s="163"/>
      <c r="F135" s="156"/>
      <c r="G135" s="183"/>
      <c r="H135" s="183"/>
      <c r="I135" s="178"/>
    </row>
    <row r="136" spans="1:9" ht="18.75" x14ac:dyDescent="0.3">
      <c r="A136" s="153"/>
      <c r="B136" s="154"/>
      <c r="C136" s="155"/>
      <c r="D136" s="155"/>
      <c r="E136" s="155"/>
      <c r="F136" s="155"/>
      <c r="G136" s="154"/>
      <c r="H136" s="154"/>
      <c r="I136" s="156"/>
    </row>
    <row r="137" spans="1:9" ht="18.75" x14ac:dyDescent="0.3">
      <c r="A137" s="153"/>
      <c r="B137" s="153"/>
      <c r="C137" s="154"/>
      <c r="D137" s="155"/>
      <c r="E137" s="155"/>
      <c r="F137" s="155"/>
      <c r="G137" s="155"/>
      <c r="H137" s="154"/>
      <c r="I137" s="156"/>
    </row>
    <row r="138" spans="1:9" ht="27" customHeight="1" x14ac:dyDescent="0.3">
      <c r="A138" s="153"/>
      <c r="B138" s="153"/>
      <c r="C138" s="154"/>
      <c r="D138" s="155"/>
      <c r="E138" s="155"/>
      <c r="F138" s="155"/>
      <c r="G138" s="155"/>
      <c r="H138" s="154"/>
      <c r="I138" s="156"/>
    </row>
    <row r="139" spans="1:9" ht="18.75" x14ac:dyDescent="0.3">
      <c r="A139" s="153"/>
      <c r="B139" s="153"/>
      <c r="C139" s="154"/>
      <c r="D139" s="155"/>
      <c r="E139" s="155"/>
      <c r="F139" s="155"/>
      <c r="G139" s="155"/>
      <c r="H139" s="154"/>
      <c r="I139" s="156"/>
    </row>
    <row r="140" spans="1:9" ht="27" customHeight="1" x14ac:dyDescent="0.3">
      <c r="A140" s="153"/>
      <c r="B140" s="153"/>
      <c r="C140" s="154"/>
      <c r="D140" s="155"/>
      <c r="E140" s="155"/>
      <c r="F140" s="155"/>
      <c r="G140" s="155"/>
      <c r="H140" s="154"/>
      <c r="I140" s="156"/>
    </row>
    <row r="141" spans="1:9" ht="27" customHeight="1" x14ac:dyDescent="0.3">
      <c r="A141" s="153"/>
      <c r="B141" s="153"/>
      <c r="C141" s="154"/>
      <c r="D141" s="155"/>
      <c r="E141" s="155"/>
      <c r="F141" s="155"/>
      <c r="G141" s="155"/>
      <c r="H141" s="154"/>
      <c r="I141" s="156"/>
    </row>
    <row r="142" spans="1:9" ht="18.75" x14ac:dyDescent="0.3">
      <c r="A142" s="153"/>
      <c r="B142" s="153"/>
      <c r="C142" s="154"/>
      <c r="D142" s="155"/>
      <c r="E142" s="155"/>
      <c r="F142" s="155"/>
      <c r="G142" s="155"/>
      <c r="H142" s="154"/>
      <c r="I142" s="156"/>
    </row>
    <row r="143" spans="1:9" ht="18.75" x14ac:dyDescent="0.3">
      <c r="A143" s="153"/>
      <c r="B143" s="153"/>
      <c r="C143" s="154"/>
      <c r="D143" s="155"/>
      <c r="E143" s="155"/>
      <c r="F143" s="155"/>
      <c r="G143" s="155"/>
      <c r="H143" s="154"/>
      <c r="I143" s="156"/>
    </row>
    <row r="144" spans="1:9" ht="18.75" x14ac:dyDescent="0.3">
      <c r="A144" s="153"/>
      <c r="B144" s="153"/>
      <c r="C144" s="154"/>
      <c r="D144" s="155"/>
      <c r="E144" s="155"/>
      <c r="F144" s="155"/>
      <c r="G144" s="155"/>
      <c r="H144" s="154"/>
      <c r="I144" s="156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15" zoomScale="55" zoomScaleNormal="75" workbookViewId="0">
      <selection activeCell="E126" sqref="E12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10" t="s">
        <v>29</v>
      </c>
      <c r="B1" s="410"/>
      <c r="C1" s="410"/>
      <c r="D1" s="410"/>
      <c r="E1" s="410"/>
      <c r="F1" s="410"/>
      <c r="G1" s="410"/>
      <c r="H1" s="410"/>
    </row>
    <row r="2" spans="1:8" x14ac:dyDescent="0.25">
      <c r="A2" s="410"/>
      <c r="B2" s="410"/>
      <c r="C2" s="410"/>
      <c r="D2" s="410"/>
      <c r="E2" s="410"/>
      <c r="F2" s="410"/>
      <c r="G2" s="410"/>
      <c r="H2" s="410"/>
    </row>
    <row r="3" spans="1:8" x14ac:dyDescent="0.25">
      <c r="A3" s="410"/>
      <c r="B3" s="410"/>
      <c r="C3" s="410"/>
      <c r="D3" s="410"/>
      <c r="E3" s="410"/>
      <c r="F3" s="410"/>
      <c r="G3" s="410"/>
      <c r="H3" s="410"/>
    </row>
    <row r="4" spans="1:8" x14ac:dyDescent="0.25">
      <c r="A4" s="410"/>
      <c r="B4" s="410"/>
      <c r="C4" s="410"/>
      <c r="D4" s="410"/>
      <c r="E4" s="410"/>
      <c r="F4" s="410"/>
      <c r="G4" s="410"/>
      <c r="H4" s="410"/>
    </row>
    <row r="5" spans="1:8" x14ac:dyDescent="0.25">
      <c r="A5" s="410"/>
      <c r="B5" s="410"/>
      <c r="C5" s="410"/>
      <c r="D5" s="410"/>
      <c r="E5" s="410"/>
      <c r="F5" s="410"/>
      <c r="G5" s="410"/>
      <c r="H5" s="410"/>
    </row>
    <row r="6" spans="1:8" x14ac:dyDescent="0.25">
      <c r="A6" s="410"/>
      <c r="B6" s="410"/>
      <c r="C6" s="410"/>
      <c r="D6" s="410"/>
      <c r="E6" s="410"/>
      <c r="F6" s="410"/>
      <c r="G6" s="410"/>
      <c r="H6" s="410"/>
    </row>
    <row r="7" spans="1:8" x14ac:dyDescent="0.25">
      <c r="A7" s="410"/>
      <c r="B7" s="410"/>
      <c r="C7" s="410"/>
      <c r="D7" s="410"/>
      <c r="E7" s="410"/>
      <c r="F7" s="410"/>
      <c r="G7" s="410"/>
      <c r="H7" s="410"/>
    </row>
    <row r="8" spans="1:8" x14ac:dyDescent="0.25">
      <c r="A8" s="411" t="s">
        <v>30</v>
      </c>
      <c r="B8" s="411"/>
      <c r="C8" s="411"/>
      <c r="D8" s="411"/>
      <c r="E8" s="411"/>
      <c r="F8" s="411"/>
      <c r="G8" s="411"/>
      <c r="H8" s="411"/>
    </row>
    <row r="9" spans="1:8" x14ac:dyDescent="0.25">
      <c r="A9" s="411"/>
      <c r="B9" s="411"/>
      <c r="C9" s="411"/>
      <c r="D9" s="411"/>
      <c r="E9" s="411"/>
      <c r="F9" s="411"/>
      <c r="G9" s="411"/>
      <c r="H9" s="411"/>
    </row>
    <row r="10" spans="1:8" x14ac:dyDescent="0.25">
      <c r="A10" s="411"/>
      <c r="B10" s="411"/>
      <c r="C10" s="411"/>
      <c r="D10" s="411"/>
      <c r="E10" s="411"/>
      <c r="F10" s="411"/>
      <c r="G10" s="411"/>
      <c r="H10" s="411"/>
    </row>
    <row r="11" spans="1:8" x14ac:dyDescent="0.25">
      <c r="A11" s="411"/>
      <c r="B11" s="411"/>
      <c r="C11" s="411"/>
      <c r="D11" s="411"/>
      <c r="E11" s="411"/>
      <c r="F11" s="411"/>
      <c r="G11" s="411"/>
      <c r="H11" s="411"/>
    </row>
    <row r="12" spans="1:8" x14ac:dyDescent="0.25">
      <c r="A12" s="411"/>
      <c r="B12" s="411"/>
      <c r="C12" s="411"/>
      <c r="D12" s="411"/>
      <c r="E12" s="411"/>
      <c r="F12" s="411"/>
      <c r="G12" s="411"/>
      <c r="H12" s="411"/>
    </row>
    <row r="13" spans="1:8" x14ac:dyDescent="0.25">
      <c r="A13" s="411"/>
      <c r="B13" s="411"/>
      <c r="C13" s="411"/>
      <c r="D13" s="411"/>
      <c r="E13" s="411"/>
      <c r="F13" s="411"/>
      <c r="G13" s="411"/>
      <c r="H13" s="411"/>
    </row>
    <row r="14" spans="1:8" ht="19.5" customHeight="1" x14ac:dyDescent="0.25">
      <c r="A14" s="411"/>
      <c r="B14" s="411"/>
      <c r="C14" s="411"/>
      <c r="D14" s="411"/>
      <c r="E14" s="411"/>
      <c r="F14" s="411"/>
      <c r="G14" s="411"/>
      <c r="H14" s="411"/>
    </row>
    <row r="15" spans="1:8" ht="19.5" customHeight="1" x14ac:dyDescent="0.25"/>
    <row r="16" spans="1:8" ht="19.5" customHeight="1" x14ac:dyDescent="0.3">
      <c r="A16" s="381" t="s">
        <v>31</v>
      </c>
      <c r="B16" s="382"/>
      <c r="C16" s="382"/>
      <c r="D16" s="382"/>
      <c r="E16" s="382"/>
      <c r="F16" s="382"/>
      <c r="G16" s="382"/>
      <c r="H16" s="383"/>
    </row>
    <row r="17" spans="1:12" ht="20.25" customHeight="1" x14ac:dyDescent="0.25">
      <c r="A17" s="412" t="s">
        <v>44</v>
      </c>
      <c r="B17" s="412"/>
      <c r="C17" s="412"/>
      <c r="D17" s="412"/>
      <c r="E17" s="412"/>
      <c r="F17" s="412"/>
      <c r="G17" s="412"/>
      <c r="H17" s="412"/>
    </row>
    <row r="18" spans="1:12" ht="26.25" customHeight="1" x14ac:dyDescent="0.4">
      <c r="A18" s="242" t="s">
        <v>33</v>
      </c>
      <c r="B18" s="408" t="s">
        <v>5</v>
      </c>
      <c r="C18" s="408"/>
    </row>
    <row r="19" spans="1:12" ht="26.25" customHeight="1" x14ac:dyDescent="0.4">
      <c r="A19" s="242" t="s">
        <v>34</v>
      </c>
      <c r="B19" s="344" t="s">
        <v>7</v>
      </c>
      <c r="C19" s="367">
        <v>23</v>
      </c>
    </row>
    <row r="20" spans="1:12" ht="26.25" customHeight="1" x14ac:dyDescent="0.4">
      <c r="A20" s="242" t="s">
        <v>35</v>
      </c>
      <c r="B20" s="344" t="s">
        <v>113</v>
      </c>
      <c r="C20" s="345"/>
    </row>
    <row r="21" spans="1:12" ht="26.25" customHeight="1" x14ac:dyDescent="0.4">
      <c r="A21" s="242" t="s">
        <v>36</v>
      </c>
      <c r="B21" s="388" t="s">
        <v>11</v>
      </c>
      <c r="C21" s="389"/>
      <c r="D21" s="389"/>
      <c r="E21" s="389"/>
      <c r="F21" s="389"/>
      <c r="G21" s="389"/>
      <c r="H21" s="389"/>
      <c r="I21" s="369"/>
    </row>
    <row r="22" spans="1:12" ht="26.25" customHeight="1" x14ac:dyDescent="0.4">
      <c r="A22" s="242" t="s">
        <v>37</v>
      </c>
      <c r="B22" s="346">
        <v>42607</v>
      </c>
      <c r="C22" s="345"/>
      <c r="D22" s="345"/>
      <c r="E22" s="345"/>
      <c r="F22" s="345"/>
      <c r="G22" s="345"/>
      <c r="H22" s="345"/>
      <c r="I22" s="345"/>
    </row>
    <row r="23" spans="1:12" ht="26.25" customHeight="1" x14ac:dyDescent="0.4">
      <c r="A23" s="242" t="s">
        <v>38</v>
      </c>
      <c r="B23" s="346">
        <v>42608</v>
      </c>
      <c r="C23" s="345"/>
      <c r="D23" s="345"/>
      <c r="E23" s="345"/>
      <c r="F23" s="345"/>
      <c r="G23" s="345"/>
      <c r="H23" s="345"/>
      <c r="I23" s="345"/>
    </row>
    <row r="24" spans="1:12" ht="18.75" x14ac:dyDescent="0.3">
      <c r="A24" s="242"/>
      <c r="B24" s="244"/>
    </row>
    <row r="25" spans="1:12" ht="18.75" x14ac:dyDescent="0.3">
      <c r="B25" s="244"/>
    </row>
    <row r="26" spans="1:12" ht="18.75" x14ac:dyDescent="0.3">
      <c r="A26" s="240" t="s">
        <v>1</v>
      </c>
      <c r="B26" s="387"/>
      <c r="C26" s="387"/>
      <c r="D26" s="387"/>
      <c r="E26" s="387"/>
      <c r="F26" s="387"/>
      <c r="G26" s="387"/>
      <c r="H26" s="387"/>
    </row>
    <row r="27" spans="1:12" ht="26.25" customHeight="1" x14ac:dyDescent="0.4">
      <c r="A27" s="245" t="s">
        <v>4</v>
      </c>
      <c r="B27" s="408" t="s">
        <v>115</v>
      </c>
      <c r="C27" s="408"/>
    </row>
    <row r="28" spans="1:12" ht="26.25" customHeight="1" x14ac:dyDescent="0.4">
      <c r="A28" s="247" t="s">
        <v>47</v>
      </c>
      <c r="B28" s="389" t="s">
        <v>114</v>
      </c>
      <c r="C28" s="389"/>
    </row>
    <row r="29" spans="1:12" ht="27" customHeight="1" x14ac:dyDescent="0.4">
      <c r="A29" s="247" t="s">
        <v>6</v>
      </c>
      <c r="B29" s="343">
        <v>96.96</v>
      </c>
    </row>
    <row r="30" spans="1:12" s="8" customFormat="1" ht="27" customHeight="1" x14ac:dyDescent="0.4">
      <c r="A30" s="247" t="s">
        <v>48</v>
      </c>
      <c r="B30" s="342">
        <v>0</v>
      </c>
      <c r="C30" s="390" t="s">
        <v>49</v>
      </c>
      <c r="D30" s="391"/>
      <c r="E30" s="391"/>
      <c r="F30" s="391"/>
      <c r="G30" s="391"/>
      <c r="H30" s="392"/>
      <c r="I30" s="249"/>
      <c r="J30" s="249"/>
      <c r="K30" s="249"/>
      <c r="L30" s="249"/>
    </row>
    <row r="31" spans="1:12" s="8" customFormat="1" ht="19.5" customHeight="1" x14ac:dyDescent="0.3">
      <c r="A31" s="247" t="s">
        <v>50</v>
      </c>
      <c r="B31" s="246">
        <f>B29-B30</f>
        <v>96.96</v>
      </c>
      <c r="C31" s="250"/>
      <c r="D31" s="250"/>
      <c r="E31" s="250"/>
      <c r="F31" s="250"/>
      <c r="G31" s="250"/>
      <c r="H31" s="251"/>
      <c r="I31" s="249"/>
      <c r="J31" s="249"/>
      <c r="K31" s="249"/>
      <c r="L31" s="249"/>
    </row>
    <row r="32" spans="1:12" s="8" customFormat="1" ht="27" customHeight="1" x14ac:dyDescent="0.4">
      <c r="A32" s="247" t="s">
        <v>51</v>
      </c>
      <c r="B32" s="363">
        <v>1</v>
      </c>
      <c r="C32" s="393" t="s">
        <v>52</v>
      </c>
      <c r="D32" s="394"/>
      <c r="E32" s="394"/>
      <c r="F32" s="394"/>
      <c r="G32" s="394"/>
      <c r="H32" s="395"/>
      <c r="I32" s="249"/>
      <c r="J32" s="249"/>
      <c r="K32" s="249"/>
      <c r="L32" s="249"/>
    </row>
    <row r="33" spans="1:14" s="8" customFormat="1" ht="27" customHeight="1" x14ac:dyDescent="0.4">
      <c r="A33" s="247" t="s">
        <v>53</v>
      </c>
      <c r="B33" s="363">
        <v>1</v>
      </c>
      <c r="C33" s="393" t="s">
        <v>54</v>
      </c>
      <c r="D33" s="394"/>
      <c r="E33" s="394"/>
      <c r="F33" s="394"/>
      <c r="G33" s="394"/>
      <c r="H33" s="395"/>
      <c r="I33" s="249"/>
      <c r="J33" s="249"/>
      <c r="K33" s="249"/>
      <c r="L33" s="253"/>
      <c r="M33" s="253"/>
      <c r="N33" s="254"/>
    </row>
    <row r="34" spans="1:14" s="8" customFormat="1" ht="17.25" customHeight="1" x14ac:dyDescent="0.3">
      <c r="A34" s="247"/>
      <c r="B34" s="252"/>
      <c r="C34" s="255"/>
      <c r="D34" s="255"/>
      <c r="E34" s="255"/>
      <c r="F34" s="255"/>
      <c r="G34" s="255"/>
      <c r="H34" s="255"/>
      <c r="I34" s="249"/>
      <c r="J34" s="249"/>
      <c r="K34" s="249"/>
      <c r="L34" s="253"/>
      <c r="M34" s="253"/>
      <c r="N34" s="254"/>
    </row>
    <row r="35" spans="1:14" s="8" customFormat="1" ht="18.75" x14ac:dyDescent="0.3">
      <c r="A35" s="247" t="s">
        <v>55</v>
      </c>
      <c r="B35" s="256">
        <f>B32/B33</f>
        <v>1</v>
      </c>
      <c r="C35" s="241" t="s">
        <v>56</v>
      </c>
      <c r="D35" s="241"/>
      <c r="E35" s="241"/>
      <c r="F35" s="241"/>
      <c r="G35" s="241"/>
      <c r="H35" s="241"/>
      <c r="I35" s="249"/>
      <c r="J35" s="249"/>
      <c r="K35" s="249"/>
      <c r="L35" s="253"/>
      <c r="M35" s="253"/>
      <c r="N35" s="254"/>
    </row>
    <row r="36" spans="1:14" s="8" customFormat="1" ht="19.5" customHeight="1" x14ac:dyDescent="0.3">
      <c r="A36" s="247"/>
      <c r="B36" s="246"/>
      <c r="H36" s="241"/>
      <c r="I36" s="249"/>
      <c r="J36" s="249"/>
      <c r="K36" s="249"/>
      <c r="L36" s="253"/>
      <c r="M36" s="253"/>
      <c r="N36" s="254"/>
    </row>
    <row r="37" spans="1:14" s="8" customFormat="1" ht="27" customHeight="1" x14ac:dyDescent="0.4">
      <c r="A37" s="257" t="s">
        <v>57</v>
      </c>
      <c r="B37" s="347">
        <v>50</v>
      </c>
      <c r="C37" s="241"/>
      <c r="D37" s="396" t="s">
        <v>58</v>
      </c>
      <c r="E37" s="409"/>
      <c r="F37" s="303" t="s">
        <v>59</v>
      </c>
      <c r="G37" s="304"/>
      <c r="J37" s="249"/>
      <c r="K37" s="249"/>
      <c r="L37" s="253"/>
      <c r="M37" s="253"/>
      <c r="N37" s="254"/>
    </row>
    <row r="38" spans="1:14" s="8" customFormat="1" ht="26.25" customHeight="1" x14ac:dyDescent="0.4">
      <c r="A38" s="258" t="s">
        <v>60</v>
      </c>
      <c r="B38" s="348">
        <v>1</v>
      </c>
      <c r="C38" s="260" t="s">
        <v>61</v>
      </c>
      <c r="D38" s="261" t="s">
        <v>62</v>
      </c>
      <c r="E38" s="293" t="s">
        <v>63</v>
      </c>
      <c r="F38" s="261" t="s">
        <v>62</v>
      </c>
      <c r="G38" s="262" t="s">
        <v>63</v>
      </c>
      <c r="J38" s="249"/>
      <c r="K38" s="249"/>
      <c r="L38" s="253"/>
      <c r="M38" s="253"/>
      <c r="N38" s="254"/>
    </row>
    <row r="39" spans="1:14" s="8" customFormat="1" ht="26.25" customHeight="1" x14ac:dyDescent="0.4">
      <c r="A39" s="258" t="s">
        <v>64</v>
      </c>
      <c r="B39" s="348">
        <v>1</v>
      </c>
      <c r="C39" s="263">
        <v>1</v>
      </c>
      <c r="D39" s="349">
        <v>62099056</v>
      </c>
      <c r="E39" s="307">
        <f>IF(ISBLANK(D39),"-",$D$49/$D$46*D39)</f>
        <v>63286616.705148779</v>
      </c>
      <c r="F39" s="349">
        <v>68125274</v>
      </c>
      <c r="G39" s="299">
        <f>IF(ISBLANK(F39),"-",$D$49/$F$46*F39)</f>
        <v>62123090.127315119</v>
      </c>
      <c r="J39" s="249"/>
      <c r="K39" s="249"/>
      <c r="L39" s="253"/>
      <c r="M39" s="253"/>
      <c r="N39" s="254"/>
    </row>
    <row r="40" spans="1:14" s="8" customFormat="1" ht="26.25" customHeight="1" x14ac:dyDescent="0.4">
      <c r="A40" s="258" t="s">
        <v>65</v>
      </c>
      <c r="B40" s="348">
        <v>1</v>
      </c>
      <c r="C40" s="259">
        <v>2</v>
      </c>
      <c r="D40" s="350">
        <v>62344508</v>
      </c>
      <c r="E40" s="308">
        <f>IF(ISBLANK(D40),"-",$D$49/$D$46*D40)</f>
        <v>63536762.643655673</v>
      </c>
      <c r="F40" s="350">
        <v>68429797</v>
      </c>
      <c r="G40" s="300">
        <f>IF(ISBLANK(F40),"-",$D$49/$F$46*F40)</f>
        <v>62400783.09886691</v>
      </c>
      <c r="J40" s="249"/>
      <c r="K40" s="249"/>
      <c r="L40" s="253"/>
      <c r="M40" s="253"/>
      <c r="N40" s="254"/>
    </row>
    <row r="41" spans="1:14" ht="26.25" customHeight="1" x14ac:dyDescent="0.4">
      <c r="A41" s="258" t="s">
        <v>66</v>
      </c>
      <c r="B41" s="348">
        <v>1</v>
      </c>
      <c r="C41" s="259">
        <v>3</v>
      </c>
      <c r="D41" s="350">
        <v>62185337</v>
      </c>
      <c r="E41" s="308">
        <f>IF(ISBLANK(D41),"-",$D$49/$D$46*D41)</f>
        <v>63374547.712923467</v>
      </c>
      <c r="F41" s="350">
        <v>68403178</v>
      </c>
      <c r="G41" s="300">
        <f>IF(ISBLANK(F41),"-",$D$49/$F$46*F41)</f>
        <v>62376509.368443474</v>
      </c>
      <c r="L41" s="253"/>
      <c r="M41" s="253"/>
      <c r="N41" s="264"/>
    </row>
    <row r="42" spans="1:14" ht="26.25" customHeight="1" x14ac:dyDescent="0.4">
      <c r="A42" s="258" t="s">
        <v>67</v>
      </c>
      <c r="B42" s="348">
        <v>1</v>
      </c>
      <c r="C42" s="265">
        <v>4</v>
      </c>
      <c r="D42" s="351"/>
      <c r="E42" s="309" t="str">
        <f>IF(ISBLANK(D42),"-",$D$49/$D$46*D42)</f>
        <v>-</v>
      </c>
      <c r="F42" s="351"/>
      <c r="G42" s="301" t="str">
        <f>IF(ISBLANK(F42),"-",$D$49/$F$46*F42)</f>
        <v>-</v>
      </c>
      <c r="L42" s="253"/>
      <c r="M42" s="253"/>
      <c r="N42" s="264"/>
    </row>
    <row r="43" spans="1:14" ht="27" customHeight="1" x14ac:dyDescent="0.4">
      <c r="A43" s="258" t="s">
        <v>68</v>
      </c>
      <c r="B43" s="348">
        <v>1</v>
      </c>
      <c r="C43" s="266" t="s">
        <v>69</v>
      </c>
      <c r="D43" s="328">
        <f>AVERAGE(D39:D42)</f>
        <v>62209633.666666664</v>
      </c>
      <c r="E43" s="289">
        <f>AVERAGE(E39:E42)</f>
        <v>63399309.02057597</v>
      </c>
      <c r="F43" s="267">
        <f>AVERAGE(F39:F42)</f>
        <v>68319416.333333328</v>
      </c>
      <c r="G43" s="268">
        <f>AVERAGE(G39:G42)</f>
        <v>62300127.531541832</v>
      </c>
    </row>
    <row r="44" spans="1:14" ht="26.25" customHeight="1" x14ac:dyDescent="0.4">
      <c r="A44" s="258" t="s">
        <v>70</v>
      </c>
      <c r="B44" s="343">
        <v>1</v>
      </c>
      <c r="C44" s="329" t="s">
        <v>71</v>
      </c>
      <c r="D44" s="353">
        <v>10.119999999999999</v>
      </c>
      <c r="E44" s="264"/>
      <c r="F44" s="352">
        <v>11.31</v>
      </c>
      <c r="G44" s="305"/>
    </row>
    <row r="45" spans="1:14" ht="26.25" customHeight="1" x14ac:dyDescent="0.4">
      <c r="A45" s="258" t="s">
        <v>72</v>
      </c>
      <c r="B45" s="343">
        <v>1</v>
      </c>
      <c r="C45" s="330" t="s">
        <v>73</v>
      </c>
      <c r="D45" s="331">
        <f>D44*$B$35</f>
        <v>10.119999999999999</v>
      </c>
      <c r="E45" s="270"/>
      <c r="F45" s="269">
        <f>F44*$B$35</f>
        <v>11.31</v>
      </c>
      <c r="G45" s="272"/>
    </row>
    <row r="46" spans="1:14" ht="19.5" customHeight="1" x14ac:dyDescent="0.3">
      <c r="A46" s="258" t="s">
        <v>74</v>
      </c>
      <c r="B46" s="327">
        <f>(B45/B44)*(B43/B42)*(B41/B40)*(B39/B38)*B37</f>
        <v>50</v>
      </c>
      <c r="C46" s="330" t="s">
        <v>75</v>
      </c>
      <c r="D46" s="332">
        <f>D45*$B$31/100</f>
        <v>9.8123519999999989</v>
      </c>
      <c r="E46" s="272"/>
      <c r="F46" s="271">
        <f>F45*$B$31/100</f>
        <v>10.966176000000001</v>
      </c>
      <c r="G46" s="272"/>
    </row>
    <row r="47" spans="1:14" ht="19.5" customHeight="1" x14ac:dyDescent="0.3">
      <c r="A47" s="398" t="s">
        <v>76</v>
      </c>
      <c r="B47" s="399"/>
      <c r="C47" s="330" t="s">
        <v>77</v>
      </c>
      <c r="D47" s="331">
        <f>D46/$B$46</f>
        <v>0.19624703999999998</v>
      </c>
      <c r="E47" s="272"/>
      <c r="F47" s="273">
        <f>F46/$B$46</f>
        <v>0.21932352000000002</v>
      </c>
      <c r="G47" s="272"/>
    </row>
    <row r="48" spans="1:14" ht="27" customHeight="1" x14ac:dyDescent="0.4">
      <c r="A48" s="400"/>
      <c r="B48" s="401"/>
      <c r="C48" s="330" t="s">
        <v>78</v>
      </c>
      <c r="D48" s="354">
        <v>0.2</v>
      </c>
      <c r="E48" s="305"/>
      <c r="F48" s="305"/>
      <c r="G48" s="305"/>
    </row>
    <row r="49" spans="1:12" ht="18.75" x14ac:dyDescent="0.3">
      <c r="C49" s="330" t="s">
        <v>79</v>
      </c>
      <c r="D49" s="332">
        <f>D48*$B$46</f>
        <v>10</v>
      </c>
      <c r="E49" s="272"/>
      <c r="F49" s="272"/>
      <c r="G49" s="272"/>
    </row>
    <row r="50" spans="1:12" ht="19.5" customHeight="1" x14ac:dyDescent="0.3">
      <c r="C50" s="333" t="s">
        <v>80</v>
      </c>
      <c r="D50" s="334">
        <f>D49/B35</f>
        <v>10</v>
      </c>
      <c r="E50" s="291"/>
      <c r="F50" s="291"/>
      <c r="G50" s="291"/>
    </row>
    <row r="51" spans="1:12" ht="18.75" x14ac:dyDescent="0.3">
      <c r="C51" s="335" t="s">
        <v>81</v>
      </c>
      <c r="D51" s="336">
        <f>AVERAGE(E39:E42,G39:G42)</f>
        <v>62849718.276058912</v>
      </c>
      <c r="E51" s="290"/>
      <c r="F51" s="290"/>
      <c r="G51" s="290"/>
    </row>
    <row r="52" spans="1:12" ht="18.75" x14ac:dyDescent="0.3">
      <c r="C52" s="274" t="s">
        <v>82</v>
      </c>
      <c r="D52" s="277">
        <f>STDEV(E39:E42,G39:G42)/D51</f>
        <v>9.7870292865900599E-3</v>
      </c>
      <c r="E52" s="270"/>
      <c r="F52" s="270"/>
      <c r="G52" s="270"/>
    </row>
    <row r="53" spans="1:12" ht="19.5" customHeight="1" x14ac:dyDescent="0.3">
      <c r="C53" s="275" t="s">
        <v>19</v>
      </c>
      <c r="D53" s="278">
        <f>COUNT(E39:E42,G39:G42)</f>
        <v>6</v>
      </c>
      <c r="E53" s="270"/>
      <c r="F53" s="270"/>
      <c r="G53" s="270"/>
    </row>
    <row r="55" spans="1:12" ht="18.75" x14ac:dyDescent="0.3">
      <c r="A55" s="240" t="s">
        <v>1</v>
      </c>
      <c r="B55" s="279" t="s">
        <v>83</v>
      </c>
    </row>
    <row r="56" spans="1:12" ht="18.75" x14ac:dyDescent="0.3">
      <c r="A56" s="241" t="s">
        <v>84</v>
      </c>
      <c r="B56" s="243" t="str">
        <f>B21</f>
        <v>Each 5ml of reconstituted suspension contains: Amoxicillin Trihydrate USP equivalent to Amoxicillin 200mg
Diluted Potassium Clavulanate BP equivalent to Clavulanic acid 28.5mg</v>
      </c>
    </row>
    <row r="57" spans="1:12" ht="26.25" customHeight="1" x14ac:dyDescent="0.4">
      <c r="A57" s="338" t="s">
        <v>85</v>
      </c>
      <c r="B57" s="355">
        <v>5</v>
      </c>
      <c r="C57" s="318" t="s">
        <v>86</v>
      </c>
      <c r="D57" s="356">
        <v>28.5</v>
      </c>
      <c r="E57" s="318" t="str">
        <f>B20</f>
        <v xml:space="preserve"> Clavulanic Acid</v>
      </c>
    </row>
    <row r="58" spans="1:12" ht="18.75" x14ac:dyDescent="0.3">
      <c r="A58" s="243" t="s">
        <v>87</v>
      </c>
      <c r="B58" s="366">
        <f>'Relative Density'!C39</f>
        <v>1.0563415728242442</v>
      </c>
    </row>
    <row r="59" spans="1:12" s="73" customFormat="1" ht="18.75" x14ac:dyDescent="0.3">
      <c r="A59" s="316" t="s">
        <v>88</v>
      </c>
      <c r="B59" s="317">
        <f>B57</f>
        <v>5</v>
      </c>
      <c r="C59" s="318" t="s">
        <v>89</v>
      </c>
      <c r="D59" s="339">
        <f>B58*B57</f>
        <v>5.2817078641212216</v>
      </c>
    </row>
    <row r="60" spans="1:12" ht="19.5" customHeight="1" x14ac:dyDescent="0.25"/>
    <row r="61" spans="1:12" s="8" customFormat="1" ht="27" customHeight="1" x14ac:dyDescent="0.4">
      <c r="A61" s="257" t="s">
        <v>90</v>
      </c>
      <c r="B61" s="347">
        <v>100</v>
      </c>
      <c r="C61" s="241"/>
      <c r="D61" s="281" t="s">
        <v>91</v>
      </c>
      <c r="E61" s="280" t="s">
        <v>92</v>
      </c>
      <c r="F61" s="280" t="s">
        <v>62</v>
      </c>
      <c r="G61" s="280" t="s">
        <v>93</v>
      </c>
      <c r="H61" s="260" t="s">
        <v>94</v>
      </c>
      <c r="L61" s="249"/>
    </row>
    <row r="62" spans="1:12" s="8" customFormat="1" ht="24" customHeight="1" x14ac:dyDescent="0.4">
      <c r="A62" s="258" t="s">
        <v>95</v>
      </c>
      <c r="B62" s="348">
        <v>1</v>
      </c>
      <c r="C62" s="402" t="s">
        <v>96</v>
      </c>
      <c r="D62" s="413">
        <v>3.36985</v>
      </c>
      <c r="E62" s="311">
        <v>1</v>
      </c>
      <c r="F62" s="357">
        <v>41769628</v>
      </c>
      <c r="G62" s="323">
        <f>IF(ISBLANK(F62),"-",(F62/$D$51*$D$48*$B$70)*$D$59/$D$62)</f>
        <v>20.832964524791773</v>
      </c>
      <c r="H62" s="320">
        <f t="shared" ref="H62:H73" si="0">IF(ISBLANK(F62),"-",G62/$D$57)</f>
        <v>0.73098121139620253</v>
      </c>
      <c r="L62" s="249"/>
    </row>
    <row r="63" spans="1:12" s="8" customFormat="1" ht="26.25" customHeight="1" x14ac:dyDescent="0.4">
      <c r="A63" s="258" t="s">
        <v>97</v>
      </c>
      <c r="B63" s="348">
        <v>1</v>
      </c>
      <c r="C63" s="403"/>
      <c r="D63" s="414"/>
      <c r="E63" s="312">
        <v>2</v>
      </c>
      <c r="F63" s="350">
        <v>41698245</v>
      </c>
      <c r="G63" s="324">
        <f>IF(ISBLANK(F63),"-",(F63/$D$51*$D$48*$B$70)*$D$59/$D$62)</f>
        <v>20.797361633938319</v>
      </c>
      <c r="H63" s="321">
        <f t="shared" si="0"/>
        <v>0.72973198715573051</v>
      </c>
      <c r="L63" s="249"/>
    </row>
    <row r="64" spans="1:12" s="8" customFormat="1" ht="24.75" customHeight="1" x14ac:dyDescent="0.4">
      <c r="A64" s="258" t="s">
        <v>98</v>
      </c>
      <c r="B64" s="348">
        <v>1</v>
      </c>
      <c r="C64" s="403"/>
      <c r="D64" s="414"/>
      <c r="E64" s="312">
        <v>3</v>
      </c>
      <c r="F64" s="350">
        <v>41766504</v>
      </c>
      <c r="G64" s="324">
        <f>IF(ISBLANK(F64),"-",(F64/$D$51*$D$48*$B$70)*$D$59/$D$62)</f>
        <v>20.831406402675491</v>
      </c>
      <c r="H64" s="321">
        <f t="shared" si="0"/>
        <v>0.73092654044475402</v>
      </c>
      <c r="L64" s="249"/>
    </row>
    <row r="65" spans="1:11" ht="27" customHeight="1" x14ac:dyDescent="0.4">
      <c r="A65" s="258" t="s">
        <v>99</v>
      </c>
      <c r="B65" s="348">
        <v>1</v>
      </c>
      <c r="C65" s="404"/>
      <c r="D65" s="415"/>
      <c r="E65" s="313">
        <v>4</v>
      </c>
      <c r="F65" s="358"/>
      <c r="G65" s="324" t="str">
        <f>IF(ISBLANK(F65),"-",(F65/$D$51*$D$48*$B$70)*$D$59/$D$62)</f>
        <v>-</v>
      </c>
      <c r="H65" s="321" t="str">
        <f t="shared" si="0"/>
        <v>-</v>
      </c>
    </row>
    <row r="66" spans="1:11" ht="24.75" customHeight="1" x14ac:dyDescent="0.4">
      <c r="A66" s="258" t="s">
        <v>100</v>
      </c>
      <c r="B66" s="348">
        <v>1</v>
      </c>
      <c r="C66" s="402" t="s">
        <v>101</v>
      </c>
      <c r="D66" s="413">
        <v>3.8094000000000001</v>
      </c>
      <c r="E66" s="282">
        <v>1</v>
      </c>
      <c r="F66" s="350">
        <v>47245041</v>
      </c>
      <c r="G66" s="323">
        <f>IF(ISBLANK(F66),"-",(F66/$D$51*$D$48*$B$70)*$D$59/$D$66)</f>
        <v>20.84494192247546</v>
      </c>
      <c r="H66" s="320">
        <f t="shared" si="0"/>
        <v>0.73140147096405128</v>
      </c>
    </row>
    <row r="67" spans="1:11" ht="23.25" customHeight="1" x14ac:dyDescent="0.4">
      <c r="A67" s="258" t="s">
        <v>102</v>
      </c>
      <c r="B67" s="348">
        <v>1</v>
      </c>
      <c r="C67" s="403"/>
      <c r="D67" s="414"/>
      <c r="E67" s="283">
        <v>2</v>
      </c>
      <c r="F67" s="350">
        <v>47258960</v>
      </c>
      <c r="G67" s="324">
        <f>IF(ISBLANK(F67),"-",(F67/$D$51*$D$48*$B$70)*$D$59/$D$66)</f>
        <v>20.851083111909904</v>
      </c>
      <c r="H67" s="321">
        <f t="shared" si="0"/>
        <v>0.73161695129508442</v>
      </c>
    </row>
    <row r="68" spans="1:11" ht="24.75" customHeight="1" x14ac:dyDescent="0.4">
      <c r="A68" s="258" t="s">
        <v>103</v>
      </c>
      <c r="B68" s="348">
        <v>1</v>
      </c>
      <c r="C68" s="403"/>
      <c r="D68" s="414"/>
      <c r="E68" s="283">
        <v>3</v>
      </c>
      <c r="F68" s="350">
        <v>47260064</v>
      </c>
      <c r="G68" s="324">
        <f>IF(ISBLANK(F68),"-",(F68/$D$51*$D$48*$B$70)*$D$59/$D$66)</f>
        <v>20.851570206754051</v>
      </c>
      <c r="H68" s="321">
        <f t="shared" si="0"/>
        <v>0.73163404234224738</v>
      </c>
    </row>
    <row r="69" spans="1:11" ht="27" customHeight="1" x14ac:dyDescent="0.4">
      <c r="A69" s="258" t="s">
        <v>104</v>
      </c>
      <c r="B69" s="348">
        <v>1</v>
      </c>
      <c r="C69" s="404"/>
      <c r="D69" s="415"/>
      <c r="E69" s="284">
        <v>4</v>
      </c>
      <c r="F69" s="358"/>
      <c r="G69" s="325" t="str">
        <f>IF(ISBLANK(F69),"-",(F69/$D$51*$D$48*$B$70)*$D$59/$D$66)</f>
        <v>-</v>
      </c>
      <c r="H69" s="322" t="str">
        <f t="shared" si="0"/>
        <v>-</v>
      </c>
    </row>
    <row r="70" spans="1:11" ht="23.25" customHeight="1" x14ac:dyDescent="0.4">
      <c r="A70" s="258" t="s">
        <v>105</v>
      </c>
      <c r="B70" s="326">
        <f>(B69/B68)*(B67/B66)*(B65/B64)*(B63/B62)*B61</f>
        <v>100</v>
      </c>
      <c r="C70" s="402" t="s">
        <v>106</v>
      </c>
      <c r="D70" s="413">
        <v>3.5850300000000002</v>
      </c>
      <c r="E70" s="282">
        <v>1</v>
      </c>
      <c r="F70" s="357">
        <v>44587145</v>
      </c>
      <c r="G70" s="323">
        <f>IF(ISBLANK(F70),"-",(F70/$D$51*$D$48*$B$70)*$D$59/$D$70)</f>
        <v>20.903446968671584</v>
      </c>
      <c r="H70" s="321">
        <f t="shared" si="0"/>
        <v>0.73345427960251175</v>
      </c>
    </row>
    <row r="71" spans="1:11" ht="22.5" customHeight="1" x14ac:dyDescent="0.4">
      <c r="A71" s="337" t="s">
        <v>107</v>
      </c>
      <c r="B71" s="359">
        <f>(D48*B70)/D57*D59</f>
        <v>3.7064616590324362</v>
      </c>
      <c r="C71" s="403"/>
      <c r="D71" s="414"/>
      <c r="E71" s="283">
        <v>2</v>
      </c>
      <c r="F71" s="350">
        <v>44526123</v>
      </c>
      <c r="G71" s="324">
        <f>IF(ISBLANK(F71),"-",(F71/$D$51*$D$48*$B$70)*$D$59/$D$70)</f>
        <v>20.874838495513629</v>
      </c>
      <c r="H71" s="321">
        <f t="shared" si="0"/>
        <v>0.73245047352679404</v>
      </c>
    </row>
    <row r="72" spans="1:11" ht="23.25" customHeight="1" x14ac:dyDescent="0.4">
      <c r="A72" s="398" t="s">
        <v>76</v>
      </c>
      <c r="B72" s="406"/>
      <c r="C72" s="403"/>
      <c r="D72" s="414"/>
      <c r="E72" s="283">
        <v>3</v>
      </c>
      <c r="F72" s="350">
        <v>44497738</v>
      </c>
      <c r="G72" s="324">
        <f>IF(ISBLANK(F72),"-",(F72/$D$51*$D$48*$B$70)*$D$59/$D$70)</f>
        <v>20.861530975101509</v>
      </c>
      <c r="H72" s="321">
        <f t="shared" si="0"/>
        <v>0.73198354298601787</v>
      </c>
    </row>
    <row r="73" spans="1:11" ht="23.25" customHeight="1" x14ac:dyDescent="0.4">
      <c r="A73" s="400"/>
      <c r="B73" s="407"/>
      <c r="C73" s="405"/>
      <c r="D73" s="415"/>
      <c r="E73" s="284">
        <v>4</v>
      </c>
      <c r="F73" s="358"/>
      <c r="G73" s="325" t="str">
        <f>IF(ISBLANK(F73),"-",(F73/$D$51*$D$48*$B$70)*$D$59/$D$70)</f>
        <v>-</v>
      </c>
      <c r="H73" s="322" t="str">
        <f t="shared" si="0"/>
        <v>-</v>
      </c>
    </row>
    <row r="74" spans="1:11" ht="26.25" customHeight="1" x14ac:dyDescent="0.4">
      <c r="A74" s="285"/>
      <c r="B74" s="285"/>
      <c r="C74" s="285"/>
      <c r="D74" s="285"/>
      <c r="E74" s="285"/>
      <c r="F74" s="286"/>
      <c r="G74" s="276" t="s">
        <v>69</v>
      </c>
      <c r="H74" s="360">
        <f>AVERAGE(H62:H73)</f>
        <v>0.73157561107926594</v>
      </c>
    </row>
    <row r="75" spans="1:11" ht="26.25" customHeight="1" x14ac:dyDescent="0.4">
      <c r="C75" s="285"/>
      <c r="D75" s="285"/>
      <c r="E75" s="285"/>
      <c r="F75" s="286"/>
      <c r="G75" s="274" t="s">
        <v>82</v>
      </c>
      <c r="H75" s="361">
        <f>STDEV(H62:H73)/H74</f>
        <v>1.4230169410564051E-3</v>
      </c>
    </row>
    <row r="76" spans="1:11" ht="27" customHeight="1" x14ac:dyDescent="0.4">
      <c r="A76" s="285"/>
      <c r="B76" s="285"/>
      <c r="C76" s="286"/>
      <c r="D76" s="287"/>
      <c r="E76" s="287"/>
      <c r="F76" s="286"/>
      <c r="G76" s="275" t="s">
        <v>19</v>
      </c>
      <c r="H76" s="362">
        <f>COUNT(H62:H73)</f>
        <v>9</v>
      </c>
    </row>
    <row r="77" spans="1:11" ht="18.75" x14ac:dyDescent="0.3">
      <c r="A77" s="285"/>
      <c r="B77" s="285"/>
      <c r="C77" s="286"/>
      <c r="D77" s="287"/>
      <c r="E77" s="287"/>
      <c r="F77" s="287"/>
      <c r="G77" s="287"/>
      <c r="H77" s="286"/>
      <c r="I77" s="288"/>
      <c r="J77" s="292"/>
      <c r="K77" s="306"/>
    </row>
    <row r="78" spans="1:11" ht="26.25" customHeight="1" x14ac:dyDescent="0.4">
      <c r="A78" s="245" t="s">
        <v>108</v>
      </c>
      <c r="B78" s="364" t="s">
        <v>109</v>
      </c>
      <c r="C78" s="387" t="str">
        <f>B20</f>
        <v xml:space="preserve"> Clavulanic Acid</v>
      </c>
      <c r="D78" s="387"/>
      <c r="E78" s="310" t="s">
        <v>110</v>
      </c>
      <c r="F78" s="310"/>
      <c r="G78" s="365">
        <f>H74</f>
        <v>0.73157561107926594</v>
      </c>
      <c r="H78" s="286"/>
      <c r="I78" s="288"/>
      <c r="J78" s="292"/>
      <c r="K78" s="306"/>
    </row>
    <row r="79" spans="1:11" ht="19.5" customHeight="1" x14ac:dyDescent="0.3">
      <c r="A79" s="296"/>
      <c r="B79" s="297"/>
      <c r="C79" s="298"/>
      <c r="D79" s="298"/>
      <c r="E79" s="297"/>
      <c r="F79" s="297"/>
      <c r="G79" s="297"/>
      <c r="H79" s="297"/>
    </row>
    <row r="80" spans="1:11" ht="18.75" x14ac:dyDescent="0.3">
      <c r="A80" s="240" t="s">
        <v>1</v>
      </c>
      <c r="B80" s="387" t="s">
        <v>111</v>
      </c>
      <c r="C80" s="387"/>
      <c r="D80" s="387"/>
      <c r="E80" s="387"/>
      <c r="F80" s="387"/>
      <c r="G80" s="387"/>
      <c r="H80" s="387"/>
    </row>
    <row r="81" spans="1:8" ht="26.25" customHeight="1" x14ac:dyDescent="0.4">
      <c r="A81" s="245" t="s">
        <v>4</v>
      </c>
      <c r="B81" s="408" t="s">
        <v>46</v>
      </c>
      <c r="C81" s="408"/>
    </row>
    <row r="82" spans="1:8" ht="26.25" customHeight="1" x14ac:dyDescent="0.4">
      <c r="A82" s="247" t="s">
        <v>47</v>
      </c>
      <c r="B82" s="389" t="s">
        <v>114</v>
      </c>
      <c r="C82" s="389"/>
    </row>
    <row r="83" spans="1:8" ht="27" customHeight="1" x14ac:dyDescent="0.4">
      <c r="A83" s="247" t="s">
        <v>6</v>
      </c>
      <c r="B83" s="343">
        <v>96.96</v>
      </c>
    </row>
    <row r="84" spans="1:8" ht="27" customHeight="1" x14ac:dyDescent="0.4">
      <c r="A84" s="247" t="s">
        <v>48</v>
      </c>
      <c r="B84" s="342">
        <v>0</v>
      </c>
      <c r="C84" s="390" t="s">
        <v>49</v>
      </c>
      <c r="D84" s="391"/>
      <c r="E84" s="391"/>
      <c r="F84" s="391"/>
      <c r="G84" s="391"/>
      <c r="H84" s="392"/>
    </row>
    <row r="85" spans="1:8" ht="19.5" customHeight="1" x14ac:dyDescent="0.3">
      <c r="A85" s="247" t="s">
        <v>50</v>
      </c>
      <c r="B85" s="246">
        <f>B83-B84</f>
        <v>96.96</v>
      </c>
      <c r="C85" s="250"/>
      <c r="D85" s="250"/>
      <c r="E85" s="250"/>
      <c r="F85" s="250"/>
      <c r="G85" s="250"/>
      <c r="H85" s="251"/>
    </row>
    <row r="86" spans="1:8" ht="27" customHeight="1" x14ac:dyDescent="0.4">
      <c r="A86" s="247" t="s">
        <v>51</v>
      </c>
      <c r="B86" s="363">
        <v>1</v>
      </c>
      <c r="C86" s="393" t="s">
        <v>52</v>
      </c>
      <c r="D86" s="394"/>
      <c r="E86" s="394"/>
      <c r="F86" s="394"/>
      <c r="G86" s="394"/>
      <c r="H86" s="395"/>
    </row>
    <row r="87" spans="1:8" ht="27" customHeight="1" x14ac:dyDescent="0.4">
      <c r="A87" s="247" t="s">
        <v>53</v>
      </c>
      <c r="B87" s="363">
        <v>1</v>
      </c>
      <c r="C87" s="393" t="s">
        <v>54</v>
      </c>
      <c r="D87" s="394"/>
      <c r="E87" s="394"/>
      <c r="F87" s="394"/>
      <c r="G87" s="394"/>
      <c r="H87" s="395"/>
    </row>
    <row r="88" spans="1:8" ht="18.75" x14ac:dyDescent="0.3">
      <c r="A88" s="247"/>
      <c r="B88" s="252"/>
      <c r="C88" s="255"/>
      <c r="D88" s="255"/>
      <c r="E88" s="255"/>
      <c r="F88" s="255"/>
      <c r="G88" s="255"/>
      <c r="H88" s="255"/>
    </row>
    <row r="89" spans="1:8" ht="18.75" x14ac:dyDescent="0.3">
      <c r="A89" s="247" t="s">
        <v>55</v>
      </c>
      <c r="B89" s="256">
        <f>B86/B87</f>
        <v>1</v>
      </c>
      <c r="C89" s="241" t="s">
        <v>56</v>
      </c>
    </row>
    <row r="90" spans="1:8" ht="19.5" customHeight="1" x14ac:dyDescent="0.3">
      <c r="A90" s="247"/>
      <c r="B90" s="246"/>
      <c r="C90" s="248"/>
      <c r="D90" s="248"/>
      <c r="E90" s="248"/>
      <c r="F90" s="248"/>
      <c r="G90" s="248"/>
    </row>
    <row r="91" spans="1:8" ht="27" customHeight="1" x14ac:dyDescent="0.4">
      <c r="A91" s="257" t="s">
        <v>57</v>
      </c>
      <c r="B91" s="347">
        <v>50</v>
      </c>
      <c r="D91" s="396" t="s">
        <v>58</v>
      </c>
      <c r="E91" s="397"/>
      <c r="F91" s="303" t="s">
        <v>59</v>
      </c>
      <c r="G91" s="304"/>
      <c r="H91" s="248"/>
    </row>
    <row r="92" spans="1:8" ht="26.25" customHeight="1" x14ac:dyDescent="0.4">
      <c r="A92" s="258" t="s">
        <v>60</v>
      </c>
      <c r="B92" s="348">
        <v>1</v>
      </c>
      <c r="C92" s="260" t="s">
        <v>61</v>
      </c>
      <c r="D92" s="422" t="s">
        <v>62</v>
      </c>
      <c r="E92" s="262" t="s">
        <v>63</v>
      </c>
      <c r="F92" s="422" t="s">
        <v>62</v>
      </c>
      <c r="G92" s="262" t="s">
        <v>63</v>
      </c>
      <c r="H92" s="248"/>
    </row>
    <row r="93" spans="1:8" ht="26.25" customHeight="1" x14ac:dyDescent="0.4">
      <c r="A93" s="258" t="s">
        <v>64</v>
      </c>
      <c r="B93" s="348">
        <v>1</v>
      </c>
      <c r="C93" s="416">
        <v>1</v>
      </c>
      <c r="D93" s="427">
        <f>D39</f>
        <v>62099056</v>
      </c>
      <c r="E93" s="424">
        <f>IF(ISBLANK(D93),"-",$D$103/$D$100*D93)</f>
        <v>63286616.705148779</v>
      </c>
      <c r="F93" s="427">
        <f>F39</f>
        <v>68125274</v>
      </c>
      <c r="G93" s="419">
        <f>IF(ISBLANK(F93),"-",$D$103/$F$100*F93)</f>
        <v>62123090.127315119</v>
      </c>
      <c r="H93" s="248"/>
    </row>
    <row r="94" spans="1:8" ht="26.25" customHeight="1" x14ac:dyDescent="0.4">
      <c r="A94" s="258" t="s">
        <v>65</v>
      </c>
      <c r="B94" s="348">
        <v>1</v>
      </c>
      <c r="C94" s="417">
        <v>2</v>
      </c>
      <c r="D94" s="428">
        <f t="shared" ref="D94:D96" si="1">D40</f>
        <v>62344508</v>
      </c>
      <c r="E94" s="425">
        <f>IF(ISBLANK(D94),"-",$D$103/$D$100*D94)</f>
        <v>63536762.643655673</v>
      </c>
      <c r="F94" s="428">
        <f t="shared" ref="F94:F96" si="2">F40</f>
        <v>68429797</v>
      </c>
      <c r="G94" s="420">
        <f>IF(ISBLANK(F94),"-",$D$103/$F$100*F94)</f>
        <v>62400783.09886691</v>
      </c>
      <c r="H94" s="248"/>
    </row>
    <row r="95" spans="1:8" ht="26.25" customHeight="1" x14ac:dyDescent="0.4">
      <c r="A95" s="258" t="s">
        <v>66</v>
      </c>
      <c r="B95" s="348">
        <v>1</v>
      </c>
      <c r="C95" s="417">
        <v>3</v>
      </c>
      <c r="D95" s="428">
        <f t="shared" si="1"/>
        <v>62185337</v>
      </c>
      <c r="E95" s="425">
        <f>IF(ISBLANK(D95),"-",$D$103/$D$100*D95)</f>
        <v>63374547.712923467</v>
      </c>
      <c r="F95" s="428">
        <f t="shared" si="2"/>
        <v>68403178</v>
      </c>
      <c r="G95" s="420">
        <f>IF(ISBLANK(F95),"-",$D$103/$F$100*F95)</f>
        <v>62376509.368443474</v>
      </c>
    </row>
    <row r="96" spans="1:8" ht="26.25" customHeight="1" x14ac:dyDescent="0.4">
      <c r="A96" s="258" t="s">
        <v>67</v>
      </c>
      <c r="B96" s="348">
        <v>1</v>
      </c>
      <c r="C96" s="418">
        <v>4</v>
      </c>
      <c r="D96" s="429"/>
      <c r="E96" s="426" t="str">
        <f>IF(ISBLANK(D96),"-",$D$103/$D$100*D96)</f>
        <v>-</v>
      </c>
      <c r="F96" s="429"/>
      <c r="G96" s="421" t="str">
        <f>IF(ISBLANK(F96),"-",$D$103/$F$100*F96)</f>
        <v>-</v>
      </c>
    </row>
    <row r="97" spans="1:7" ht="27" customHeight="1" thickBot="1" x14ac:dyDescent="0.45">
      <c r="A97" s="258" t="s">
        <v>68</v>
      </c>
      <c r="B97" s="348">
        <v>1</v>
      </c>
      <c r="C97" s="266" t="s">
        <v>69</v>
      </c>
      <c r="D97" s="423">
        <f>AVERAGE(D93:D96)</f>
        <v>62209633.666666664</v>
      </c>
      <c r="E97" s="268">
        <f>AVERAGE(E93:E96)</f>
        <v>63399309.02057597</v>
      </c>
      <c r="F97" s="423">
        <f>AVERAGE(F93:F96)</f>
        <v>68319416.333333328</v>
      </c>
      <c r="G97" s="268">
        <f>AVERAGE(G93:G96)</f>
        <v>62300127.531541832</v>
      </c>
    </row>
    <row r="98" spans="1:7" ht="26.25" customHeight="1" x14ac:dyDescent="0.4">
      <c r="A98" s="258" t="s">
        <v>70</v>
      </c>
      <c r="B98" s="343">
        <v>1</v>
      </c>
      <c r="C98" s="329" t="s">
        <v>71</v>
      </c>
      <c r="D98" s="353">
        <v>10.119999999999999</v>
      </c>
      <c r="E98" s="264"/>
      <c r="F98" s="352">
        <v>11.31</v>
      </c>
      <c r="G98" s="305"/>
    </row>
    <row r="99" spans="1:7" ht="26.25" customHeight="1" x14ac:dyDescent="0.4">
      <c r="A99" s="258" t="s">
        <v>72</v>
      </c>
      <c r="B99" s="343">
        <v>1</v>
      </c>
      <c r="C99" s="330" t="s">
        <v>73</v>
      </c>
      <c r="D99" s="331">
        <f>D98*$B$89</f>
        <v>10.119999999999999</v>
      </c>
      <c r="E99" s="270"/>
      <c r="F99" s="269">
        <f>F98*$B$89</f>
        <v>11.31</v>
      </c>
      <c r="G99" s="272"/>
    </row>
    <row r="100" spans="1:7" ht="19.5" customHeight="1" x14ac:dyDescent="0.3">
      <c r="A100" s="258" t="s">
        <v>74</v>
      </c>
      <c r="B100" s="327">
        <f>(B99/B98)*(B97/B96)*(B95/B94)*(B93/B92)*B91</f>
        <v>50</v>
      </c>
      <c r="C100" s="330" t="s">
        <v>75</v>
      </c>
      <c r="D100" s="332">
        <f>D99*$B$85/100</f>
        <v>9.8123519999999989</v>
      </c>
      <c r="E100" s="272"/>
      <c r="F100" s="271">
        <f>F99*$B$85/100</f>
        <v>10.966176000000001</v>
      </c>
      <c r="G100" s="272"/>
    </row>
    <row r="101" spans="1:7" ht="19.5" customHeight="1" x14ac:dyDescent="0.3">
      <c r="A101" s="398" t="s">
        <v>76</v>
      </c>
      <c r="B101" s="399"/>
      <c r="C101" s="330" t="s">
        <v>77</v>
      </c>
      <c r="D101" s="331">
        <f>D100/$B$100</f>
        <v>0.19624703999999998</v>
      </c>
      <c r="E101" s="272"/>
      <c r="F101" s="273">
        <f>F100/$B$100</f>
        <v>0.21932352000000002</v>
      </c>
      <c r="G101" s="272"/>
    </row>
    <row r="102" spans="1:7" ht="27" customHeight="1" x14ac:dyDescent="0.4">
      <c r="A102" s="400"/>
      <c r="B102" s="401"/>
      <c r="C102" s="330" t="s">
        <v>78</v>
      </c>
      <c r="D102" s="354">
        <v>0.2</v>
      </c>
      <c r="E102" s="305"/>
      <c r="F102" s="305"/>
      <c r="G102" s="305"/>
    </row>
    <row r="103" spans="1:7" ht="18.75" x14ac:dyDescent="0.3">
      <c r="C103" s="330" t="s">
        <v>79</v>
      </c>
      <c r="D103" s="332">
        <f>D102*$B$100</f>
        <v>10</v>
      </c>
      <c r="E103" s="272"/>
      <c r="F103" s="272"/>
      <c r="G103" s="272"/>
    </row>
    <row r="104" spans="1:7" ht="19.5" customHeight="1" x14ac:dyDescent="0.3">
      <c r="C104" s="333" t="s">
        <v>80</v>
      </c>
      <c r="D104" s="334">
        <f>D103/B89</f>
        <v>10</v>
      </c>
      <c r="E104" s="291"/>
      <c r="F104" s="291"/>
      <c r="G104" s="291"/>
    </row>
    <row r="105" spans="1:7" ht="18.75" x14ac:dyDescent="0.3">
      <c r="C105" s="335" t="s">
        <v>81</v>
      </c>
      <c r="D105" s="336">
        <f>AVERAGE(E93:E96,G93:G96)</f>
        <v>62849718.276058912</v>
      </c>
      <c r="E105" s="290"/>
      <c r="F105" s="290"/>
      <c r="G105" s="290"/>
    </row>
    <row r="106" spans="1:7" ht="18.75" x14ac:dyDescent="0.3">
      <c r="C106" s="274" t="s">
        <v>82</v>
      </c>
      <c r="D106" s="277">
        <f>STDEV(E93:E96,G93:G96)/D105</f>
        <v>9.7870292865900599E-3</v>
      </c>
      <c r="E106" s="270"/>
      <c r="F106" s="270"/>
      <c r="G106" s="270"/>
    </row>
    <row r="107" spans="1:7" ht="19.5" customHeight="1" x14ac:dyDescent="0.3">
      <c r="C107" s="275" t="s">
        <v>19</v>
      </c>
      <c r="D107" s="278">
        <f>COUNT(E93:E96,G93:G96)</f>
        <v>6</v>
      </c>
      <c r="E107" s="270"/>
      <c r="F107" s="270"/>
      <c r="G107" s="270"/>
    </row>
    <row r="109" spans="1:7" ht="18.75" x14ac:dyDescent="0.3">
      <c r="A109" s="240" t="s">
        <v>1</v>
      </c>
      <c r="B109" s="279" t="s">
        <v>83</v>
      </c>
    </row>
    <row r="110" spans="1:7" ht="18.75" x14ac:dyDescent="0.3">
      <c r="A110" s="241" t="s">
        <v>84</v>
      </c>
      <c r="B110" s="243" t="str">
        <f>B21</f>
        <v>Each 5ml of reconstituted suspension contains: Amoxicillin Trihydrate USP equivalent to Amoxicillin 200mg
Diluted Potassium Clavulanate BP equivalent to Clavulanic acid 28.5mg</v>
      </c>
    </row>
    <row r="111" spans="1:7" ht="26.25" customHeight="1" x14ac:dyDescent="0.4">
      <c r="A111" s="338" t="s">
        <v>85</v>
      </c>
      <c r="B111" s="355">
        <v>5</v>
      </c>
      <c r="C111" s="318" t="s">
        <v>86</v>
      </c>
      <c r="D111" s="356">
        <v>28.5</v>
      </c>
      <c r="E111" s="318" t="str">
        <f>B20</f>
        <v xml:space="preserve"> Clavulanic Acid</v>
      </c>
    </row>
    <row r="112" spans="1:7" ht="18.75" x14ac:dyDescent="0.3">
      <c r="A112" s="243" t="s">
        <v>87</v>
      </c>
      <c r="B112" s="366">
        <f>B58</f>
        <v>1.0563415728242442</v>
      </c>
    </row>
    <row r="113" spans="1:8" ht="18.75" x14ac:dyDescent="0.3">
      <c r="A113" s="316" t="s">
        <v>88</v>
      </c>
      <c r="B113" s="317">
        <f>B111</f>
        <v>5</v>
      </c>
      <c r="C113" s="318" t="s">
        <v>89</v>
      </c>
      <c r="D113" s="339">
        <f>B112*B111</f>
        <v>5.2817078641212216</v>
      </c>
      <c r="E113" s="319"/>
      <c r="F113" s="319"/>
      <c r="G113" s="319"/>
      <c r="H113" s="319"/>
    </row>
    <row r="114" spans="1:8" ht="19.5" customHeight="1" x14ac:dyDescent="0.25"/>
    <row r="115" spans="1:8" ht="27" customHeight="1" x14ac:dyDescent="0.4">
      <c r="A115" s="257" t="s">
        <v>90</v>
      </c>
      <c r="B115" s="347">
        <v>100</v>
      </c>
      <c r="D115" s="281" t="s">
        <v>91</v>
      </c>
      <c r="E115" s="280" t="s">
        <v>92</v>
      </c>
      <c r="F115" s="280" t="s">
        <v>62</v>
      </c>
      <c r="G115" s="280" t="s">
        <v>93</v>
      </c>
      <c r="H115" s="260" t="s">
        <v>94</v>
      </c>
    </row>
    <row r="116" spans="1:8" ht="26.25" customHeight="1" x14ac:dyDescent="0.4">
      <c r="A116" s="258" t="s">
        <v>95</v>
      </c>
      <c r="B116" s="348">
        <v>1</v>
      </c>
      <c r="C116" s="402" t="s">
        <v>96</v>
      </c>
      <c r="D116" s="413">
        <v>3.62554</v>
      </c>
      <c r="E116" s="311">
        <v>1</v>
      </c>
      <c r="F116" s="357">
        <v>41135836</v>
      </c>
      <c r="G116" s="323">
        <f>IF(ISBLANK(F116),"-",(F116/$D$105*$D$102*$B$124)*$D$113/$D$116)</f>
        <v>19.069910884904953</v>
      </c>
      <c r="H116" s="370">
        <f t="shared" ref="H116:H127" si="3">IF(ISBLANK(F116),"-",G116/$D$111)</f>
        <v>0.66911968017210366</v>
      </c>
    </row>
    <row r="117" spans="1:8" ht="26.25" customHeight="1" x14ac:dyDescent="0.4">
      <c r="A117" s="258" t="s">
        <v>97</v>
      </c>
      <c r="B117" s="348">
        <v>1</v>
      </c>
      <c r="C117" s="403"/>
      <c r="D117" s="414"/>
      <c r="E117" s="312">
        <v>2</v>
      </c>
      <c r="F117" s="350">
        <v>41067792</v>
      </c>
      <c r="G117" s="324">
        <f>IF(ISBLANK(F117),"-",(F117/$D$105*$D$102*$B$124)*$D$113/$D$116)</f>
        <v>19.038366782671261</v>
      </c>
      <c r="H117" s="371">
        <f t="shared" si="3"/>
        <v>0.66801286956741268</v>
      </c>
    </row>
    <row r="118" spans="1:8" ht="26.25" customHeight="1" x14ac:dyDescent="0.4">
      <c r="A118" s="258" t="s">
        <v>98</v>
      </c>
      <c r="B118" s="348">
        <v>1</v>
      </c>
      <c r="C118" s="403"/>
      <c r="D118" s="414"/>
      <c r="E118" s="312">
        <v>3</v>
      </c>
      <c r="F118" s="350">
        <v>41084553</v>
      </c>
      <c r="G118" s="324">
        <f>IF(ISBLANK(F118),"-",(F118/$D$105*$D$102*$B$124)*$D$113/$D$116)</f>
        <v>19.046136912257097</v>
      </c>
      <c r="H118" s="371">
        <f t="shared" si="3"/>
        <v>0.66828550569323153</v>
      </c>
    </row>
    <row r="119" spans="1:8" ht="27" customHeight="1" x14ac:dyDescent="0.4">
      <c r="A119" s="258" t="s">
        <v>99</v>
      </c>
      <c r="B119" s="348">
        <v>1</v>
      </c>
      <c r="C119" s="404"/>
      <c r="D119" s="415"/>
      <c r="E119" s="313">
        <v>4</v>
      </c>
      <c r="F119" s="358"/>
      <c r="G119" s="325" t="str">
        <f>IF(ISBLANK(F119),"-",(F119/$D$105*$D$102*$B$124)*$D$113/$D$116)</f>
        <v>-</v>
      </c>
      <c r="H119" s="372" t="str">
        <f t="shared" si="3"/>
        <v>-</v>
      </c>
    </row>
    <row r="120" spans="1:8" ht="26.25" customHeight="1" x14ac:dyDescent="0.4">
      <c r="A120" s="258" t="s">
        <v>100</v>
      </c>
      <c r="B120" s="348">
        <v>1</v>
      </c>
      <c r="C120" s="402" t="s">
        <v>101</v>
      </c>
      <c r="D120" s="413">
        <v>3.5981100000000001</v>
      </c>
      <c r="E120" s="282">
        <v>1</v>
      </c>
      <c r="F120" s="350">
        <v>41407522</v>
      </c>
      <c r="G120" s="323">
        <f>IF(ISBLANK(F120),"-",(F120/$D$105*$D$102*$B$124)*$D$113/$D$120)</f>
        <v>19.342198755390523</v>
      </c>
      <c r="H120" s="370">
        <f t="shared" si="3"/>
        <v>0.67867364054001833</v>
      </c>
    </row>
    <row r="121" spans="1:8" ht="26.25" customHeight="1" x14ac:dyDescent="0.4">
      <c r="A121" s="258" t="s">
        <v>102</v>
      </c>
      <c r="B121" s="348">
        <v>1</v>
      </c>
      <c r="C121" s="403"/>
      <c r="D121" s="414"/>
      <c r="E121" s="283">
        <v>2</v>
      </c>
      <c r="F121" s="350">
        <v>41127941</v>
      </c>
      <c r="G121" s="324">
        <f>IF(ISBLANK(F121),"-",(F121/$D$105*$D$102*$B$124)*$D$113/$D$120)</f>
        <v>19.211601438549614</v>
      </c>
      <c r="H121" s="371">
        <f t="shared" si="3"/>
        <v>0.67409127854560047</v>
      </c>
    </row>
    <row r="122" spans="1:8" ht="26.25" customHeight="1" x14ac:dyDescent="0.4">
      <c r="A122" s="258" t="s">
        <v>103</v>
      </c>
      <c r="B122" s="348">
        <v>1</v>
      </c>
      <c r="C122" s="403"/>
      <c r="D122" s="414"/>
      <c r="E122" s="283">
        <v>3</v>
      </c>
      <c r="F122" s="350">
        <v>41133233</v>
      </c>
      <c r="G122" s="324">
        <f>IF(ISBLANK(F122),"-",(F122/$D$105*$D$102*$B$124)*$D$113/$D$120)</f>
        <v>19.214073426992041</v>
      </c>
      <c r="H122" s="371">
        <f t="shared" si="3"/>
        <v>0.67417801498217689</v>
      </c>
    </row>
    <row r="123" spans="1:8" ht="27" customHeight="1" x14ac:dyDescent="0.4">
      <c r="A123" s="258" t="s">
        <v>104</v>
      </c>
      <c r="B123" s="348">
        <v>1</v>
      </c>
      <c r="C123" s="404"/>
      <c r="D123" s="415"/>
      <c r="E123" s="284">
        <v>4</v>
      </c>
      <c r="F123" s="358"/>
      <c r="G123" s="325" t="str">
        <f>IF(ISBLANK(F123),"-",(F123/$D$105*$D$102*$B$124)*$D$113/$D$120)</f>
        <v>-</v>
      </c>
      <c r="H123" s="372" t="str">
        <f t="shared" si="3"/>
        <v>-</v>
      </c>
    </row>
    <row r="124" spans="1:8" ht="26.25" customHeight="1" x14ac:dyDescent="0.4">
      <c r="A124" s="258" t="s">
        <v>105</v>
      </c>
      <c r="B124" s="326">
        <f>(B123/B122)*(B121/B120)*(B119/B118)*(B117/B116)*B115</f>
        <v>100</v>
      </c>
      <c r="C124" s="402" t="s">
        <v>106</v>
      </c>
      <c r="D124" s="413">
        <v>3.87019</v>
      </c>
      <c r="E124" s="282">
        <v>1</v>
      </c>
      <c r="F124" s="357">
        <v>44201911</v>
      </c>
      <c r="G124" s="323">
        <f>IF(ISBLANK(F124),"-",(F124/$D$105*$D$102*$B$124)*$D$113/$D$124)</f>
        <v>19.195958220771853</v>
      </c>
      <c r="H124" s="370">
        <f t="shared" si="3"/>
        <v>0.6735423937112931</v>
      </c>
    </row>
    <row r="125" spans="1:8" ht="27" customHeight="1" x14ac:dyDescent="0.4">
      <c r="A125" s="337" t="s">
        <v>107</v>
      </c>
      <c r="B125" s="359">
        <f>(D102*B124)/D111*D113</f>
        <v>3.7064616590324362</v>
      </c>
      <c r="C125" s="403"/>
      <c r="D125" s="414"/>
      <c r="E125" s="283">
        <v>2</v>
      </c>
      <c r="F125" s="350">
        <v>44377029</v>
      </c>
      <c r="G125" s="324">
        <f>IF(ISBLANK(F125),"-",(F125/$D$105*$D$102*$B$124)*$D$113/$D$124)</f>
        <v>19.272008276881532</v>
      </c>
      <c r="H125" s="371">
        <f t="shared" si="3"/>
        <v>0.67621081673268535</v>
      </c>
    </row>
    <row r="126" spans="1:8" ht="26.25" customHeight="1" x14ac:dyDescent="0.4">
      <c r="A126" s="398" t="s">
        <v>76</v>
      </c>
      <c r="B126" s="406"/>
      <c r="C126" s="403"/>
      <c r="D126" s="414"/>
      <c r="E126" s="283">
        <v>3</v>
      </c>
      <c r="F126" s="350">
        <v>44156365</v>
      </c>
      <c r="G126" s="324">
        <f>IF(ISBLANK(F126),"-",(F126/$D$105*$D$102*$B$124)*$D$113/$D$124)</f>
        <v>19.176178553030265</v>
      </c>
      <c r="H126" s="371">
        <f t="shared" si="3"/>
        <v>0.6728483702817637</v>
      </c>
    </row>
    <row r="127" spans="1:8" ht="27" customHeight="1" x14ac:dyDescent="0.4">
      <c r="A127" s="400"/>
      <c r="B127" s="407"/>
      <c r="C127" s="405"/>
      <c r="D127" s="415"/>
      <c r="E127" s="284">
        <v>4</v>
      </c>
      <c r="F127" s="358"/>
      <c r="G127" s="325" t="str">
        <f>IF(ISBLANK(F127),"-",(F127/$D$105*$D$102*$B$124)*$D$113/$D$124)</f>
        <v>-</v>
      </c>
      <c r="H127" s="372" t="str">
        <f t="shared" si="3"/>
        <v>-</v>
      </c>
    </row>
    <row r="128" spans="1:8" ht="26.25" customHeight="1" x14ac:dyDescent="0.4">
      <c r="A128" s="285"/>
      <c r="B128" s="285"/>
      <c r="C128" s="285"/>
      <c r="D128" s="285"/>
      <c r="E128" s="285"/>
      <c r="F128" s="286"/>
      <c r="G128" s="276" t="s">
        <v>69</v>
      </c>
      <c r="H128" s="360">
        <f>AVERAGE(H116:H127)</f>
        <v>0.67277361891403176</v>
      </c>
    </row>
    <row r="129" spans="1:9" ht="26.25" customHeight="1" x14ac:dyDescent="0.4">
      <c r="C129" s="285"/>
      <c r="D129" s="285"/>
      <c r="E129" s="285"/>
      <c r="F129" s="286"/>
      <c r="G129" s="274" t="s">
        <v>82</v>
      </c>
      <c r="H129" s="361">
        <f>STDEV(H116:H127)/H128</f>
        <v>5.4382390162931908E-3</v>
      </c>
    </row>
    <row r="130" spans="1:9" ht="27" customHeight="1" x14ac:dyDescent="0.4">
      <c r="A130" s="285"/>
      <c r="B130" s="285"/>
      <c r="C130" s="286"/>
      <c r="D130" s="287"/>
      <c r="E130" s="287"/>
      <c r="F130" s="286"/>
      <c r="G130" s="275" t="s">
        <v>19</v>
      </c>
      <c r="H130" s="362">
        <f>COUNT(H116:H127)</f>
        <v>9</v>
      </c>
    </row>
    <row r="131" spans="1:9" ht="18.75" x14ac:dyDescent="0.3">
      <c r="A131" s="285"/>
      <c r="B131" s="285"/>
      <c r="C131" s="286"/>
      <c r="D131" s="287"/>
      <c r="E131" s="287"/>
      <c r="F131" s="287"/>
      <c r="G131" s="287"/>
      <c r="H131" s="286"/>
    </row>
    <row r="132" spans="1:9" ht="26.25" customHeight="1" x14ac:dyDescent="0.4">
      <c r="A132" s="245" t="s">
        <v>108</v>
      </c>
      <c r="B132" s="364" t="s">
        <v>109</v>
      </c>
      <c r="C132" s="387" t="str">
        <f>B20</f>
        <v xml:space="preserve"> Clavulanic Acid</v>
      </c>
      <c r="D132" s="387"/>
      <c r="E132" s="310" t="s">
        <v>110</v>
      </c>
      <c r="F132" s="310"/>
      <c r="G132" s="365">
        <f>H128</f>
        <v>0.67277361891403176</v>
      </c>
      <c r="H132" s="286"/>
    </row>
    <row r="133" spans="1:9" ht="19.5" customHeight="1" x14ac:dyDescent="0.3">
      <c r="A133" s="368"/>
      <c r="B133" s="297"/>
      <c r="C133" s="298"/>
      <c r="D133" s="298"/>
      <c r="E133" s="297"/>
      <c r="F133" s="297"/>
      <c r="G133" s="297"/>
      <c r="H133" s="297"/>
    </row>
    <row r="134" spans="1:9" ht="83.1" customHeight="1" x14ac:dyDescent="0.3">
      <c r="A134" s="292" t="s">
        <v>27</v>
      </c>
      <c r="B134" s="340" t="s">
        <v>120</v>
      </c>
      <c r="C134" s="340"/>
      <c r="D134" s="285"/>
      <c r="E134" s="294"/>
      <c r="F134" s="288"/>
      <c r="G134" s="314"/>
      <c r="H134" s="314"/>
      <c r="I134" s="288"/>
    </row>
    <row r="135" spans="1:9" ht="83.1" customHeight="1" x14ac:dyDescent="0.3">
      <c r="A135" s="292" t="s">
        <v>28</v>
      </c>
      <c r="B135" s="341"/>
      <c r="C135" s="341"/>
      <c r="D135" s="302"/>
      <c r="E135" s="295"/>
      <c r="F135" s="288"/>
      <c r="G135" s="315"/>
      <c r="H135" s="315"/>
      <c r="I135" s="310"/>
    </row>
    <row r="136" spans="1:9" ht="18.75" x14ac:dyDescent="0.3">
      <c r="A136" s="285"/>
      <c r="B136" s="286"/>
      <c r="C136" s="287"/>
      <c r="D136" s="287"/>
      <c r="E136" s="287"/>
      <c r="F136" s="287"/>
      <c r="G136" s="286"/>
      <c r="H136" s="286"/>
      <c r="I136" s="288"/>
    </row>
    <row r="137" spans="1:9" ht="18.75" x14ac:dyDescent="0.3">
      <c r="A137" s="285"/>
      <c r="B137" s="285"/>
      <c r="C137" s="286"/>
      <c r="D137" s="287"/>
      <c r="E137" s="287"/>
      <c r="F137" s="287"/>
      <c r="G137" s="287"/>
      <c r="H137" s="286"/>
      <c r="I137" s="288"/>
    </row>
    <row r="138" spans="1:9" ht="27" customHeight="1" x14ac:dyDescent="0.3">
      <c r="A138" s="285"/>
      <c r="B138" s="285"/>
      <c r="C138" s="286"/>
      <c r="D138" s="287"/>
      <c r="E138" s="287"/>
      <c r="F138" s="287"/>
      <c r="G138" s="287"/>
      <c r="H138" s="286"/>
      <c r="I138" s="288"/>
    </row>
    <row r="139" spans="1:9" ht="18.75" x14ac:dyDescent="0.3">
      <c r="A139" s="285"/>
      <c r="B139" s="285"/>
      <c r="C139" s="286"/>
      <c r="D139" s="287"/>
      <c r="E139" s="287"/>
      <c r="F139" s="287"/>
      <c r="G139" s="287"/>
      <c r="H139" s="286"/>
      <c r="I139" s="288"/>
    </row>
    <row r="140" spans="1:9" ht="27" customHeight="1" x14ac:dyDescent="0.3">
      <c r="A140" s="285"/>
      <c r="B140" s="285"/>
      <c r="C140" s="286"/>
      <c r="D140" s="287"/>
      <c r="E140" s="287"/>
      <c r="F140" s="287"/>
      <c r="G140" s="287"/>
      <c r="H140" s="286"/>
      <c r="I140" s="288"/>
    </row>
    <row r="141" spans="1:9" ht="27" customHeight="1" x14ac:dyDescent="0.3">
      <c r="A141" s="285"/>
      <c r="B141" s="285"/>
      <c r="C141" s="286"/>
      <c r="D141" s="287"/>
      <c r="E141" s="287"/>
      <c r="F141" s="287"/>
      <c r="G141" s="287"/>
      <c r="H141" s="286"/>
      <c r="I141" s="288"/>
    </row>
    <row r="142" spans="1:9" ht="18.75" x14ac:dyDescent="0.3">
      <c r="A142" s="285"/>
      <c r="B142" s="285"/>
      <c r="C142" s="286"/>
      <c r="D142" s="287"/>
      <c r="E142" s="287"/>
      <c r="F142" s="287"/>
      <c r="G142" s="287"/>
      <c r="H142" s="286"/>
      <c r="I142" s="288"/>
    </row>
    <row r="143" spans="1:9" ht="18.75" x14ac:dyDescent="0.3">
      <c r="A143" s="285"/>
      <c r="B143" s="285"/>
      <c r="C143" s="286" t="s">
        <v>125</v>
      </c>
      <c r="D143" s="287"/>
      <c r="E143" s="287"/>
      <c r="F143" s="287"/>
      <c r="G143" s="287"/>
      <c r="H143" s="286"/>
      <c r="I143" s="288"/>
    </row>
    <row r="144" spans="1:9" ht="18.75" x14ac:dyDescent="0.3">
      <c r="A144" s="285"/>
      <c r="B144" s="285"/>
      <c r="C144" s="286"/>
      <c r="D144" s="287"/>
      <c r="E144" s="287"/>
      <c r="F144" s="287"/>
      <c r="G144" s="287"/>
      <c r="H144" s="286"/>
      <c r="I144" s="288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SST Amoxicillin</vt:lpstr>
      <vt:lpstr>SST Clavulanic acid</vt:lpstr>
      <vt:lpstr>SST Clavulanic acid (2)</vt:lpstr>
      <vt:lpstr>Relative Density</vt:lpstr>
      <vt:lpstr>Amoxicillin </vt:lpstr>
      <vt:lpstr>Clavulanic acid</vt:lpstr>
      <vt:lpstr>'Amoxicillin '!Print_Area</vt:lpstr>
      <vt:lpstr>'Clavulanic acid'!Print_Area</vt:lpstr>
      <vt:lpstr>'Relative Density'!Print_Area</vt:lpstr>
      <vt:lpstr>'SST Amoxicillin'!Print_Area</vt:lpstr>
      <vt:lpstr>'SST Clavulanic acid'!Print_Area</vt:lpstr>
      <vt:lpstr>'SST Clavulanic acid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2017-05-02T14:46:21Z</cp:lastPrinted>
  <dcterms:created xsi:type="dcterms:W3CDTF">2005-07-05T10:19:27Z</dcterms:created>
  <dcterms:modified xsi:type="dcterms:W3CDTF">2017-05-02T14:51:37Z</dcterms:modified>
</cp:coreProperties>
</file>