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116" i="3" l="1"/>
  <c r="D100" i="3" s="1"/>
  <c r="E94" i="3"/>
  <c r="G41" i="3"/>
  <c r="E41" i="3"/>
  <c r="B45" i="3"/>
  <c r="B34" i="3"/>
  <c r="C12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F42" i="3"/>
  <c r="D42" i="3"/>
  <c r="D44" i="3"/>
  <c r="B30" i="3"/>
  <c r="C46" i="2"/>
  <c r="D50" i="2" s="1"/>
  <c r="C45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D97" i="3"/>
  <c r="D98" i="3" s="1"/>
  <c r="I39" i="3"/>
  <c r="D49" i="3"/>
  <c r="D45" i="3"/>
  <c r="E39" i="3" s="1"/>
  <c r="E38" i="3"/>
  <c r="F98" i="3"/>
  <c r="D27" i="2"/>
  <c r="D31" i="2"/>
  <c r="D35" i="2"/>
  <c r="D39" i="2"/>
  <c r="D43" i="2"/>
  <c r="C49" i="2"/>
  <c r="F44" i="3"/>
  <c r="F45" i="3" s="1"/>
  <c r="D24" i="2"/>
  <c r="D28" i="2"/>
  <c r="D32" i="2"/>
  <c r="D36" i="2"/>
  <c r="D40" i="2"/>
  <c r="D49" i="2"/>
  <c r="B57" i="3"/>
  <c r="B69" i="3" s="1"/>
  <c r="C50" i="2"/>
  <c r="D37" i="2"/>
  <c r="D41" i="2"/>
  <c r="D26" i="2"/>
  <c r="D30" i="2"/>
  <c r="D34" i="2"/>
  <c r="D38" i="2"/>
  <c r="D42" i="2"/>
  <c r="B49" i="2"/>
  <c r="G92" i="3" l="1"/>
  <c r="E91" i="3"/>
  <c r="G93" i="3"/>
  <c r="G91" i="3"/>
  <c r="E92" i="3"/>
  <c r="G94" i="3"/>
  <c r="E40" i="3"/>
  <c r="D46" i="3"/>
  <c r="F99" i="3"/>
  <c r="F46" i="3"/>
  <c r="G38" i="3"/>
  <c r="G40" i="3"/>
  <c r="G39" i="3"/>
  <c r="D99" i="3"/>
  <c r="E93" i="3"/>
  <c r="G95" i="3" l="1"/>
  <c r="E42" i="3"/>
  <c r="D52" i="3"/>
  <c r="D103" i="3"/>
  <c r="E108" i="3" s="1"/>
  <c r="F108" i="3" s="1"/>
  <c r="D105" i="3"/>
  <c r="G42" i="3"/>
  <c r="E95" i="3"/>
  <c r="D50" i="3"/>
  <c r="G64" i="3" s="1"/>
  <c r="H64" i="3" s="1"/>
  <c r="E111" i="3" l="1"/>
  <c r="F111" i="3" s="1"/>
  <c r="E113" i="3"/>
  <c r="F113" i="3" s="1"/>
  <c r="E110" i="3"/>
  <c r="F110" i="3" s="1"/>
  <c r="E109" i="3"/>
  <c r="F109" i="3" s="1"/>
  <c r="E112" i="3"/>
  <c r="F112" i="3" s="1"/>
  <c r="G67" i="3"/>
  <c r="H67" i="3" s="1"/>
  <c r="G70" i="3"/>
  <c r="H70" i="3" s="1"/>
  <c r="G62" i="3"/>
  <c r="H62" i="3" s="1"/>
  <c r="G66" i="3"/>
  <c r="H66" i="3" s="1"/>
  <c r="G61" i="3"/>
  <c r="H61" i="3" s="1"/>
  <c r="G60" i="3"/>
  <c r="H60" i="3" s="1"/>
  <c r="G69" i="3"/>
  <c r="H69" i="3" s="1"/>
  <c r="G65" i="3"/>
  <c r="H65" i="3" s="1"/>
  <c r="G71" i="3"/>
  <c r="H71" i="3" s="1"/>
  <c r="G68" i="3"/>
  <c r="H68" i="3" s="1"/>
  <c r="G63" i="3"/>
  <c r="H63" i="3" s="1"/>
  <c r="D51" i="3"/>
  <c r="D104" i="3"/>
  <c r="E117" i="3" l="1"/>
  <c r="E115" i="3"/>
  <c r="E116" i="3" s="1"/>
  <c r="G72" i="3"/>
  <c r="G73" i="3" s="1"/>
  <c r="G74" i="3"/>
  <c r="H74" i="3"/>
  <c r="H72" i="3"/>
  <c r="F117" i="3"/>
  <c r="F115" i="3"/>
  <c r="G120" i="3" s="1"/>
  <c r="F116" i="3" l="1"/>
  <c r="G76" i="3"/>
  <c r="H73" i="3"/>
</calcChain>
</file>

<file path=xl/sharedStrings.xml><?xml version="1.0" encoding="utf-8"?>
<sst xmlns="http://schemas.openxmlformats.org/spreadsheetml/2006/main" count="234" uniqueCount="127">
  <si>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</si>
  <si>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</si>
  <si>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</si>
  <si>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</si>
  <si>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</si>
  <si>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</si>
  <si>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</si>
  <si>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NDQD201510425</t>
  </si>
  <si>
    <t>Weight (mg):</t>
  </si>
  <si>
    <t>EFAVIRENZ</t>
  </si>
  <si>
    <t>Standard Conc (mg/mL):</t>
  </si>
  <si>
    <t>Each film-coated tablet contains Efavirenz USP 600mg</t>
  </si>
  <si>
    <t>2015-10-08 14:32:43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</si>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</sst>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13" fillId="3" borderId="1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60" zoomScaleNormal="100" workbookViewId="0">
      <selection activeCell="C27" sqref="C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52027215</v>
      </c>
      <c r="C24" s="18">
        <v>110841.4</v>
      </c>
      <c r="D24" s="19">
        <v>1.02</v>
      </c>
      <c r="E24" s="20">
        <v>25.68</v>
      </c>
    </row>
    <row r="25" spans="1:6" ht="16.5" customHeight="1" x14ac:dyDescent="0.3">
      <c r="A25" s="17">
        <v>2</v>
      </c>
      <c r="B25" s="18">
        <v>51972041</v>
      </c>
      <c r="C25" s="18">
        <v>110629.2</v>
      </c>
      <c r="D25" s="19">
        <v>1.03</v>
      </c>
      <c r="E25" s="19">
        <v>25.67</v>
      </c>
    </row>
    <row r="26" spans="1:6" ht="16.5" customHeight="1" x14ac:dyDescent="0.3">
      <c r="A26" s="17">
        <v>3</v>
      </c>
      <c r="B26" s="18">
        <v>52146315</v>
      </c>
      <c r="C26" s="18">
        <v>110104.6</v>
      </c>
      <c r="D26" s="19">
        <v>1.03</v>
      </c>
      <c r="E26" s="19">
        <v>25.65</v>
      </c>
    </row>
    <row r="27" spans="1:6" ht="16.5" customHeight="1" x14ac:dyDescent="0.3">
      <c r="A27" s="17">
        <v>4</v>
      </c>
      <c r="B27" s="18">
        <v>52088127</v>
      </c>
      <c r="C27" s="18">
        <v>111126.3</v>
      </c>
      <c r="D27" s="19">
        <v>1.04</v>
      </c>
      <c r="E27" s="19">
        <v>25.62</v>
      </c>
    </row>
    <row r="28" spans="1:6" ht="16.5" customHeight="1" x14ac:dyDescent="0.3">
      <c r="A28" s="17">
        <v>5</v>
      </c>
      <c r="B28" s="18">
        <v>51973157</v>
      </c>
      <c r="C28" s="18">
        <v>111296.8</v>
      </c>
      <c r="D28" s="19">
        <v>1.03</v>
      </c>
      <c r="E28" s="19">
        <v>25.61</v>
      </c>
    </row>
    <row r="29" spans="1:6" ht="16.5" customHeight="1" x14ac:dyDescent="0.3">
      <c r="A29" s="17">
        <v>6</v>
      </c>
      <c r="B29" s="21">
        <v>51935048</v>
      </c>
      <c r="C29" s="21">
        <v>111567.6</v>
      </c>
      <c r="D29" s="22">
        <v>1.04</v>
      </c>
      <c r="E29" s="22">
        <v>25.6</v>
      </c>
    </row>
    <row r="30" spans="1:6" ht="16.5" customHeight="1" x14ac:dyDescent="0.3">
      <c r="A30" s="23" t="s">
        <v>18</v>
      </c>
      <c r="B30" s="24">
        <f>AVERAGE(B24:B29)</f>
        <v>52023650.5</v>
      </c>
      <c r="C30" s="25">
        <f>AVERAGE(C24:C29)</f>
        <v>110927.64999999998</v>
      </c>
      <c r="D30" s="26">
        <f>AVERAGE(D24:D29)</f>
        <v>1.0316666666666667</v>
      </c>
      <c r="E30" s="26">
        <f>AVERAGE(E24:E29)</f>
        <v>25.638333333333335</v>
      </c>
    </row>
    <row r="31" spans="1:6" ht="16.5" customHeight="1" x14ac:dyDescent="0.3">
      <c r="A31" s="27" t="s">
        <v>19</v>
      </c>
      <c r="B31" s="28">
        <f>(STDEV(B24:B29)/B30)</f>
        <v>1.5444761824491889E-3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236444945</v>
      </c>
      <c r="C45" s="18">
        <v>102980.1</v>
      </c>
      <c r="D45" s="19">
        <v>1.06</v>
      </c>
      <c r="E45" s="20">
        <v>25.58</v>
      </c>
    </row>
    <row r="46" spans="1:6" ht="16.5" customHeight="1" x14ac:dyDescent="0.3">
      <c r="A46" s="17">
        <v>2</v>
      </c>
      <c r="B46" s="18">
        <v>237585510</v>
      </c>
      <c r="C46" s="18">
        <v>103721.60000000001</v>
      </c>
      <c r="D46" s="19">
        <v>1.03</v>
      </c>
      <c r="E46" s="19">
        <v>25.59</v>
      </c>
    </row>
    <row r="47" spans="1:6" ht="16.5" customHeight="1" x14ac:dyDescent="0.3">
      <c r="A47" s="17">
        <v>3</v>
      </c>
      <c r="B47" s="18">
        <v>239460681</v>
      </c>
      <c r="C47" s="18">
        <v>100998.7</v>
      </c>
      <c r="D47" s="19">
        <v>1.04</v>
      </c>
      <c r="E47" s="19">
        <v>25.59</v>
      </c>
    </row>
    <row r="48" spans="1:6" ht="16.5" customHeight="1" x14ac:dyDescent="0.3">
      <c r="A48" s="17">
        <v>4</v>
      </c>
      <c r="B48" s="18">
        <v>237518844</v>
      </c>
      <c r="C48" s="18">
        <v>103497.1</v>
      </c>
      <c r="D48" s="19">
        <v>1.06</v>
      </c>
      <c r="E48" s="19">
        <v>25.6</v>
      </c>
    </row>
    <row r="49" spans="1:7" ht="16.5" customHeight="1" x14ac:dyDescent="0.3">
      <c r="A49" s="17">
        <v>5</v>
      </c>
      <c r="B49" s="18">
        <v>237234163</v>
      </c>
      <c r="C49" s="18">
        <v>102938.7</v>
      </c>
      <c r="D49" s="19">
        <v>1.06</v>
      </c>
      <c r="E49" s="19">
        <v>25.59</v>
      </c>
    </row>
    <row r="50" spans="1:7" ht="16.5" customHeight="1" x14ac:dyDescent="0.3">
      <c r="A50" s="17">
        <v>6</v>
      </c>
      <c r="B50" s="21">
        <v>237882476</v>
      </c>
      <c r="C50" s="21">
        <v>103629.1</v>
      </c>
      <c r="D50" s="22">
        <v>1.03</v>
      </c>
      <c r="E50" s="22">
        <v>25.6</v>
      </c>
    </row>
    <row r="51" spans="1:7" ht="16.5" customHeight="1" x14ac:dyDescent="0.3">
      <c r="A51" s="23" t="s">
        <v>18</v>
      </c>
      <c r="B51" s="24">
        <f>AVERAGE(B45:B50)</f>
        <v>237687769.83333334</v>
      </c>
      <c r="C51" s="25">
        <f>AVERAGE(C45:C50)</f>
        <v>102960.88333333335</v>
      </c>
      <c r="D51" s="26">
        <f>AVERAGE(D45:D50)</f>
        <v>1.0466666666666666</v>
      </c>
      <c r="E51" s="26">
        <f>AVERAGE(E45:E50)</f>
        <v>25.591666666666669</v>
      </c>
    </row>
    <row r="52" spans="1:7" ht="16.5" customHeight="1" x14ac:dyDescent="0.3">
      <c r="A52" s="27" t="s">
        <v>19</v>
      </c>
      <c r="B52" s="28">
        <f>(STDEV(B45:B50)/B51)</f>
        <v>4.1947663395613018E-3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1074.97</v>
      </c>
      <c r="D24" s="87">
        <f t="shared" ref="D24:D43" si="0">(C24-$C$46)/$C$46</f>
        <v>-7.7128250004268274E-3</v>
      </c>
      <c r="E24" s="53"/>
    </row>
    <row r="25" spans="1:5" ht="15.75" customHeight="1" x14ac:dyDescent="0.3">
      <c r="C25" s="95">
        <v>1076.18</v>
      </c>
      <c r="D25" s="88">
        <f t="shared" si="0"/>
        <v>-6.5958938472323019E-3</v>
      </c>
      <c r="E25" s="53"/>
    </row>
    <row r="26" spans="1:5" ht="15.75" customHeight="1" x14ac:dyDescent="0.3">
      <c r="C26" s="95">
        <v>1078.6400000000001</v>
      </c>
      <c r="D26" s="88">
        <f t="shared" si="0"/>
        <v>-4.3251081969360276E-3</v>
      </c>
      <c r="E26" s="53"/>
    </row>
    <row r="27" spans="1:5" ht="15.75" customHeight="1" x14ac:dyDescent="0.3">
      <c r="C27" s="95">
        <v>1087.04</v>
      </c>
      <c r="D27" s="88">
        <f t="shared" si="0"/>
        <v>3.4287940235875956E-3</v>
      </c>
      <c r="E27" s="53"/>
    </row>
    <row r="28" spans="1:5" ht="15.75" customHeight="1" x14ac:dyDescent="0.3">
      <c r="C28" s="95">
        <v>1072.33</v>
      </c>
      <c r="D28" s="88">
        <f t="shared" si="0"/>
        <v>-1.0149765698305812E-2</v>
      </c>
      <c r="E28" s="53"/>
    </row>
    <row r="29" spans="1:5" ht="15.75" customHeight="1" x14ac:dyDescent="0.3">
      <c r="C29" s="95">
        <v>1113.73</v>
      </c>
      <c r="D29" s="88">
        <f t="shared" si="0"/>
        <v>2.8065895245704176E-2</v>
      </c>
      <c r="E29" s="53"/>
    </row>
    <row r="30" spans="1:5" ht="15.75" customHeight="1" x14ac:dyDescent="0.3">
      <c r="C30" s="95">
        <v>1065.79</v>
      </c>
      <c r="D30" s="88">
        <f t="shared" si="0"/>
        <v>-1.6186732427142126E-2</v>
      </c>
      <c r="E30" s="53"/>
    </row>
    <row r="31" spans="1:5" ht="15.75" customHeight="1" x14ac:dyDescent="0.3">
      <c r="C31" s="95">
        <v>1075.52</v>
      </c>
      <c r="D31" s="88">
        <f t="shared" si="0"/>
        <v>-7.2051290217021004E-3</v>
      </c>
      <c r="E31" s="53"/>
    </row>
    <row r="32" spans="1:5" ht="15.75" customHeight="1" x14ac:dyDescent="0.3">
      <c r="C32" s="95">
        <v>1105.32</v>
      </c>
      <c r="D32" s="88">
        <f t="shared" si="0"/>
        <v>2.030276218920354E-2</v>
      </c>
      <c r="E32" s="53"/>
    </row>
    <row r="33" spans="1:7" ht="15.75" customHeight="1" x14ac:dyDescent="0.3">
      <c r="C33" s="95">
        <v>1121.3599999999999</v>
      </c>
      <c r="D33" s="88">
        <f t="shared" si="0"/>
        <v>3.5109023096013138E-2</v>
      </c>
      <c r="E33" s="53"/>
    </row>
    <row r="34" spans="1:7" ht="15.75" customHeight="1" x14ac:dyDescent="0.3">
      <c r="C34" s="95">
        <v>1110.33</v>
      </c>
      <c r="D34" s="88">
        <f t="shared" si="0"/>
        <v>2.4927411013587336E-2</v>
      </c>
      <c r="E34" s="53"/>
    </row>
    <row r="35" spans="1:7" ht="15.75" customHeight="1" x14ac:dyDescent="0.3">
      <c r="C35" s="95">
        <v>1063.1099999999999</v>
      </c>
      <c r="D35" s="88">
        <f t="shared" si="0"/>
        <v>-1.8660596468928335E-2</v>
      </c>
      <c r="E35" s="53"/>
    </row>
    <row r="36" spans="1:7" ht="15.75" customHeight="1" x14ac:dyDescent="0.3">
      <c r="C36" s="95">
        <v>1082.56</v>
      </c>
      <c r="D36" s="88">
        <f t="shared" si="0"/>
        <v>-7.0662049402508715E-4</v>
      </c>
      <c r="E36" s="53"/>
    </row>
    <row r="37" spans="1:7" ht="15.75" customHeight="1" x14ac:dyDescent="0.3">
      <c r="C37" s="95">
        <v>1065.07</v>
      </c>
      <c r="D37" s="88">
        <f t="shared" si="0"/>
        <v>-1.6851352617472757E-2</v>
      </c>
      <c r="E37" s="53"/>
    </row>
    <row r="38" spans="1:7" ht="15.75" customHeight="1" x14ac:dyDescent="0.3">
      <c r="C38" s="95">
        <v>1062.0999999999999</v>
      </c>
      <c r="D38" s="88">
        <f t="shared" si="0"/>
        <v>-1.9592910902586538E-2</v>
      </c>
      <c r="E38" s="53"/>
    </row>
    <row r="39" spans="1:7" ht="15.75" customHeight="1" x14ac:dyDescent="0.3">
      <c r="C39" s="95">
        <v>1078.45</v>
      </c>
      <c r="D39" s="88">
        <f t="shared" si="0"/>
        <v>-4.5004940804955432E-3</v>
      </c>
      <c r="E39" s="53"/>
    </row>
    <row r="40" spans="1:7" ht="15.75" customHeight="1" x14ac:dyDescent="0.3">
      <c r="C40" s="95">
        <v>1083.42</v>
      </c>
      <c r="D40" s="88">
        <f t="shared" si="0"/>
        <v>8.7231399981033218E-5</v>
      </c>
      <c r="E40" s="53"/>
    </row>
    <row r="41" spans="1:7" ht="15.75" customHeight="1" x14ac:dyDescent="0.3">
      <c r="C41" s="95">
        <v>1083.5899999999999</v>
      </c>
      <c r="D41" s="88">
        <f t="shared" si="0"/>
        <v>2.4415561158672828E-4</v>
      </c>
      <c r="E41" s="53"/>
    </row>
    <row r="42" spans="1:7" ht="15.75" customHeight="1" x14ac:dyDescent="0.3">
      <c r="C42" s="95">
        <v>1112.8</v>
      </c>
      <c r="D42" s="88">
        <f t="shared" si="0"/>
        <v>2.7207427499860416E-2</v>
      </c>
      <c r="E42" s="53"/>
    </row>
    <row r="43" spans="1:7" ht="16.5" customHeight="1" x14ac:dyDescent="0.3">
      <c r="C43" s="96">
        <v>1054.2</v>
      </c>
      <c r="D43" s="89">
        <f t="shared" si="0"/>
        <v>-2.6885271324269461E-2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21666.51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1083.3254999999999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1083.3254999999999</v>
      </c>
      <c r="C49" s="93">
        <f>-IF(C46&lt;=80,10%,IF(C46&lt;250,7.5%,5%))</f>
        <v>-0.05</v>
      </c>
      <c r="D49" s="81">
        <f>IF(C46&lt;=80,C46*0.9,IF(C46&lt;250,C46*0.925,C46*0.95))</f>
        <v>1029.1592249999999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1137.491775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50" zoomScaleNormal="40" zoomScaleSheetLayoutView="50" zoomScalePageLayoutView="55" workbookViewId="0">
      <selection activeCell="E95" sqref="E9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100" t="s">
        <v>33</v>
      </c>
      <c r="B18" s="325" t="s">
        <v>5</v>
      </c>
      <c r="C18" s="325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0" t="s">
        <v>9</v>
      </c>
      <c r="C20" s="33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0" t="s">
        <v>11</v>
      </c>
      <c r="C21" s="330"/>
      <c r="D21" s="330"/>
      <c r="E21" s="330"/>
      <c r="F21" s="330"/>
      <c r="G21" s="330"/>
      <c r="H21" s="330"/>
      <c r="I21" s="104"/>
    </row>
    <row r="22" spans="1:14" ht="26.25" customHeight="1" x14ac:dyDescent="0.4">
      <c r="A22" s="100" t="s">
        <v>37</v>
      </c>
      <c r="B22" s="105">
        <v>42293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42300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5" t="s">
        <v>125</v>
      </c>
      <c r="C26" s="325"/>
    </row>
    <row r="27" spans="1:14" ht="26.25" customHeight="1" x14ac:dyDescent="0.4">
      <c r="A27" s="109" t="s">
        <v>48</v>
      </c>
      <c r="B27" s="323" t="s">
        <v>126</v>
      </c>
      <c r="C27" s="323"/>
    </row>
    <row r="28" spans="1:14" ht="27" customHeight="1" x14ac:dyDescent="0.4">
      <c r="A28" s="109" t="s">
        <v>6</v>
      </c>
      <c r="B28" s="110">
        <v>99.3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6" t="s">
        <v>59</v>
      </c>
      <c r="E36" s="324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51440435</v>
      </c>
      <c r="E38" s="133">
        <f>IF(ISBLANK(D38),"-",$D$48/$D$45*D38)</f>
        <v>50704459.766489409</v>
      </c>
      <c r="F38" s="132">
        <v>51536187</v>
      </c>
      <c r="G38" s="134">
        <f>IF(ISBLANK(F38),"-",$D$48/$F$45*F38)</f>
        <v>52600827.753735602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51335149</v>
      </c>
      <c r="E39" s="138">
        <f>IF(ISBLANK(D39),"-",$D$48/$D$45*D39)</f>
        <v>50600680.127942912</v>
      </c>
      <c r="F39" s="137">
        <v>51479881</v>
      </c>
      <c r="G39" s="139">
        <f>IF(ISBLANK(F39),"-",$D$48/$F$45*F39)</f>
        <v>52543358.577610835</v>
      </c>
      <c r="I39" s="308">
        <f>ABS((F43/D43*D42)-F42)/D42</f>
        <v>3.4104904360386684E-2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51597082</v>
      </c>
      <c r="E40" s="138">
        <f>IF(ISBLANK(D40),"-",$D$48/$D$45*D40)</f>
        <v>50858865.566305086</v>
      </c>
      <c r="F40" s="137">
        <v>51333003</v>
      </c>
      <c r="G40" s="139">
        <f>IF(ISBLANK(F40),"-",$D$48/$F$45*F40)</f>
        <v>52393446.354209192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51457555.333333336</v>
      </c>
      <c r="E42" s="148">
        <f>AVERAGE(E38:E41)</f>
        <v>50721335.153579138</v>
      </c>
      <c r="F42" s="147">
        <f>AVERAGE(F38:F41)</f>
        <v>51449690.333333336</v>
      </c>
      <c r="G42" s="149">
        <f>AVERAGE(G38:G41)</f>
        <v>52512544.228518546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30.65</v>
      </c>
      <c r="E43" s="140"/>
      <c r="F43" s="281">
        <v>29.6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30.65</v>
      </c>
      <c r="E44" s="155"/>
      <c r="F44" s="154">
        <f>F43*$B$34</f>
        <v>29.6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30.435449999999996</v>
      </c>
      <c r="E45" s="158"/>
      <c r="F45" s="157">
        <f>F44*$B$30/100</f>
        <v>29.392800000000001</v>
      </c>
      <c r="H45" s="150"/>
    </row>
    <row r="46" spans="1:14" ht="19.5" customHeight="1" x14ac:dyDescent="0.3">
      <c r="A46" s="294" t="s">
        <v>78</v>
      </c>
      <c r="B46" s="295"/>
      <c r="C46" s="153" t="s">
        <v>79</v>
      </c>
      <c r="D46" s="159">
        <f>D45/$B$45</f>
        <v>0.12174179999999998</v>
      </c>
      <c r="E46" s="160"/>
      <c r="F46" s="161">
        <f>F45/$B$45</f>
        <v>0.1175712</v>
      </c>
      <c r="H46" s="150"/>
    </row>
    <row r="47" spans="1:14" ht="27" customHeight="1" x14ac:dyDescent="0.4">
      <c r="A47" s="296"/>
      <c r="B47" s="297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51616939.691048838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1.9118655124186278E-2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Efavirenz USP 600mg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68">
        <f>Uniformity!C46</f>
        <v>1083.3254999999999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1" t="s">
        <v>94</v>
      </c>
      <c r="D60" s="314">
        <v>1089.99</v>
      </c>
      <c r="E60" s="182">
        <v>1</v>
      </c>
      <c r="F60" s="183">
        <v>53642176</v>
      </c>
      <c r="G60" s="269">
        <f>IF(ISBLANK(F60),"-",(F60/$D$50*$D$47*$B$68)*($B$57/$D$60))</f>
        <v>619.7290257993468</v>
      </c>
      <c r="H60" s="184">
        <f t="shared" ref="H60:H71" si="0">IF(ISBLANK(F60),"-",G60/$B$56)</f>
        <v>1.032881709665578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2"/>
      <c r="D61" s="315"/>
      <c r="E61" s="185">
        <v>2</v>
      </c>
      <c r="F61" s="137">
        <v>53646199</v>
      </c>
      <c r="G61" s="270">
        <f>IF(ISBLANK(F61),"-",(F61/$D$50*$D$47*$B$68)*($B$57/$D$60))</f>
        <v>619.7755035908292</v>
      </c>
      <c r="H61" s="186">
        <f t="shared" si="0"/>
        <v>1.032959172651382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5">
        <v>3</v>
      </c>
      <c r="F62" s="187">
        <v>53823479</v>
      </c>
      <c r="G62" s="270">
        <f>IF(ISBLANK(F62),"-",(F62/$D$50*$D$47*$B$68)*($B$57/$D$60))</f>
        <v>621.8236226248838</v>
      </c>
      <c r="H62" s="186">
        <f t="shared" si="0"/>
        <v>1.0363727043748063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16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1089.9000000000001</v>
      </c>
      <c r="E64" s="182">
        <v>1</v>
      </c>
      <c r="F64" s="183">
        <v>52178186</v>
      </c>
      <c r="G64" s="271">
        <f>IF(ISBLANK(F64),"-",(F64/$D$50*$D$47*$B$68)*($B$57/$D$64))</f>
        <v>602.86530127822653</v>
      </c>
      <c r="H64" s="190">
        <f t="shared" si="0"/>
        <v>1.0047755021303775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5">
        <v>2</v>
      </c>
      <c r="F65" s="137">
        <v>52772349</v>
      </c>
      <c r="G65" s="272">
        <f>IF(ISBLANK(F65),"-",(F65/$D$50*$D$47*$B$68)*($B$57/$D$64))</f>
        <v>609.7302439575941</v>
      </c>
      <c r="H65" s="191">
        <f t="shared" si="0"/>
        <v>1.0162170732626568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5">
        <v>3</v>
      </c>
      <c r="F66" s="137">
        <v>52469826</v>
      </c>
      <c r="G66" s="272">
        <f>IF(ISBLANK(F66),"-",(F66/$D$50*$D$47*$B$68)*($B$57/$D$64))</f>
        <v>606.23490167914474</v>
      </c>
      <c r="H66" s="191">
        <f t="shared" si="0"/>
        <v>1.0103915027985746</v>
      </c>
    </row>
    <row r="67" spans="1:8" ht="27" customHeight="1" x14ac:dyDescent="0.4">
      <c r="A67" s="124" t="s">
        <v>102</v>
      </c>
      <c r="B67" s="125">
        <v>1</v>
      </c>
      <c r="C67" s="322"/>
      <c r="D67" s="316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311" t="s">
        <v>104</v>
      </c>
      <c r="D68" s="314">
        <v>1092.01</v>
      </c>
      <c r="E68" s="182">
        <v>1</v>
      </c>
      <c r="F68" s="183">
        <v>52954338</v>
      </c>
      <c r="G68" s="271">
        <f>IF(ISBLANK(F68),"-",(F68/$D$50*$D$47*$B$68)*($B$57/$D$68))</f>
        <v>610.65074592511723</v>
      </c>
      <c r="H68" s="186">
        <f t="shared" si="0"/>
        <v>1.0177512432085287</v>
      </c>
    </row>
    <row r="69" spans="1:8" ht="27" customHeight="1" x14ac:dyDescent="0.4">
      <c r="A69" s="172" t="s">
        <v>105</v>
      </c>
      <c r="B69" s="194">
        <f>(D47*B68)/B56*B57</f>
        <v>1083.3254999999999</v>
      </c>
      <c r="C69" s="312"/>
      <c r="D69" s="315"/>
      <c r="E69" s="185">
        <v>2</v>
      </c>
      <c r="F69" s="137">
        <v>52734754</v>
      </c>
      <c r="G69" s="272">
        <f>IF(ISBLANK(F69),"-",(F69/$D$50*$D$47*$B$68)*($B$57/$D$68))</f>
        <v>608.1185806964022</v>
      </c>
      <c r="H69" s="186">
        <f t="shared" si="0"/>
        <v>1.013530967827337</v>
      </c>
    </row>
    <row r="70" spans="1:8" ht="26.25" customHeight="1" x14ac:dyDescent="0.4">
      <c r="A70" s="317" t="s">
        <v>78</v>
      </c>
      <c r="B70" s="318"/>
      <c r="C70" s="312"/>
      <c r="D70" s="315"/>
      <c r="E70" s="185">
        <v>3</v>
      </c>
      <c r="F70" s="137">
        <v>53103444</v>
      </c>
      <c r="G70" s="272">
        <f>IF(ISBLANK(F70),"-",(F70/$D$50*$D$47*$B$68)*($B$57/$D$68))</f>
        <v>612.37018371927695</v>
      </c>
      <c r="H70" s="186">
        <f t="shared" si="0"/>
        <v>1.0206169728654615</v>
      </c>
    </row>
    <row r="71" spans="1:8" ht="27" customHeight="1" x14ac:dyDescent="0.4">
      <c r="A71" s="319"/>
      <c r="B71" s="320"/>
      <c r="C71" s="313"/>
      <c r="D71" s="316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612.3664565856468</v>
      </c>
      <c r="H72" s="199">
        <f>AVERAGE(H60:H71)</f>
        <v>1.0206107609760779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1.0868179445637111E-2</v>
      </c>
      <c r="H73" s="274">
        <f>STDEV(H60:H71)/H72</f>
        <v>1.0868179445637135E-2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8" t="str">
        <f>B20</f>
        <v>EFAVIRENZ</v>
      </c>
      <c r="D76" s="298"/>
      <c r="E76" s="205" t="s">
        <v>108</v>
      </c>
      <c r="F76" s="205"/>
      <c r="G76" s="206">
        <f>H72</f>
        <v>1.0206107609760779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1" t="str">
        <f>B26</f>
        <v>Efavirenz</v>
      </c>
      <c r="C79" s="321"/>
    </row>
    <row r="80" spans="1:8" ht="26.25" customHeight="1" x14ac:dyDescent="0.4">
      <c r="A80" s="109" t="s">
        <v>48</v>
      </c>
      <c r="B80" s="321" t="str">
        <f>B27</f>
        <v>E15-3</v>
      </c>
      <c r="C80" s="321"/>
    </row>
    <row r="81" spans="1:12" ht="27" customHeight="1" x14ac:dyDescent="0.4">
      <c r="A81" s="109" t="s">
        <v>6</v>
      </c>
      <c r="B81" s="208">
        <f>B28</f>
        <v>99.3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6" t="s">
        <v>60</v>
      </c>
      <c r="G89" s="307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132">
        <v>238750685</v>
      </c>
      <c r="E91" s="133">
        <f>IF(ISBLANK(D91),"-",$D$101/$D$98*D91)</f>
        <v>235334800.37259185</v>
      </c>
      <c r="F91" s="132">
        <v>230597927</v>
      </c>
      <c r="G91" s="134">
        <f>IF(ISBLANK(F91),"-",$D$101/$F$98*F91)</f>
        <v>235361646.72981137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238113045</v>
      </c>
      <c r="E92" s="138">
        <f>IF(ISBLANK(D92),"-",$D$101/$D$98*D92)</f>
        <v>234706283.29793057</v>
      </c>
      <c r="F92" s="137">
        <v>229780440</v>
      </c>
      <c r="G92" s="139">
        <f>IF(ISBLANK(F92),"-",$D$101/$F$98*F92)</f>
        <v>234527271.98497587</v>
      </c>
      <c r="I92" s="308">
        <f>ABS((F96/D96*D95)-F95)/D95</f>
        <v>5.5398050801705044E-4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238036895</v>
      </c>
      <c r="E93" s="138">
        <f>IF(ISBLANK(D93),"-",$D$101/$D$98*D93)</f>
        <v>234631222.80104288</v>
      </c>
      <c r="F93" s="137">
        <v>230427413</v>
      </c>
      <c r="G93" s="139">
        <f>IF(ISBLANK(F93),"-",$D$101/$F$98*F93)</f>
        <v>235187610.23107699</v>
      </c>
      <c r="I93" s="308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238300208.33333334</v>
      </c>
      <c r="E95" s="148">
        <f>AVERAGE(E91:E94)</f>
        <v>234890768.82385513</v>
      </c>
      <c r="F95" s="218">
        <f>AVERAGE(F91:F94)</f>
        <v>230268593.33333334</v>
      </c>
      <c r="G95" s="219">
        <f>AVERAGE(G91:G94)</f>
        <v>235025509.64862141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30.65</v>
      </c>
      <c r="E96" s="140"/>
      <c r="F96" s="281">
        <v>29.6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30.65</v>
      </c>
      <c r="E97" s="155"/>
      <c r="F97" s="154">
        <f>F96*$B$87</f>
        <v>29.6</v>
      </c>
    </row>
    <row r="98" spans="1:10" ht="19.5" customHeight="1" x14ac:dyDescent="0.3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30.435449999999996</v>
      </c>
      <c r="E98" s="158"/>
      <c r="F98" s="157">
        <f>F97*$B$83/100</f>
        <v>29.392800000000001</v>
      </c>
    </row>
    <row r="99" spans="1:10" ht="19.5" customHeight="1" x14ac:dyDescent="0.3">
      <c r="A99" s="294" t="s">
        <v>78</v>
      </c>
      <c r="B99" s="309"/>
      <c r="C99" s="222" t="s">
        <v>116</v>
      </c>
      <c r="D99" s="226">
        <f>D98/$B$98</f>
        <v>0.60870899999999994</v>
      </c>
      <c r="E99" s="158"/>
      <c r="F99" s="161">
        <f>F98/$B$98</f>
        <v>0.58785600000000005</v>
      </c>
      <c r="G99" s="227"/>
      <c r="H99" s="150"/>
    </row>
    <row r="100" spans="1:10" ht="19.5" customHeight="1" x14ac:dyDescent="0.3">
      <c r="A100" s="296"/>
      <c r="B100" s="310"/>
      <c r="C100" s="222" t="s">
        <v>80</v>
      </c>
      <c r="D100" s="228">
        <f>$B$56/$B$116</f>
        <v>0.6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30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30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234958139.23623824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1.6075370168916446E-3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231482720</v>
      </c>
      <c r="E108" s="275">
        <f t="shared" ref="E108:E113" si="1">IF(ISBLANK(D108),"-",D108/$D$103*$D$100*$B$116)</f>
        <v>591.12500827372344</v>
      </c>
      <c r="F108" s="245">
        <f>IF(ISBLANK(D108), "-", E108/$B$56)</f>
        <v>0.98520834712287242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231353750</v>
      </c>
      <c r="E109" s="276">
        <f t="shared" si="1"/>
        <v>590.79566450103459</v>
      </c>
      <c r="F109" s="246">
        <f t="shared" ref="F109:F113" si="2">IF(ISBLANK(D109), "-", E109/$B$56)</f>
        <v>0.98465944083505763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229188754</v>
      </c>
      <c r="E110" s="276">
        <f t="shared" si="1"/>
        <v>585.2670303186967</v>
      </c>
      <c r="F110" s="246">
        <f t="shared" si="2"/>
        <v>0.97544505053116115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234555694</v>
      </c>
      <c r="E111" s="276">
        <f t="shared" si="1"/>
        <v>598.97229718226447</v>
      </c>
      <c r="F111" s="246">
        <f t="shared" si="2"/>
        <v>0.99828716197044076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231875940</v>
      </c>
      <c r="E112" s="276">
        <f t="shared" si="1"/>
        <v>592.1291531004016</v>
      </c>
      <c r="F112" s="246">
        <f>IF(ISBLANK(D112), "-", E112/$B$56)</f>
        <v>0.9868819218340027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227937613</v>
      </c>
      <c r="E113" s="277">
        <f t="shared" si="1"/>
        <v>582.07205864229411</v>
      </c>
      <c r="F113" s="249">
        <f t="shared" si="2"/>
        <v>0.97012009773715679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590.06020200306909</v>
      </c>
      <c r="F115" s="252">
        <f>AVERAGE(F108:F113)</f>
        <v>0.98343367000511517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53"/>
      <c r="D116" s="216" t="s">
        <v>84</v>
      </c>
      <c r="E116" s="254">
        <f>STDEV(E108:E113)/E115</f>
        <v>9.9447053987846736E-3</v>
      </c>
      <c r="F116" s="254">
        <f>STDEV(F108:F113)/F115</f>
        <v>9.9447053987846857E-3</v>
      </c>
      <c r="I116" s="98"/>
    </row>
    <row r="117" spans="1:10" ht="27" customHeight="1" x14ac:dyDescent="0.4">
      <c r="A117" s="294" t="s">
        <v>78</v>
      </c>
      <c r="B117" s="295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6"/>
      <c r="B118" s="297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8" t="str">
        <f>B20</f>
        <v>EFAVIRENZ</v>
      </c>
      <c r="D120" s="298"/>
      <c r="E120" s="205" t="s">
        <v>124</v>
      </c>
      <c r="F120" s="205"/>
      <c r="G120" s="206">
        <f>F115</f>
        <v>0.98343367000511517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9" t="s">
        <v>26</v>
      </c>
      <c r="C122" s="299"/>
      <c r="E122" s="211" t="s">
        <v>27</v>
      </c>
      <c r="F122" s="260"/>
      <c r="G122" s="299" t="s">
        <v>28</v>
      </c>
      <c r="H122" s="299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2015-10-23T08:18:52Z</cp:lastPrinted>
  <dcterms:created xsi:type="dcterms:W3CDTF">2005-07-05T10:19:27Z</dcterms:created>
  <dcterms:modified xsi:type="dcterms:W3CDTF">2015-11-04T07:43:05Z</dcterms:modified>
</cp:coreProperties>
</file>