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wena\Google Drive\My Documents\NQCL\Wet Chemistry\Worksheets\Sarah Muthoni\2017\August 2017\Telegentis - 5 Tablet\"/>
    </mc:Choice>
  </mc:AlternateContent>
  <bookViews>
    <workbookView xWindow="0" yWindow="0" windowWidth="20490" windowHeight="7650"/>
  </bookViews>
  <sheets>
    <sheet name="SST" sheetId="10" r:id="rId1"/>
    <sheet name="Uniformity" sheetId="9" r:id="rId2"/>
    <sheet name="TADALAFIL" sheetId="8" r:id="rId3"/>
    <sheet name="TADAFIL ASS" sheetId="2" r:id="rId4"/>
  </sheets>
  <definedNames>
    <definedName name="_xlnm.Print_Area" localSheetId="0">SST!$A$15:$G$66</definedName>
    <definedName name="_xlnm.Print_Area" localSheetId="3">'TADAFIL ASS'!$A$1:$I$150</definedName>
    <definedName name="_xlnm.Print_Area" localSheetId="2">TADALAFIL!$A$1:$J$147</definedName>
    <definedName name="_xlnm.Print_Area" localSheetId="1">Uniformity!$A$11:$I$54</definedName>
  </definedNames>
  <calcPr calcId="162913"/>
</workbook>
</file>

<file path=xl/calcChain.xml><?xml version="1.0" encoding="utf-8"?>
<calcChain xmlns="http://schemas.openxmlformats.org/spreadsheetml/2006/main">
  <c r="B42" i="10" l="1"/>
  <c r="B21" i="10"/>
  <c r="B51" i="10"/>
  <c r="B30" i="10" l="1"/>
  <c r="C30" i="10"/>
  <c r="D30" i="10"/>
  <c r="E30" i="10"/>
  <c r="B31" i="10"/>
  <c r="B32" i="10"/>
  <c r="B52" i="10"/>
  <c r="C51" i="10"/>
  <c r="D51" i="10"/>
  <c r="E51" i="10"/>
  <c r="B53" i="10"/>
  <c r="C19" i="9"/>
  <c r="C45" i="9"/>
  <c r="C46" i="9"/>
  <c r="D26" i="9" s="1"/>
  <c r="C50" i="9"/>
  <c r="B30" i="8"/>
  <c r="B34" i="8"/>
  <c r="D44" i="8" s="1"/>
  <c r="D45" i="8" s="1"/>
  <c r="D46" i="8" s="1"/>
  <c r="E41" i="8"/>
  <c r="G41" i="8"/>
  <c r="D42" i="8"/>
  <c r="F42" i="8"/>
  <c r="B45" i="8"/>
  <c r="D48" i="8"/>
  <c r="B55" i="8"/>
  <c r="C56" i="8"/>
  <c r="B57" i="8"/>
  <c r="B67" i="8"/>
  <c r="C74" i="8"/>
  <c r="B89" i="8"/>
  <c r="B90" i="8"/>
  <c r="B91" i="8"/>
  <c r="B96" i="8"/>
  <c r="D106" i="8" s="1"/>
  <c r="E100" i="8"/>
  <c r="D112" i="8" s="1"/>
  <c r="D113" i="8" s="1"/>
  <c r="G100" i="8"/>
  <c r="E101" i="8"/>
  <c r="E104" i="8" s="1"/>
  <c r="G101" i="8"/>
  <c r="E102" i="8"/>
  <c r="G102" i="8"/>
  <c r="E103" i="8"/>
  <c r="G103" i="8"/>
  <c r="D104" i="8"/>
  <c r="F104" i="8"/>
  <c r="G104" i="8"/>
  <c r="F106" i="8"/>
  <c r="B107" i="8"/>
  <c r="E117" i="8"/>
  <c r="F117" i="8"/>
  <c r="E118" i="8"/>
  <c r="F118" i="8"/>
  <c r="E119" i="8"/>
  <c r="F119" i="8"/>
  <c r="E120" i="8"/>
  <c r="F120" i="8"/>
  <c r="E121" i="8"/>
  <c r="F121" i="8"/>
  <c r="E122" i="8"/>
  <c r="F122" i="8"/>
  <c r="B125" i="8"/>
  <c r="D109" i="8" s="1"/>
  <c r="D110" i="8" s="1"/>
  <c r="D111" i="8" s="1"/>
  <c r="C129" i="8"/>
  <c r="F126" i="8" l="1"/>
  <c r="F107" i="8"/>
  <c r="F108" i="8" s="1"/>
  <c r="D107" i="8"/>
  <c r="D108" i="8" s="1"/>
  <c r="B57" i="2"/>
  <c r="D41" i="9"/>
  <c r="D37" i="9"/>
  <c r="D33" i="9"/>
  <c r="D29" i="9"/>
  <c r="D25" i="9"/>
  <c r="D49" i="9"/>
  <c r="D40" i="9"/>
  <c r="D36" i="9"/>
  <c r="D32" i="9"/>
  <c r="D28" i="9"/>
  <c r="D24" i="9"/>
  <c r="C49" i="9"/>
  <c r="D43" i="9"/>
  <c r="D39" i="9"/>
  <c r="D35" i="9"/>
  <c r="D31" i="9"/>
  <c r="D27" i="9"/>
  <c r="D50" i="9"/>
  <c r="B49" i="9"/>
  <c r="D42" i="9"/>
  <c r="D38" i="9"/>
  <c r="D34" i="9"/>
  <c r="D30" i="9"/>
  <c r="F124" i="8"/>
  <c r="E39" i="8"/>
  <c r="D114" i="8"/>
  <c r="F44" i="8"/>
  <c r="F45" i="8" s="1"/>
  <c r="F46" i="8" s="1"/>
  <c r="G40" i="8"/>
  <c r="G38" i="8"/>
  <c r="D49" i="8"/>
  <c r="E40" i="8"/>
  <c r="E38" i="8"/>
  <c r="E42" i="8" l="1"/>
  <c r="G39" i="8"/>
  <c r="G42" i="8" s="1"/>
  <c r="G129" i="8"/>
  <c r="F125" i="8"/>
  <c r="D52" i="8" l="1"/>
  <c r="D50" i="8"/>
  <c r="D51" i="8" l="1"/>
  <c r="E60" i="8"/>
  <c r="E64" i="8"/>
  <c r="E59" i="8"/>
  <c r="E63" i="8"/>
  <c r="E68" i="8"/>
  <c r="E62" i="8"/>
  <c r="E66" i="8"/>
  <c r="E67" i="8"/>
  <c r="E61" i="8"/>
  <c r="E65" i="8"/>
  <c r="G65" i="8" l="1"/>
  <c r="G62" i="8"/>
  <c r="G64" i="8"/>
  <c r="G61" i="8"/>
  <c r="G68" i="8"/>
  <c r="G60" i="8"/>
  <c r="G67" i="8"/>
  <c r="G63" i="8"/>
  <c r="G66" i="8"/>
  <c r="E72" i="8"/>
  <c r="G59" i="8"/>
  <c r="E70" i="8"/>
  <c r="E71" i="8" s="1"/>
  <c r="F59" i="8" l="1"/>
  <c r="F63" i="8"/>
  <c r="F61" i="8"/>
  <c r="F60" i="8"/>
  <c r="F66" i="8"/>
  <c r="F67" i="8"/>
  <c r="C81" i="8"/>
  <c r="G70" i="8"/>
  <c r="G72" i="8"/>
  <c r="F68" i="8"/>
  <c r="F64" i="8"/>
  <c r="F65" i="8"/>
  <c r="F62" i="8"/>
  <c r="F70" i="8" l="1"/>
  <c r="F71" i="8" s="1"/>
  <c r="G74" i="8"/>
  <c r="C79" i="8"/>
  <c r="G71" i="8"/>
  <c r="C82" i="8"/>
  <c r="F72" i="8"/>
  <c r="C83" i="8" l="1"/>
  <c r="C140" i="2" l="1"/>
  <c r="B136" i="2"/>
  <c r="C123" i="2"/>
  <c r="B119" i="2"/>
  <c r="D101" i="2"/>
  <c r="B99" i="2"/>
  <c r="F96" i="2"/>
  <c r="D96" i="2"/>
  <c r="G95" i="2"/>
  <c r="E95" i="2"/>
  <c r="B88" i="2"/>
  <c r="F98" i="2" s="1"/>
  <c r="B84" i="2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F44" i="2" s="1"/>
  <c r="B30" i="2"/>
  <c r="D98" i="2" l="1"/>
  <c r="D49" i="2"/>
  <c r="D102" i="2"/>
  <c r="D103" i="2" s="1"/>
  <c r="D99" i="2"/>
  <c r="F45" i="2"/>
  <c r="F46" i="2" s="1"/>
  <c r="F99" i="2"/>
  <c r="D44" i="2"/>
  <c r="D45" i="2" s="1"/>
  <c r="D46" i="2" s="1"/>
  <c r="F100" i="2" l="1"/>
  <c r="G93" i="2"/>
  <c r="G94" i="2"/>
  <c r="G92" i="2"/>
  <c r="D100" i="2"/>
  <c r="E94" i="2"/>
  <c r="E92" i="2"/>
  <c r="E93" i="2"/>
  <c r="E38" i="2"/>
  <c r="E39" i="2"/>
  <c r="E40" i="2"/>
  <c r="G40" i="2"/>
  <c r="G39" i="2"/>
  <c r="G38" i="2"/>
  <c r="E42" i="2" l="1"/>
  <c r="G96" i="2"/>
  <c r="D104" i="2"/>
  <c r="D106" i="2"/>
  <c r="E96" i="2"/>
  <c r="G42" i="2"/>
  <c r="D52" i="2"/>
  <c r="D50" i="2"/>
  <c r="E133" i="2" l="1"/>
  <c r="F133" i="2" s="1"/>
  <c r="E129" i="2"/>
  <c r="F129" i="2" s="1"/>
  <c r="E132" i="2"/>
  <c r="F132" i="2" s="1"/>
  <c r="E128" i="2"/>
  <c r="F128" i="2" s="1"/>
  <c r="E131" i="2"/>
  <c r="F131" i="2" s="1"/>
  <c r="E130" i="2"/>
  <c r="F130" i="2" s="1"/>
  <c r="D105" i="2"/>
  <c r="E115" i="2"/>
  <c r="F115" i="2" s="1"/>
  <c r="E113" i="2"/>
  <c r="F113" i="2" s="1"/>
  <c r="E112" i="2"/>
  <c r="F112" i="2" s="1"/>
  <c r="E116" i="2"/>
  <c r="F116" i="2" s="1"/>
  <c r="E111" i="2"/>
  <c r="F111" i="2" s="1"/>
  <c r="E114" i="2"/>
  <c r="F114" i="2" s="1"/>
  <c r="D51" i="2"/>
  <c r="G70" i="2"/>
  <c r="H70" i="2" s="1"/>
  <c r="G65" i="2"/>
  <c r="H65" i="2" s="1"/>
  <c r="G60" i="2"/>
  <c r="H60" i="2" s="1"/>
  <c r="G61" i="2"/>
  <c r="H61" i="2" s="1"/>
  <c r="G66" i="2"/>
  <c r="H66" i="2" s="1"/>
  <c r="G64" i="2"/>
  <c r="H64" i="2" s="1"/>
  <c r="G68" i="2"/>
  <c r="H68" i="2" s="1"/>
  <c r="G62" i="2"/>
  <c r="H62" i="2" s="1"/>
  <c r="G69" i="2"/>
  <c r="H69" i="2" s="1"/>
  <c r="F135" i="2" l="1"/>
  <c r="G140" i="2" s="1"/>
  <c r="F137" i="2"/>
  <c r="F118" i="2"/>
  <c r="F120" i="2"/>
  <c r="H74" i="2"/>
  <c r="H72" i="2"/>
  <c r="G76" i="2" s="1"/>
  <c r="F136" i="2" l="1"/>
  <c r="F119" i="2"/>
  <c r="G123" i="2"/>
  <c r="H73" i="2"/>
</calcChain>
</file>

<file path=xl/sharedStrings.xml><?xml version="1.0" encoding="utf-8"?>
<sst xmlns="http://schemas.openxmlformats.org/spreadsheetml/2006/main" count="419" uniqueCount="148">
  <si>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</si>
  <si>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</si>
  <si>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</si>
  <si>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</si>
  <si>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</si>
  <si>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</si>
  <si>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</si>
  <si>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</si>
  <si>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</si>
  <si>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</si>
  <si>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</si>
  <si>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</si>
  <si>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</si>
  <si>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</si>
  <si>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</si>
  <si>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</si>
  <si>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</si>
  <si>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</si>
  <si>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</si>
  <si>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</si>
  <si>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</si>
  <si>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</si>
  <si>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</si>
  <si>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</si>
  <si>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</si>
  <si>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</si>
  <si>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</si>
  <si>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</si>
  <si>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</si>
  <si>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</si>
  <si>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</si>
  <si>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</si>
  <si>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</si>
  <si>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</si>
  <si>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</si>
  <si>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</si>
  <si>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</si>
  <si>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</si>
  <si>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</si>
  <si>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</si>
  <si>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</si>
  <si>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</si>
  <si>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</si>
  <si>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</si>
  <si>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</si>
  <si>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</si>
  <si>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</si>
  <si>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</si>
  <si>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</si>
  <si>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</si>
  <si>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</si>
  <si>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</si>
  <si>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</si>
  <si>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</si>
  <si>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</si>
  <si>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</si>
  <si>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</si>
  <si>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</si>
  <si>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</si>
  <si>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</si>
  <si>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</si>
  <si>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</si>
  <si>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</si>
  <si>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</si>
  <si>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</si>
  <si>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</si>
  <si>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</si>
  <si>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</si>
  <si>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</si>
  <si>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</si>
  <si>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</si>
  <si>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</si>
  <si>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</si>
  <si>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</si>
  <si>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Capsule/Tablet contains</t>
  </si>
  <si>
    <t>Average Capsule/Tablet Content Weight (mg):</t>
  </si>
  <si>
    <t>Initial Sample dilution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</si>
  <si>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</si>
  <si>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</si>
  <si>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</si>
  <si>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</si>
  <si>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</si>
  <si>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</si>
  <si>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</si>
  <si>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</si>
  <si>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</si>
  <si>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</si>
  <si>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</si>
  <si>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</si>
  <si>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</si>
  <si>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</si>
  <si>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</si>
  <si>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</si>
  <si>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</si>
  <si>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content of </t>
  </si>
  <si>
    <t xml:space="preserve">in the sample as a percentage of the stated  label claim is </t>
  </si>
  <si>
    <t>Determination of Active Ingredient Dissolved</t>
  </si>
  <si>
    <t>Average Normalised Peak Area:</t>
  </si>
  <si>
    <t>Analysis Data: Acid Stage</t>
  </si>
  <si>
    <t>Medium Volume (mL):</t>
  </si>
  <si>
    <t>Capsule No.</t>
  </si>
  <si>
    <t>Amt Released (mg):</t>
  </si>
  <si>
    <t>%age Released:</t>
  </si>
  <si>
    <t>Comment:</t>
  </si>
  <si>
    <t xml:space="preserve">The amount  of </t>
  </si>
  <si>
    <t xml:space="preserve">dissolved as a percentage of the stated  label claim is </t>
  </si>
  <si>
    <t>Analysis Data: Buffer Stage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</si>
  <si>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</si>
  <si>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</si>
  <si>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</si>
  <si>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</si>
  <si>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</si>
  <si>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</si>
  <si>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</si>
  <si>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</si>
  <si>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</si>
  <si>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</si>
  <si>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</si>
  <si>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</si>
  <si>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</si>
  <si>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</si>
  <si>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</si>
  <si>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</si>
  <si>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</si>
  <si>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tablet No.</t>
  </si>
  <si>
    <t>Average Tablet Content Weight (mg):</t>
  </si>
  <si>
    <t>Each Tablet contains</t>
  </si>
  <si>
    <t>T1-2</t>
  </si>
  <si>
    <t>tadalafil</t>
  </si>
  <si>
    <t>2015-10-08 14:53:19</t>
  </si>
  <si>
    <t>Each tablet contains: Tadalsfil USP 5 mg</t>
  </si>
  <si>
    <t>Tadalafil USP</t>
  </si>
  <si>
    <t>NDQD201510428</t>
  </si>
  <si>
    <t>TELEGENTIS- 5 TABLET</t>
  </si>
  <si>
    <t>% Deviation from mean</t>
  </si>
  <si>
    <t>Total</t>
  </si>
  <si>
    <t>% Deviation</t>
  </si>
  <si>
    <t>Tablet weight (mg)</t>
  </si>
  <si>
    <t>Uniformity of weight</t>
  </si>
  <si>
    <t>Uniformity of Weight Test Report</t>
  </si>
  <si>
    <t>TADALAFIL</t>
  </si>
  <si>
    <t>TALGENTIS-5</t>
  </si>
  <si>
    <t>TADALAFIL USP</t>
  </si>
  <si>
    <t>EACH TABLET CONTAINS TADALAFIL USP 5 MG</t>
  </si>
  <si>
    <t>30/06/2017</t>
  </si>
  <si>
    <t>Sally/Sarah</t>
  </si>
  <si>
    <t>23/06/2017</t>
  </si>
  <si>
    <t xml:space="preserve">Tadalafil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</si>
</sst>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00"/>
    <numFmt numFmtId="170" formatCode="0.0\ &quot;%&quot;"/>
    <numFmt numFmtId="171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20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2" fillId="2" borderId="0"/>
    <xf numFmtId="0" fontId="22" fillId="2" borderId="0"/>
    <xf numFmtId="0" fontId="22" fillId="2" borderId="0"/>
  </cellStyleXfs>
  <cellXfs count="50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2" fontId="5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3" borderId="0" xfId="0" applyFont="1" applyFill="1" applyAlignment="1" applyProtection="1">
      <alignment horizontal="left" vertical="center"/>
      <protection locked="0"/>
    </xf>
    <xf numFmtId="166" fontId="10" fillId="3" borderId="0" xfId="0" applyNumberFormat="1" applyFont="1" applyFill="1" applyAlignment="1" applyProtection="1">
      <alignment horizontal="left" vertical="center"/>
      <protection locked="0"/>
    </xf>
    <xf numFmtId="166" fontId="8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10" fillId="3" borderId="0" xfId="0" applyFont="1" applyFill="1" applyAlignment="1" applyProtection="1">
      <alignment horizontal="center" vertical="center"/>
      <protection locked="0"/>
    </xf>
    <xf numFmtId="0" fontId="10" fillId="3" borderId="0" xfId="0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/>
    <xf numFmtId="2" fontId="10" fillId="3" borderId="0" xfId="0" applyNumberFormat="1" applyFont="1" applyFill="1" applyAlignment="1" applyProtection="1">
      <alignment horizontal="center" vertical="center"/>
      <protection locked="0"/>
    </xf>
    <xf numFmtId="0" fontId="9" fillId="2" borderId="0" xfId="0" applyFont="1" applyFill="1" applyAlignment="1">
      <alignment vertical="center" wrapText="1"/>
    </xf>
    <xf numFmtId="0" fontId="14" fillId="2" borderId="0" xfId="0" applyFont="1" applyFill="1"/>
    <xf numFmtId="2" fontId="9" fillId="2" borderId="0" xfId="0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8" fillId="2" borderId="12" xfId="0" applyFont="1" applyFill="1" applyBorder="1" applyAlignment="1">
      <alignment horizontal="right" vertical="center"/>
    </xf>
    <xf numFmtId="0" fontId="10" fillId="3" borderId="13" xfId="0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>
      <alignment horizontal="right" vertical="center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168" fontId="8" fillId="2" borderId="17" xfId="0" applyNumberFormat="1" applyFont="1" applyFill="1" applyBorder="1" applyAlignment="1">
      <alignment horizontal="center" vertical="center"/>
    </xf>
    <xf numFmtId="168" fontId="8" fillId="2" borderId="18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168" fontId="8" fillId="2" borderId="21" xfId="0" applyNumberFormat="1" applyFont="1" applyFill="1" applyBorder="1" applyAlignment="1">
      <alignment horizontal="center" vertical="center"/>
    </xf>
    <xf numFmtId="168" fontId="8" fillId="2" borderId="22" xfId="0" applyNumberFormat="1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 vertical="center"/>
    </xf>
    <xf numFmtId="0" fontId="10" fillId="3" borderId="24" xfId="0" applyFont="1" applyFill="1" applyBorder="1" applyAlignment="1" applyProtection="1">
      <alignment horizontal="center" vertical="center"/>
      <protection locked="0"/>
    </xf>
    <xf numFmtId="168" fontId="8" fillId="2" borderId="25" xfId="0" applyNumberFormat="1" applyFont="1" applyFill="1" applyBorder="1" applyAlignment="1">
      <alignment horizontal="center" vertical="center"/>
    </xf>
    <xf numFmtId="168" fontId="8" fillId="2" borderId="26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right" vertical="center"/>
    </xf>
    <xf numFmtId="1" fontId="9" fillId="6" borderId="27" xfId="0" applyNumberFormat="1" applyFont="1" applyFill="1" applyBorder="1" applyAlignment="1">
      <alignment horizontal="center" vertical="center"/>
    </xf>
    <xf numFmtId="168" fontId="9" fillId="6" borderId="28" xfId="0" applyNumberFormat="1" applyFont="1" applyFill="1" applyBorder="1" applyAlignment="1">
      <alignment horizontal="center" vertical="center"/>
    </xf>
    <xf numFmtId="1" fontId="9" fillId="6" borderId="29" xfId="0" applyNumberFormat="1" applyFont="1" applyFill="1" applyBorder="1" applyAlignment="1">
      <alignment horizontal="center" vertical="center"/>
    </xf>
    <xf numFmtId="168" fontId="9" fillId="6" borderId="3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31" xfId="0" applyFont="1" applyFill="1" applyBorder="1" applyAlignment="1">
      <alignment horizontal="right" vertical="center"/>
    </xf>
    <xf numFmtId="2" fontId="10" fillId="3" borderId="32" xfId="0" applyNumberFormat="1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vertical="center"/>
    </xf>
    <xf numFmtId="0" fontId="10" fillId="3" borderId="33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>
      <alignment horizontal="right" vertical="center"/>
    </xf>
    <xf numFmtId="2" fontId="8" fillId="6" borderId="3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8" fillId="6" borderId="35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2" fontId="8" fillId="7" borderId="34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8" fillId="7" borderId="35" xfId="0" applyNumberFormat="1" applyFont="1" applyFill="1" applyBorder="1" applyAlignment="1">
      <alignment horizontal="center" vertical="center"/>
    </xf>
    <xf numFmtId="2" fontId="8" fillId="6" borderId="36" xfId="0" applyNumberFormat="1" applyFont="1" applyFill="1" applyBorder="1" applyAlignment="1">
      <alignment horizontal="center" vertical="center"/>
    </xf>
    <xf numFmtId="0" fontId="10" fillId="3" borderId="34" xfId="0" applyFont="1" applyFill="1" applyBorder="1" applyAlignment="1" applyProtection="1">
      <alignment horizontal="center" vertical="center"/>
      <protection locked="0"/>
    </xf>
    <xf numFmtId="1" fontId="8" fillId="2" borderId="0" xfId="0" applyNumberFormat="1" applyFont="1" applyFill="1" applyAlignment="1">
      <alignment horizontal="center" vertical="center"/>
    </xf>
    <xf numFmtId="0" fontId="8" fillId="2" borderId="27" xfId="0" applyFont="1" applyFill="1" applyBorder="1" applyAlignment="1">
      <alignment horizontal="right" vertical="center"/>
    </xf>
    <xf numFmtId="2" fontId="8" fillId="7" borderId="18" xfId="0" applyNumberFormat="1" applyFont="1" applyFill="1" applyBorder="1" applyAlignment="1">
      <alignment horizontal="center" vertical="center"/>
    </xf>
    <xf numFmtId="168" fontId="8" fillId="2" borderId="0" xfId="0" applyNumberFormat="1" applyFont="1" applyFill="1" applyAlignment="1">
      <alignment horizontal="center" vertical="center"/>
    </xf>
    <xf numFmtId="0" fontId="8" fillId="2" borderId="33" xfId="0" applyFont="1" applyFill="1" applyBorder="1" applyAlignment="1">
      <alignment horizontal="right" vertical="center"/>
    </xf>
    <xf numFmtId="168" fontId="9" fillId="7" borderId="33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right" vertical="center"/>
    </xf>
    <xf numFmtId="10" fontId="8" fillId="6" borderId="35" xfId="0" applyNumberFormat="1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right" vertical="center"/>
    </xf>
    <xf numFmtId="0" fontId="8" fillId="7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2" fontId="9" fillId="2" borderId="37" xfId="0" applyNumberFormat="1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10" fillId="3" borderId="12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10" fillId="3" borderId="40" xfId="0" applyFont="1" applyFill="1" applyBorder="1" applyAlignment="1" applyProtection="1">
      <alignment horizontal="center" vertical="center"/>
      <protection locked="0"/>
    </xf>
    <xf numFmtId="2" fontId="8" fillId="2" borderId="37" xfId="0" applyNumberFormat="1" applyFont="1" applyFill="1" applyBorder="1" applyAlignment="1">
      <alignment horizontal="center" vertic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9" xfId="0" applyNumberFormat="1" applyFont="1" applyFill="1" applyBorder="1" applyAlignment="1">
      <alignment horizontal="center" vertical="center"/>
    </xf>
    <xf numFmtId="10" fontId="8" fillId="2" borderId="41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right" vertic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42" xfId="0" applyFont="1" applyFill="1" applyBorder="1" applyAlignment="1">
      <alignment horizontal="right" vertical="center"/>
    </xf>
    <xf numFmtId="10" fontId="10" fillId="7" borderId="23" xfId="0" applyNumberFormat="1" applyFont="1" applyFill="1" applyBorder="1" applyAlignment="1">
      <alignment horizontal="center" vertical="center"/>
    </xf>
    <xf numFmtId="10" fontId="10" fillId="6" borderId="43" xfId="0" applyNumberFormat="1" applyFont="1" applyFill="1" applyBorder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0" fontId="10" fillId="7" borderId="4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68" fontId="10" fillId="3" borderId="24" xfId="0" applyNumberFormat="1" applyFont="1" applyFill="1" applyBorder="1" applyAlignment="1" applyProtection="1">
      <alignment horizontal="center" vertical="center"/>
      <protection locked="0"/>
    </xf>
    <xf numFmtId="1" fontId="9" fillId="6" borderId="48" xfId="0" applyNumberFormat="1" applyFont="1" applyFill="1" applyBorder="1" applyAlignment="1">
      <alignment horizontal="center" vertical="center"/>
    </xf>
    <xf numFmtId="1" fontId="9" fillId="6" borderId="49" xfId="0" applyNumberFormat="1" applyFont="1" applyFill="1" applyBorder="1" applyAlignment="1">
      <alignment horizontal="center" vertical="center"/>
    </xf>
    <xf numFmtId="1" fontId="9" fillId="6" borderId="39" xfId="0" applyNumberFormat="1" applyFont="1" applyFill="1" applyBorder="1" applyAlignment="1">
      <alignment horizontal="center" vertical="center"/>
    </xf>
    <xf numFmtId="0" fontId="10" fillId="3" borderId="32" xfId="0" applyFont="1" applyFill="1" applyBorder="1" applyAlignment="1" applyProtection="1">
      <alignment horizontal="center" vertical="center"/>
      <protection locked="0"/>
    </xf>
    <xf numFmtId="169" fontId="8" fillId="6" borderId="34" xfId="0" applyNumberFormat="1" applyFont="1" applyFill="1" applyBorder="1" applyAlignment="1">
      <alignment horizontal="center" vertical="center"/>
    </xf>
    <xf numFmtId="169" fontId="8" fillId="6" borderId="3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169" fontId="8" fillId="7" borderId="3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8" fillId="7" borderId="18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wrapText="1"/>
    </xf>
    <xf numFmtId="2" fontId="2" fillId="2" borderId="0" xfId="0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/>
    </xf>
    <xf numFmtId="10" fontId="9" fillId="6" borderId="35" xfId="0" applyNumberFormat="1" applyFont="1" applyFill="1" applyBorder="1" applyAlignment="1">
      <alignment horizontal="center" vertical="center"/>
    </xf>
    <xf numFmtId="0" fontId="9" fillId="7" borderId="36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9" fillId="2" borderId="45" xfId="0" applyFont="1" applyFill="1" applyBorder="1" applyAlignment="1">
      <alignment horizontal="center" vertical="center"/>
    </xf>
    <xf numFmtId="0" fontId="9" fillId="2" borderId="50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1" fontId="10" fillId="3" borderId="21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>
      <alignment horizontal="center" vertical="center"/>
    </xf>
    <xf numFmtId="10" fontId="8" fillId="2" borderId="18" xfId="0" applyNumberFormat="1" applyFont="1" applyFill="1" applyBorder="1" applyAlignment="1">
      <alignment horizontal="center" vertical="center"/>
    </xf>
    <xf numFmtId="2" fontId="8" fillId="2" borderId="21" xfId="0" applyNumberFormat="1" applyFont="1" applyFill="1" applyBorder="1" applyAlignment="1">
      <alignment horizontal="center" vertical="center"/>
    </xf>
    <xf numFmtId="10" fontId="8" fillId="2" borderId="22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1" fontId="10" fillId="3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10" fontId="8" fillId="2" borderId="26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168" fontId="9" fillId="2" borderId="0" xfId="0" applyNumberFormat="1" applyFont="1" applyFill="1" applyAlignment="1">
      <alignment horizontal="center" vertical="center"/>
    </xf>
    <xf numFmtId="168" fontId="8" fillId="2" borderId="2" xfId="0" applyNumberFormat="1" applyFont="1" applyFill="1" applyBorder="1" applyAlignment="1">
      <alignment horizontal="right" vertical="center"/>
    </xf>
    <xf numFmtId="10" fontId="10" fillId="7" borderId="34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10" fontId="10" fillId="6" borderId="34" xfId="0" applyNumberFormat="1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vertical="center"/>
    </xf>
    <xf numFmtId="0" fontId="8" fillId="2" borderId="52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right" vertical="center"/>
    </xf>
    <xf numFmtId="0" fontId="10" fillId="7" borderId="36" xfId="0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10" fontId="8" fillId="2" borderId="19" xfId="0" applyNumberFormat="1" applyFont="1" applyFill="1" applyBorder="1" applyAlignment="1">
      <alignment horizontal="center" vertical="center"/>
    </xf>
    <xf numFmtId="2" fontId="8" fillId="2" borderId="3" xfId="0" applyNumberFormat="1" applyFont="1" applyFill="1" applyBorder="1" applyAlignment="1">
      <alignment horizontal="center" vertic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0" fontId="8" fillId="2" borderId="23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right" vertical="center"/>
    </xf>
    <xf numFmtId="0" fontId="15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8" fillId="2" borderId="7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8" fillId="2" borderId="11" xfId="0" applyFont="1" applyFill="1" applyBorder="1" applyAlignment="1">
      <alignment vertical="center"/>
    </xf>
    <xf numFmtId="169" fontId="9" fillId="2" borderId="0" xfId="0" applyNumberFormat="1" applyFont="1" applyFill="1" applyAlignment="1" applyProtection="1">
      <alignment horizontal="center" vertical="center"/>
      <protection locked="0"/>
    </xf>
    <xf numFmtId="165" fontId="10" fillId="2" borderId="0" xfId="0" applyNumberFormat="1" applyFont="1" applyFill="1" applyAlignment="1">
      <alignment horizontal="center" vertical="center"/>
    </xf>
    <xf numFmtId="2" fontId="19" fillId="2" borderId="41" xfId="0" applyNumberFormat="1" applyFont="1" applyFill="1" applyBorder="1" applyAlignment="1">
      <alignment horizontal="center" vertical="center"/>
    </xf>
    <xf numFmtId="166" fontId="10" fillId="3" borderId="0" xfId="0" applyNumberFormat="1" applyFont="1" applyFill="1" applyAlignment="1" applyProtection="1">
      <alignment horizontal="left" vertical="center"/>
      <protection locked="0"/>
    </xf>
    <xf numFmtId="0" fontId="22" fillId="2" borderId="0" xfId="1" applyFill="1"/>
    <xf numFmtId="0" fontId="8" fillId="2" borderId="11" xfId="1" applyFont="1" applyFill="1" applyBorder="1"/>
    <xf numFmtId="0" fontId="8" fillId="2" borderId="0" xfId="1" applyFont="1" applyFill="1"/>
    <xf numFmtId="0" fontId="9" fillId="2" borderId="11" xfId="1" applyFont="1" applyFill="1" applyBorder="1"/>
    <xf numFmtId="0" fontId="9" fillId="2" borderId="0" xfId="1" applyFont="1" applyFill="1" applyAlignment="1">
      <alignment horizontal="right"/>
    </xf>
    <xf numFmtId="0" fontId="8" fillId="2" borderId="7" xfId="1" applyFont="1" applyFill="1" applyBorder="1"/>
    <xf numFmtId="0" fontId="9" fillId="2" borderId="10" xfId="1" applyFont="1" applyFill="1" applyBorder="1" applyAlignment="1">
      <alignment horizontal="center"/>
    </xf>
    <xf numFmtId="0" fontId="8" fillId="2" borderId="10" xfId="1" applyFont="1" applyFill="1" applyBorder="1" applyAlignment="1">
      <alignment horizontal="center"/>
    </xf>
    <xf numFmtId="0" fontId="8" fillId="2" borderId="9" xfId="1" applyFont="1" applyFill="1" applyBorder="1"/>
    <xf numFmtId="0" fontId="15" fillId="2" borderId="9" xfId="1" applyFont="1" applyFill="1" applyBorder="1" applyAlignment="1">
      <alignment horizontal="left" vertical="center" wrapText="1"/>
    </xf>
    <xf numFmtId="165" fontId="9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right"/>
    </xf>
    <xf numFmtId="0" fontId="8" fillId="2" borderId="0" xfId="1" applyFont="1" applyFill="1" applyAlignment="1">
      <alignment horizontal="center"/>
    </xf>
    <xf numFmtId="0" fontId="15" fillId="2" borderId="0" xfId="1" applyFont="1" applyFill="1" applyAlignment="1">
      <alignment horizontal="left" vertical="center" wrapText="1"/>
    </xf>
    <xf numFmtId="0" fontId="10" fillId="7" borderId="36" xfId="1" applyFont="1" applyFill="1" applyBorder="1" applyAlignment="1">
      <alignment horizontal="center"/>
    </xf>
    <xf numFmtId="0" fontId="8" fillId="2" borderId="53" xfId="1" applyFont="1" applyFill="1" applyBorder="1" applyAlignment="1">
      <alignment horizontal="right"/>
    </xf>
    <xf numFmtId="0" fontId="8" fillId="2" borderId="52" xfId="1" applyFont="1" applyFill="1" applyBorder="1" applyAlignment="1">
      <alignment horizontal="center"/>
    </xf>
    <xf numFmtId="0" fontId="8" fillId="2" borderId="40" xfId="1" applyFont="1" applyFill="1" applyBorder="1"/>
    <xf numFmtId="10" fontId="10" fillId="6" borderId="34" xfId="1" applyNumberFormat="1" applyFont="1" applyFill="1" applyBorder="1" applyAlignment="1">
      <alignment horizontal="center"/>
    </xf>
    <xf numFmtId="0" fontId="8" fillId="2" borderId="6" xfId="1" applyFont="1" applyFill="1" applyBorder="1"/>
    <xf numFmtId="0" fontId="8" fillId="2" borderId="14" xfId="1" applyFont="1" applyFill="1" applyBorder="1"/>
    <xf numFmtId="0" fontId="8" fillId="2" borderId="15" xfId="1" applyFont="1" applyFill="1" applyBorder="1" applyAlignment="1">
      <alignment horizontal="center"/>
    </xf>
    <xf numFmtId="0" fontId="8" fillId="2" borderId="14" xfId="1" applyFont="1" applyFill="1" applyBorder="1" applyAlignment="1">
      <alignment horizontal="right"/>
    </xf>
    <xf numFmtId="10" fontId="10" fillId="7" borderId="34" xfId="1" applyNumberFormat="1" applyFont="1" applyFill="1" applyBorder="1" applyAlignment="1">
      <alignment horizontal="center"/>
    </xf>
    <xf numFmtId="168" fontId="8" fillId="2" borderId="2" xfId="1" applyNumberFormat="1" applyFont="1" applyFill="1" applyBorder="1" applyAlignment="1">
      <alignment horizontal="right"/>
    </xf>
    <xf numFmtId="168" fontId="9" fillId="2" borderId="0" xfId="1" applyNumberFormat="1" applyFont="1" applyFill="1" applyAlignment="1">
      <alignment horizontal="center"/>
    </xf>
    <xf numFmtId="0" fontId="8" fillId="2" borderId="14" xfId="1" applyFont="1" applyFill="1" applyBorder="1" applyAlignment="1">
      <alignment horizontal="center"/>
    </xf>
    <xf numFmtId="0" fontId="10" fillId="3" borderId="15" xfId="1" applyFont="1" applyFill="1" applyBorder="1" applyAlignment="1" applyProtection="1">
      <alignment horizontal="center"/>
      <protection locked="0"/>
    </xf>
    <xf numFmtId="2" fontId="8" fillId="2" borderId="15" xfId="1" applyNumberFormat="1" applyFont="1" applyFill="1" applyBorder="1" applyAlignment="1">
      <alignment horizontal="center"/>
    </xf>
    <xf numFmtId="10" fontId="8" fillId="2" borderId="26" xfId="1" applyNumberFormat="1" applyFont="1" applyFill="1" applyBorder="1" applyAlignment="1">
      <alignment horizontal="center"/>
    </xf>
    <xf numFmtId="2" fontId="8" fillId="2" borderId="25" xfId="1" applyNumberFormat="1" applyFont="1" applyFill="1" applyBorder="1" applyAlignment="1">
      <alignment horizontal="center"/>
    </xf>
    <xf numFmtId="168" fontId="10" fillId="3" borderId="25" xfId="1" applyNumberFormat="1" applyFont="1" applyFill="1" applyBorder="1" applyAlignment="1" applyProtection="1">
      <alignment horizontal="center"/>
      <protection locked="0"/>
    </xf>
    <xf numFmtId="0" fontId="8" fillId="2" borderId="24" xfId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/>
    </xf>
    <xf numFmtId="2" fontId="8" fillId="2" borderId="21" xfId="1" applyNumberFormat="1" applyFont="1" applyFill="1" applyBorder="1" applyAlignment="1">
      <alignment horizontal="center"/>
    </xf>
    <xf numFmtId="168" fontId="10" fillId="3" borderId="21" xfId="1" applyNumberFormat="1" applyFont="1" applyFill="1" applyBorder="1" applyAlignment="1" applyProtection="1">
      <alignment horizontal="center"/>
      <protection locked="0"/>
    </xf>
    <xf numFmtId="10" fontId="8" fillId="2" borderId="18" xfId="1" applyNumberFormat="1" applyFont="1" applyFill="1" applyBorder="1" applyAlignment="1">
      <alignment horizontal="center"/>
    </xf>
    <xf numFmtId="2" fontId="8" fillId="2" borderId="17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 wrapText="1"/>
    </xf>
    <xf numFmtId="0" fontId="9" fillId="2" borderId="51" xfId="1" applyFont="1" applyFill="1" applyBorder="1"/>
    <xf numFmtId="0" fontId="9" fillId="2" borderId="50" xfId="1" applyFont="1" applyFill="1" applyBorder="1" applyAlignment="1">
      <alignment horizontal="center"/>
    </xf>
    <xf numFmtId="0" fontId="9" fillId="2" borderId="45" xfId="1" applyFont="1" applyFill="1" applyBorder="1" applyAlignment="1">
      <alignment horizontal="center"/>
    </xf>
    <xf numFmtId="0" fontId="10" fillId="3" borderId="13" xfId="1" applyFont="1" applyFill="1" applyBorder="1" applyAlignment="1" applyProtection="1">
      <alignment horizontal="center"/>
      <protection locked="0"/>
    </xf>
    <xf numFmtId="0" fontId="8" fillId="2" borderId="12" xfId="1" applyFont="1" applyFill="1" applyBorder="1" applyAlignment="1">
      <alignment horizontal="right"/>
    </xf>
    <xf numFmtId="0" fontId="3" fillId="2" borderId="0" xfId="1" applyFont="1" applyFill="1"/>
    <xf numFmtId="0" fontId="2" fillId="2" borderId="0" xfId="1" applyFont="1" applyFill="1"/>
    <xf numFmtId="168" fontId="8" fillId="2" borderId="0" xfId="1" applyNumberFormat="1" applyFont="1" applyFill="1" applyAlignment="1">
      <alignment horizontal="center"/>
    </xf>
    <xf numFmtId="0" fontId="9" fillId="7" borderId="36" xfId="1" applyFont="1" applyFill="1" applyBorder="1" applyAlignment="1">
      <alignment horizontal="center"/>
    </xf>
    <xf numFmtId="0" fontId="8" fillId="2" borderId="36" xfId="1" applyFont="1" applyFill="1" applyBorder="1" applyAlignment="1">
      <alignment horizontal="right"/>
    </xf>
    <xf numFmtId="10" fontId="9" fillId="6" borderId="35" xfId="1" applyNumberFormat="1" applyFont="1" applyFill="1" applyBorder="1" applyAlignment="1">
      <alignment horizontal="center"/>
    </xf>
    <xf numFmtId="0" fontId="8" fillId="2" borderId="35" xfId="1" applyFont="1" applyFill="1" applyBorder="1" applyAlignment="1">
      <alignment horizontal="right"/>
    </xf>
    <xf numFmtId="2" fontId="2" fillId="2" borderId="0" xfId="1" applyNumberFormat="1" applyFont="1" applyFill="1" applyAlignment="1">
      <alignment horizontal="center"/>
    </xf>
    <xf numFmtId="168" fontId="9" fillId="7" borderId="33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right"/>
    </xf>
    <xf numFmtId="2" fontId="8" fillId="7" borderId="18" xfId="1" applyNumberFormat="1" applyFont="1" applyFill="1" applyBorder="1" applyAlignment="1">
      <alignment horizontal="center"/>
    </xf>
    <xf numFmtId="0" fontId="8" fillId="2" borderId="27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2" fontId="8" fillId="6" borderId="34" xfId="1" applyNumberFormat="1" applyFont="1" applyFill="1" applyBorder="1" applyAlignment="1">
      <alignment horizontal="center"/>
    </xf>
    <xf numFmtId="0" fontId="8" fillId="2" borderId="16" xfId="1" applyFont="1" applyFill="1" applyBorder="1" applyAlignment="1">
      <alignment horizontal="right"/>
    </xf>
    <xf numFmtId="169" fontId="8" fillId="7" borderId="34" xfId="1" applyNumberFormat="1" applyFont="1" applyFill="1" applyBorder="1" applyAlignment="1">
      <alignment horizontal="center"/>
    </xf>
    <xf numFmtId="0" fontId="8" fillId="2" borderId="64" xfId="1" applyFont="1" applyFill="1" applyBorder="1" applyAlignment="1">
      <alignment horizontal="right"/>
    </xf>
    <xf numFmtId="2" fontId="8" fillId="6" borderId="36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0" fontId="8" fillId="2" borderId="11" xfId="1" applyFont="1" applyFill="1" applyBorder="1" applyAlignment="1">
      <alignment horizontal="right"/>
    </xf>
    <xf numFmtId="2" fontId="8" fillId="7" borderId="35" xfId="1" applyNumberFormat="1" applyFont="1" applyFill="1" applyBorder="1" applyAlignment="1">
      <alignment horizontal="center"/>
    </xf>
    <xf numFmtId="2" fontId="8" fillId="7" borderId="34" xfId="1" applyNumberFormat="1" applyFont="1" applyFill="1" applyBorder="1" applyAlignment="1">
      <alignment horizontal="center"/>
    </xf>
    <xf numFmtId="2" fontId="8" fillId="6" borderId="35" xfId="1" applyNumberFormat="1" applyFont="1" applyFill="1" applyBorder="1" applyAlignment="1">
      <alignment horizontal="center"/>
    </xf>
    <xf numFmtId="0" fontId="10" fillId="3" borderId="33" xfId="1" applyFont="1" applyFill="1" applyBorder="1" applyAlignment="1" applyProtection="1">
      <alignment horizontal="center"/>
      <protection locked="0"/>
    </xf>
    <xf numFmtId="0" fontId="10" fillId="3" borderId="32" xfId="1" applyFont="1" applyFill="1" applyBorder="1" applyAlignment="1" applyProtection="1">
      <alignment horizontal="center"/>
      <protection locked="0"/>
    </xf>
    <xf numFmtId="0" fontId="8" fillId="2" borderId="46" xfId="1" applyFont="1" applyFill="1" applyBorder="1" applyAlignment="1">
      <alignment horizontal="right"/>
    </xf>
    <xf numFmtId="168" fontId="9" fillId="6" borderId="39" xfId="1" applyNumberFormat="1" applyFont="1" applyFill="1" applyBorder="1" applyAlignment="1">
      <alignment horizontal="center"/>
    </xf>
    <xf numFmtId="168" fontId="9" fillId="6" borderId="49" xfId="1" applyNumberFormat="1" applyFont="1" applyFill="1" applyBorder="1" applyAlignment="1">
      <alignment horizontal="center"/>
    </xf>
    <xf numFmtId="168" fontId="9" fillId="6" borderId="28" xfId="1" applyNumberFormat="1" applyFont="1" applyFill="1" applyBorder="1" applyAlignment="1">
      <alignment horizontal="center"/>
    </xf>
    <xf numFmtId="0" fontId="8" fillId="2" borderId="15" xfId="1" applyFont="1" applyFill="1" applyBorder="1" applyAlignment="1">
      <alignment horizontal="right"/>
    </xf>
    <xf numFmtId="168" fontId="8" fillId="2" borderId="26" xfId="1" applyNumberFormat="1" applyFont="1" applyFill="1" applyBorder="1" applyAlignment="1">
      <alignment horizontal="center"/>
    </xf>
    <xf numFmtId="168" fontId="10" fillId="3" borderId="7" xfId="1" applyNumberFormat="1" applyFont="1" applyFill="1" applyBorder="1" applyAlignment="1" applyProtection="1">
      <alignment horizontal="center"/>
      <protection locked="0"/>
    </xf>
    <xf numFmtId="168" fontId="8" fillId="2" borderId="5" xfId="1" applyNumberFormat="1" applyFont="1" applyFill="1" applyBorder="1" applyAlignment="1">
      <alignment horizontal="center"/>
    </xf>
    <xf numFmtId="0" fontId="10" fillId="3" borderId="24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center"/>
    </xf>
    <xf numFmtId="168" fontId="8" fillId="2" borderId="22" xfId="1" applyNumberFormat="1" applyFont="1" applyFill="1" applyBorder="1" applyAlignment="1">
      <alignment horizontal="center"/>
    </xf>
    <xf numFmtId="168" fontId="10" fillId="3" borderId="0" xfId="1" applyNumberFormat="1" applyFont="1" applyFill="1" applyAlignment="1" applyProtection="1">
      <alignment horizontal="center"/>
      <protection locked="0"/>
    </xf>
    <xf numFmtId="168" fontId="8" fillId="2" borderId="3" xfId="1" applyNumberFormat="1" applyFont="1" applyFill="1" applyBorder="1" applyAlignment="1">
      <alignment horizontal="center"/>
    </xf>
    <xf numFmtId="0" fontId="10" fillId="3" borderId="14" xfId="1" applyFont="1" applyFill="1" applyBorder="1" applyAlignment="1" applyProtection="1">
      <alignment horizontal="center"/>
      <protection locked="0"/>
    </xf>
    <xf numFmtId="0" fontId="10" fillId="3" borderId="0" xfId="1" applyFont="1" applyFill="1" applyAlignment="1" applyProtection="1">
      <alignment horizontal="center"/>
      <protection locked="0"/>
    </xf>
    <xf numFmtId="168" fontId="8" fillId="2" borderId="18" xfId="1" applyNumberFormat="1" applyFont="1" applyFill="1" applyBorder="1" applyAlignment="1">
      <alignment horizontal="center"/>
    </xf>
    <xf numFmtId="0" fontId="10" fillId="3" borderId="47" xfId="1" applyFont="1" applyFill="1" applyBorder="1" applyAlignment="1" applyProtection="1">
      <alignment horizontal="center"/>
      <protection locked="0"/>
    </xf>
    <xf numFmtId="168" fontId="8" fillId="2" borderId="4" xfId="1" applyNumberFormat="1" applyFont="1" applyFill="1" applyBorder="1" applyAlignment="1">
      <alignment horizontal="center"/>
    </xf>
    <xf numFmtId="0" fontId="10" fillId="3" borderId="20" xfId="1" applyFont="1" applyFill="1" applyBorder="1" applyAlignment="1" applyProtection="1">
      <alignment horizontal="center"/>
      <protection locked="0"/>
    </xf>
    <xf numFmtId="0" fontId="8" fillId="2" borderId="19" xfId="1" applyFont="1" applyFill="1" applyBorder="1" applyAlignment="1">
      <alignment horizontal="center"/>
    </xf>
    <xf numFmtId="0" fontId="9" fillId="2" borderId="18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9" fillId="2" borderId="17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46" xfId="1" applyFont="1" applyFill="1" applyBorder="1" applyAlignment="1">
      <alignment horizontal="center"/>
    </xf>
    <xf numFmtId="0" fontId="3" fillId="2" borderId="0" xfId="1" applyFont="1" applyFill="1" applyAlignment="1">
      <alignment horizontal="left"/>
    </xf>
    <xf numFmtId="167" fontId="9" fillId="2" borderId="0" xfId="1" applyNumberFormat="1" applyFont="1" applyFill="1" applyAlignment="1">
      <alignment horizontal="center"/>
    </xf>
    <xf numFmtId="2" fontId="9" fillId="2" borderId="0" xfId="1" applyNumberFormat="1" applyFont="1" applyFill="1" applyAlignment="1">
      <alignment horizontal="center"/>
    </xf>
    <xf numFmtId="2" fontId="10" fillId="3" borderId="0" xfId="1" applyNumberFormat="1" applyFont="1" applyFill="1" applyAlignment="1" applyProtection="1">
      <alignment horizontal="center"/>
      <protection locked="0"/>
    </xf>
    <xf numFmtId="0" fontId="13" fillId="2" borderId="0" xfId="1" applyFont="1" applyFill="1"/>
    <xf numFmtId="0" fontId="12" fillId="2" borderId="0" xfId="1" applyFont="1" applyFill="1"/>
    <xf numFmtId="0" fontId="9" fillId="2" borderId="0" xfId="1" applyFont="1" applyFill="1" applyAlignment="1">
      <alignment horizontal="center"/>
    </xf>
    <xf numFmtId="0" fontId="9" fillId="2" borderId="0" xfId="1" applyFont="1" applyFill="1" applyAlignment="1" applyProtection="1">
      <alignment horizontal="center"/>
      <protection locked="0"/>
    </xf>
    <xf numFmtId="0" fontId="8" fillId="2" borderId="0" xfId="1" applyFont="1" applyFill="1" applyAlignment="1">
      <alignment horizontal="left"/>
    </xf>
    <xf numFmtId="0" fontId="6" fillId="2" borderId="0" xfId="1" applyFont="1" applyFill="1"/>
    <xf numFmtId="1" fontId="9" fillId="6" borderId="1" xfId="1" applyNumberFormat="1" applyFont="1" applyFill="1" applyBorder="1" applyAlignment="1">
      <alignment horizontal="center"/>
    </xf>
    <xf numFmtId="0" fontId="8" fillId="2" borderId="1" xfId="1" applyFont="1" applyFill="1" applyBorder="1" applyAlignment="1">
      <alignment horizontal="right"/>
    </xf>
    <xf numFmtId="2" fontId="8" fillId="2" borderId="1" xfId="1" applyNumberFormat="1" applyFont="1" applyFill="1" applyBorder="1" applyAlignment="1">
      <alignment horizontal="center"/>
    </xf>
    <xf numFmtId="0" fontId="19" fillId="3" borderId="1" xfId="1" applyFont="1" applyFill="1" applyBorder="1" applyAlignment="1" applyProtection="1">
      <alignment horizontal="center"/>
      <protection locked="0"/>
    </xf>
    <xf numFmtId="0" fontId="9" fillId="2" borderId="0" xfId="1" applyFont="1" applyFill="1" applyAlignment="1">
      <alignment horizontal="left"/>
    </xf>
    <xf numFmtId="170" fontId="9" fillId="2" borderId="0" xfId="1" applyNumberFormat="1" applyFont="1" applyFill="1" applyAlignment="1">
      <alignment horizontal="center"/>
    </xf>
    <xf numFmtId="0" fontId="6" fillId="2" borderId="0" xfId="1" applyFont="1" applyFill="1" applyAlignment="1">
      <alignment horizontal="center"/>
    </xf>
    <xf numFmtId="10" fontId="9" fillId="2" borderId="0" xfId="1" applyNumberFormat="1" applyFont="1" applyFill="1" applyAlignment="1">
      <alignment horizontal="center"/>
    </xf>
    <xf numFmtId="2" fontId="10" fillId="5" borderId="63" xfId="1" applyNumberFormat="1" applyFont="1" applyFill="1" applyBorder="1" applyAlignment="1">
      <alignment horizontal="center"/>
    </xf>
    <xf numFmtId="2" fontId="9" fillId="5" borderId="63" xfId="1" applyNumberFormat="1" applyFont="1" applyFill="1" applyBorder="1" applyAlignment="1">
      <alignment horizontal="center"/>
    </xf>
    <xf numFmtId="10" fontId="9" fillId="2" borderId="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10" fontId="9" fillId="6" borderId="34" xfId="1" applyNumberFormat="1" applyFont="1" applyFill="1" applyBorder="1" applyAlignment="1">
      <alignment horizontal="center"/>
    </xf>
    <xf numFmtId="2" fontId="10" fillId="5" borderId="34" xfId="1" applyNumberFormat="1" applyFont="1" applyFill="1" applyBorder="1" applyAlignment="1">
      <alignment horizontal="center"/>
    </xf>
    <xf numFmtId="2" fontId="9" fillId="5" borderId="34" xfId="1" applyNumberFormat="1" applyFont="1" applyFill="1" applyBorder="1" applyAlignment="1">
      <alignment horizontal="center"/>
    </xf>
    <xf numFmtId="0" fontId="8" fillId="2" borderId="15" xfId="1" applyFont="1" applyFill="1" applyBorder="1"/>
    <xf numFmtId="2" fontId="8" fillId="2" borderId="41" xfId="1" applyNumberFormat="1" applyFont="1" applyFill="1" applyBorder="1" applyAlignment="1">
      <alignment horizontal="center"/>
    </xf>
    <xf numFmtId="2" fontId="8" fillId="2" borderId="62" xfId="1" applyNumberFormat="1" applyFont="1" applyFill="1" applyBorder="1" applyAlignment="1">
      <alignment horizontal="center"/>
    </xf>
    <xf numFmtId="2" fontId="8" fillId="2" borderId="28" xfId="1" applyNumberFormat="1" applyFont="1" applyFill="1" applyBorder="1" applyAlignment="1">
      <alignment horizontal="center"/>
    </xf>
    <xf numFmtId="0" fontId="19" fillId="3" borderId="62" xfId="1" applyFont="1" applyFill="1" applyBorder="1" applyAlignment="1" applyProtection="1">
      <alignment horizontal="center" wrapText="1"/>
      <protection locked="0"/>
    </xf>
    <xf numFmtId="2" fontId="8" fillId="2" borderId="3" xfId="1" applyNumberFormat="1" applyFont="1" applyFill="1" applyBorder="1" applyAlignment="1">
      <alignment horizontal="center"/>
    </xf>
    <xf numFmtId="0" fontId="19" fillId="3" borderId="3" xfId="1" applyFont="1" applyFill="1" applyBorder="1" applyAlignment="1" applyProtection="1">
      <alignment horizontal="center" wrapText="1"/>
      <protection locked="0"/>
    </xf>
    <xf numFmtId="0" fontId="8" fillId="2" borderId="30" xfId="1" applyFont="1" applyFill="1" applyBorder="1" applyAlignment="1">
      <alignment horizontal="center"/>
    </xf>
    <xf numFmtId="0" fontId="10" fillId="3" borderId="22" xfId="1" applyFont="1" applyFill="1" applyBorder="1" applyAlignment="1" applyProtection="1">
      <alignment horizontal="center"/>
      <protection locked="0"/>
    </xf>
    <xf numFmtId="2" fontId="8" fillId="2" borderId="19" xfId="1" applyNumberFormat="1" applyFont="1" applyFill="1" applyBorder="1" applyAlignment="1">
      <alignment horizontal="center"/>
    </xf>
    <xf numFmtId="2" fontId="8" fillId="2" borderId="4" xfId="1" applyNumberFormat="1" applyFont="1" applyFill="1" applyBorder="1" applyAlignment="1">
      <alignment horizontal="center"/>
    </xf>
    <xf numFmtId="0" fontId="19" fillId="3" borderId="4" xfId="1" applyFont="1" applyFill="1" applyBorder="1" applyAlignment="1" applyProtection="1">
      <alignment horizontal="center" wrapText="1"/>
      <protection locked="0"/>
    </xf>
    <xf numFmtId="0" fontId="8" fillId="2" borderId="20" xfId="1" applyFont="1" applyFill="1" applyBorder="1" applyAlignment="1">
      <alignment horizontal="center"/>
    </xf>
    <xf numFmtId="0" fontId="9" fillId="7" borderId="13" xfId="1" applyFont="1" applyFill="1" applyBorder="1" applyAlignment="1">
      <alignment horizontal="center" wrapText="1"/>
    </xf>
    <xf numFmtId="0" fontId="9" fillId="7" borderId="51" xfId="1" applyFont="1" applyFill="1" applyBorder="1" applyAlignment="1">
      <alignment horizontal="center" wrapText="1"/>
    </xf>
    <xf numFmtId="0" fontId="9" fillId="7" borderId="10" xfId="1" applyFont="1" applyFill="1" applyBorder="1" applyAlignment="1">
      <alignment horizontal="center"/>
    </xf>
    <xf numFmtId="0" fontId="9" fillId="7" borderId="50" xfId="1" applyFont="1" applyFill="1" applyBorder="1" applyAlignment="1">
      <alignment horizontal="center"/>
    </xf>
    <xf numFmtId="0" fontId="9" fillId="2" borderId="61" xfId="1" applyFont="1" applyFill="1" applyBorder="1" applyAlignment="1">
      <alignment horizontal="center"/>
    </xf>
    <xf numFmtId="0" fontId="10" fillId="3" borderId="59" xfId="1" applyFont="1" applyFill="1" applyBorder="1" applyAlignment="1" applyProtection="1">
      <alignment horizontal="center"/>
      <protection locked="0"/>
    </xf>
    <xf numFmtId="0" fontId="4" fillId="2" borderId="0" xfId="1" applyFont="1" applyFill="1"/>
    <xf numFmtId="0" fontId="8" fillId="7" borderId="39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10" fontId="8" fillId="6" borderId="35" xfId="1" applyNumberFormat="1" applyFont="1" applyFill="1" applyBorder="1" applyAlignment="1">
      <alignment horizontal="center"/>
    </xf>
    <xf numFmtId="168" fontId="9" fillId="7" borderId="37" xfId="1" applyNumberFormat="1" applyFont="1" applyFill="1" applyBorder="1" applyAlignment="1">
      <alignment horizontal="center"/>
    </xf>
    <xf numFmtId="2" fontId="8" fillId="6" borderId="39" xfId="1" applyNumberFormat="1" applyFont="1" applyFill="1" applyBorder="1" applyAlignment="1">
      <alignment horizontal="center"/>
    </xf>
    <xf numFmtId="0" fontId="8" fillId="2" borderId="20" xfId="1" applyFont="1" applyFill="1" applyBorder="1" applyAlignment="1">
      <alignment horizontal="right"/>
    </xf>
    <xf numFmtId="0" fontId="10" fillId="3" borderId="35" xfId="1" applyFont="1" applyFill="1" applyBorder="1" applyAlignment="1" applyProtection="1">
      <alignment horizontal="center"/>
      <protection locked="0"/>
    </xf>
    <xf numFmtId="0" fontId="8" fillId="2" borderId="60" xfId="1" applyFont="1" applyFill="1" applyBorder="1" applyAlignment="1">
      <alignment horizontal="right"/>
    </xf>
    <xf numFmtId="168" fontId="9" fillId="6" borderId="30" xfId="1" applyNumberFormat="1" applyFont="1" applyFill="1" applyBorder="1" applyAlignment="1">
      <alignment horizontal="center"/>
    </xf>
    <xf numFmtId="1" fontId="9" fillId="6" borderId="29" xfId="1" applyNumberFormat="1" applyFont="1" applyFill="1" applyBorder="1" applyAlignment="1">
      <alignment horizontal="center"/>
    </xf>
    <xf numFmtId="168" fontId="8" fillId="2" borderId="25" xfId="1" applyNumberFormat="1" applyFont="1" applyFill="1" applyBorder="1" applyAlignment="1">
      <alignment horizontal="center"/>
    </xf>
    <xf numFmtId="168" fontId="8" fillId="2" borderId="21" xfId="1" applyNumberFormat="1" applyFont="1" applyFill="1" applyBorder="1" applyAlignment="1">
      <alignment horizontal="center"/>
    </xf>
    <xf numFmtId="168" fontId="8" fillId="2" borderId="17" xfId="1" applyNumberFormat="1" applyFont="1" applyFill="1" applyBorder="1" applyAlignment="1">
      <alignment horizontal="center"/>
    </xf>
    <xf numFmtId="0" fontId="14" fillId="2" borderId="0" xfId="1" applyFont="1" applyFill="1"/>
    <xf numFmtId="0" fontId="19" fillId="3" borderId="0" xfId="1" applyFont="1" applyFill="1" applyAlignment="1" applyProtection="1">
      <alignment horizontal="center"/>
      <protection locked="0"/>
    </xf>
    <xf numFmtId="166" fontId="8" fillId="2" borderId="0" xfId="1" applyNumberFormat="1" applyFont="1" applyFill="1" applyAlignment="1">
      <alignment horizontal="left"/>
    </xf>
    <xf numFmtId="0" fontId="9" fillId="2" borderId="0" xfId="1" applyFont="1" applyFill="1"/>
    <xf numFmtId="0" fontId="19" fillId="2" borderId="0" xfId="1" applyFont="1" applyFill="1"/>
    <xf numFmtId="166" fontId="19" fillId="3" borderId="0" xfId="1" applyNumberFormat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0" fontId="19" fillId="3" borderId="0" xfId="1" applyFont="1" applyFill="1" applyProtection="1"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9" fillId="3" borderId="0" xfId="1" applyFont="1" applyFill="1" applyAlignment="1" applyProtection="1">
      <alignment horizontal="left"/>
      <protection locked="0"/>
    </xf>
    <xf numFmtId="0" fontId="22" fillId="2" borderId="0" xfId="2" applyFill="1"/>
    <xf numFmtId="0" fontId="1" fillId="2" borderId="0" xfId="2" applyFont="1" applyFill="1"/>
    <xf numFmtId="0" fontId="6" fillId="2" borderId="11" xfId="2" applyFont="1" applyFill="1" applyBorder="1"/>
    <xf numFmtId="0" fontId="6" fillId="2" borderId="0" xfId="2" applyFont="1" applyFill="1"/>
    <xf numFmtId="0" fontId="5" fillId="2" borderId="11" xfId="2" applyFont="1" applyFill="1" applyBorder="1"/>
    <xf numFmtId="0" fontId="5" fillId="2" borderId="0" xfId="2" applyFont="1" applyFill="1"/>
    <xf numFmtId="0" fontId="5" fillId="2" borderId="0" xfId="2" applyFont="1" applyFill="1" applyAlignment="1">
      <alignment horizontal="right"/>
    </xf>
    <xf numFmtId="0" fontId="6" fillId="2" borderId="7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5" fillId="2" borderId="10" xfId="2" applyFont="1" applyFill="1" applyBorder="1"/>
    <xf numFmtId="0" fontId="23" fillId="2" borderId="0" xfId="2" applyFont="1" applyFill="1"/>
    <xf numFmtId="10" fontId="6" fillId="2" borderId="9" xfId="2" applyNumberFormat="1" applyFont="1" applyFill="1" applyBorder="1"/>
    <xf numFmtId="0" fontId="6" fillId="2" borderId="0" xfId="2" applyFont="1" applyFill="1" applyAlignment="1">
      <alignment horizontal="center"/>
    </xf>
    <xf numFmtId="0" fontId="6" fillId="2" borderId="9" xfId="2" applyFont="1" applyFill="1" applyBorder="1"/>
    <xf numFmtId="2" fontId="5" fillId="2" borderId="65" xfId="2" applyNumberFormat="1" applyFont="1" applyFill="1" applyBorder="1" applyAlignment="1">
      <alignment horizontal="center" vertical="center"/>
    </xf>
    <xf numFmtId="165" fontId="5" fillId="2" borderId="36" xfId="2" applyNumberFormat="1" applyFont="1" applyFill="1" applyBorder="1" applyAlignment="1">
      <alignment horizontal="center"/>
    </xf>
    <xf numFmtId="165" fontId="5" fillId="2" borderId="33" xfId="2" applyNumberFormat="1" applyFont="1" applyFill="1" applyBorder="1" applyAlignment="1">
      <alignment horizontal="center"/>
    </xf>
    <xf numFmtId="2" fontId="24" fillId="2" borderId="0" xfId="2" applyNumberFormat="1" applyFont="1" applyFill="1"/>
    <xf numFmtId="10" fontId="2" fillId="2" borderId="0" xfId="2" applyNumberFormat="1" applyFont="1" applyFill="1"/>
    <xf numFmtId="0" fontId="5" fillId="2" borderId="65" xfId="2" applyFont="1" applyFill="1" applyBorder="1" applyAlignment="1">
      <alignment horizontal="center" wrapText="1"/>
    </xf>
    <xf numFmtId="0" fontId="5" fillId="2" borderId="65" xfId="2" applyFont="1" applyFill="1" applyBorder="1" applyAlignment="1">
      <alignment horizontal="center" vertical="center"/>
    </xf>
    <xf numFmtId="2" fontId="24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164" fontId="5" fillId="2" borderId="65" xfId="2" applyNumberFormat="1" applyFont="1" applyFill="1" applyBorder="1" applyAlignment="1">
      <alignment horizontal="center" vertical="center"/>
    </xf>
    <xf numFmtId="0" fontId="6" fillId="2" borderId="65" xfId="2" applyFont="1" applyFill="1" applyBorder="1" applyAlignment="1">
      <alignment horizontal="right" vertical="center"/>
    </xf>
    <xf numFmtId="169" fontId="2" fillId="2" borderId="0" xfId="2" applyNumberFormat="1" applyFont="1" applyFill="1" applyAlignment="1">
      <alignment horizontal="center"/>
    </xf>
    <xf numFmtId="169" fontId="6" fillId="2" borderId="0" xfId="2" applyNumberFormat="1" applyFont="1" applyFill="1" applyAlignment="1">
      <alignment horizontal="center"/>
    </xf>
    <xf numFmtId="169" fontId="6" fillId="2" borderId="65" xfId="2" applyNumberFormat="1" applyFont="1" applyFill="1" applyBorder="1" applyAlignment="1">
      <alignment horizontal="center" vertical="center"/>
    </xf>
    <xf numFmtId="10" fontId="2" fillId="2" borderId="0" xfId="2" applyNumberFormat="1" applyFont="1" applyFill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39" xfId="2" applyNumberFormat="1" applyFont="1" applyFill="1" applyBorder="1" applyAlignment="1">
      <alignment horizontal="center"/>
    </xf>
    <xf numFmtId="2" fontId="6" fillId="3" borderId="39" xfId="2" applyNumberFormat="1" applyFont="1" applyFill="1" applyBorder="1" applyProtection="1">
      <protection locked="0"/>
    </xf>
    <xf numFmtId="10" fontId="6" fillId="2" borderId="38" xfId="2" applyNumberFormat="1" applyFont="1" applyFill="1" applyBorder="1" applyAlignment="1">
      <alignment horizontal="center"/>
    </xf>
    <xf numFmtId="2" fontId="6" fillId="3" borderId="38" xfId="2" applyNumberFormat="1" applyFont="1" applyFill="1" applyBorder="1" applyProtection="1">
      <protection locked="0"/>
    </xf>
    <xf numFmtId="10" fontId="6" fillId="2" borderId="37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164" fontId="5" fillId="2" borderId="65" xfId="2" applyNumberFormat="1" applyFont="1" applyFill="1" applyBorder="1" applyAlignment="1">
      <alignment horizontal="center" wrapText="1"/>
    </xf>
    <xf numFmtId="164" fontId="1" fillId="2" borderId="0" xfId="2" applyNumberFormat="1" applyFont="1" applyFill="1"/>
    <xf numFmtId="0" fontId="4" fillId="2" borderId="0" xfId="2" applyFont="1" applyFill="1" applyAlignment="1">
      <alignment horizontal="left"/>
    </xf>
    <xf numFmtId="171" fontId="6" fillId="2" borderId="0" xfId="2" applyNumberFormat="1" applyFont="1" applyFill="1"/>
    <xf numFmtId="171" fontId="6" fillId="2" borderId="0" xfId="2" applyNumberFormat="1" applyFont="1" applyFill="1" applyAlignment="1">
      <alignment horizontal="center"/>
    </xf>
    <xf numFmtId="0" fontId="4" fillId="2" borderId="0" xfId="2" applyFont="1" applyFill="1"/>
    <xf numFmtId="0" fontId="25" fillId="2" borderId="0" xfId="2" applyFont="1" applyFill="1" applyAlignment="1">
      <alignment wrapText="1"/>
    </xf>
    <xf numFmtId="0" fontId="22" fillId="2" borderId="0" xfId="3" applyFill="1"/>
    <xf numFmtId="0" fontId="2" fillId="2" borderId="0" xfId="3" applyFont="1" applyFill="1"/>
    <xf numFmtId="0" fontId="2" fillId="2" borderId="11" xfId="3" applyFont="1" applyFill="1" applyBorder="1"/>
    <xf numFmtId="0" fontId="1" fillId="2" borderId="11" xfId="3" applyFont="1" applyFill="1" applyBorder="1"/>
    <xf numFmtId="0" fontId="1" fillId="2" borderId="0" xfId="3" applyFont="1" applyFill="1" applyAlignment="1">
      <alignment horizontal="right"/>
    </xf>
    <xf numFmtId="0" fontId="2" fillId="2" borderId="7" xfId="3" applyFont="1" applyFill="1" applyBorder="1"/>
    <xf numFmtId="0" fontId="1" fillId="2" borderId="10" xfId="3" applyFont="1" applyFill="1" applyBorder="1" applyAlignment="1">
      <alignment horizontal="center"/>
    </xf>
    <xf numFmtId="0" fontId="2" fillId="2" borderId="10" xfId="3" applyFont="1" applyFill="1" applyBorder="1" applyAlignment="1">
      <alignment horizontal="center"/>
    </xf>
    <xf numFmtId="10" fontId="2" fillId="2" borderId="9" xfId="3" applyNumberFormat="1" applyFont="1" applyFill="1" applyBorder="1"/>
    <xf numFmtId="0" fontId="2" fillId="2" borderId="0" xfId="3" applyFont="1" applyFill="1" applyAlignment="1">
      <alignment horizontal="center"/>
    </xf>
    <xf numFmtId="0" fontId="2" fillId="2" borderId="9" xfId="3" applyFont="1" applyFill="1" applyBorder="1"/>
    <xf numFmtId="0" fontId="6" fillId="2" borderId="0" xfId="3" applyFont="1" applyFill="1" applyProtection="1">
      <protection locked="0"/>
    </xf>
    <xf numFmtId="0" fontId="6" fillId="2" borderId="0" xfId="3" applyFont="1" applyFill="1" applyAlignment="1" applyProtection="1">
      <alignment horizontal="left"/>
      <protection locked="0"/>
    </xf>
    <xf numFmtId="0" fontId="5" fillId="2" borderId="0" xfId="3" applyFont="1" applyFill="1"/>
    <xf numFmtId="0" fontId="6" fillId="2" borderId="0" xfId="3" applyFont="1" applyFill="1"/>
    <xf numFmtId="0" fontId="6" fillId="2" borderId="8" xfId="3" applyFont="1" applyFill="1" applyBorder="1"/>
    <xf numFmtId="0" fontId="6" fillId="2" borderId="7" xfId="3" applyFont="1" applyFill="1" applyBorder="1"/>
    <xf numFmtId="0" fontId="5" fillId="2" borderId="7" xfId="3" applyFont="1" applyFill="1" applyBorder="1" applyAlignment="1">
      <alignment horizontal="center"/>
    </xf>
    <xf numFmtId="0" fontId="5" fillId="4" borderId="1" xfId="3" applyFont="1" applyFill="1" applyBorder="1" applyAlignment="1">
      <alignment horizontal="center"/>
    </xf>
    <xf numFmtId="0" fontId="6" fillId="2" borderId="5" xfId="3" applyFont="1" applyFill="1" applyBorder="1"/>
    <xf numFmtId="0" fontId="6" fillId="2" borderId="6" xfId="3" applyFont="1" applyFill="1" applyBorder="1"/>
    <xf numFmtId="165" fontId="5" fillId="2" borderId="0" xfId="3" applyNumberFormat="1" applyFont="1" applyFill="1" applyAlignment="1">
      <alignment horizontal="center"/>
    </xf>
    <xf numFmtId="10" fontId="5" fillId="5" borderId="1" xfId="3" applyNumberFormat="1" applyFont="1" applyFill="1" applyBorder="1" applyAlignment="1">
      <alignment horizontal="center"/>
    </xf>
    <xf numFmtId="0" fontId="6" fillId="2" borderId="3" xfId="3" applyFont="1" applyFill="1" applyBorder="1"/>
    <xf numFmtId="2" fontId="5" fillId="4" borderId="1" xfId="3" applyNumberFormat="1" applyFont="1" applyFill="1" applyBorder="1" applyAlignment="1">
      <alignment horizontal="center"/>
    </xf>
    <xf numFmtId="1" fontId="5" fillId="4" borderId="1" xfId="3" applyNumberFormat="1" applyFont="1" applyFill="1" applyBorder="1" applyAlignment="1">
      <alignment horizontal="center"/>
    </xf>
    <xf numFmtId="1" fontId="5" fillId="4" borderId="2" xfId="3" applyNumberFormat="1" applyFont="1" applyFill="1" applyBorder="1" applyAlignment="1">
      <alignment horizontal="center"/>
    </xf>
    <xf numFmtId="0" fontId="6" fillId="2" borderId="4" xfId="3" applyFont="1" applyFill="1" applyBorder="1"/>
    <xf numFmtId="2" fontId="7" fillId="3" borderId="5" xfId="3" applyNumberFormat="1" applyFont="1" applyFill="1" applyBorder="1" applyAlignment="1" applyProtection="1">
      <alignment horizontal="center"/>
      <protection locked="0"/>
    </xf>
    <xf numFmtId="0" fontId="7" fillId="3" borderId="5" xfId="3" applyFont="1" applyFill="1" applyBorder="1" applyAlignment="1" applyProtection="1">
      <alignment horizontal="center"/>
      <protection locked="0"/>
    </xf>
    <xf numFmtId="0" fontId="6" fillId="2" borderId="3" xfId="3" applyFont="1" applyFill="1" applyBorder="1" applyAlignment="1">
      <alignment horizontal="center"/>
    </xf>
    <xf numFmtId="2" fontId="7" fillId="3" borderId="3" xfId="3" applyNumberFormat="1" applyFont="1" applyFill="1" applyBorder="1" applyAlignment="1" applyProtection="1">
      <alignment horizontal="center"/>
      <protection locked="0"/>
    </xf>
    <xf numFmtId="0" fontId="7" fillId="3" borderId="3" xfId="3" applyFont="1" applyFill="1" applyBorder="1" applyAlignment="1" applyProtection="1">
      <alignment horizontal="center"/>
      <protection locked="0"/>
    </xf>
    <xf numFmtId="2" fontId="7" fillId="3" borderId="4" xfId="3" applyNumberFormat="1" applyFont="1" applyFill="1" applyBorder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5" fillId="2" borderId="2" xfId="3" applyFont="1" applyFill="1" applyBorder="1" applyAlignment="1">
      <alignment horizontal="center"/>
    </xf>
    <xf numFmtId="164" fontId="5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left"/>
    </xf>
    <xf numFmtId="2" fontId="5" fillId="2" borderId="0" xfId="3" applyNumberFormat="1" applyFont="1" applyFill="1" applyAlignment="1">
      <alignment horizontal="center"/>
    </xf>
    <xf numFmtId="0" fontId="4" fillId="2" borderId="0" xfId="3" applyFont="1" applyFill="1" applyAlignment="1">
      <alignment horizontal="left"/>
    </xf>
    <xf numFmtId="0" fontId="4" fillId="2" borderId="0" xfId="3" applyFont="1" applyFill="1"/>
    <xf numFmtId="0" fontId="5" fillId="2" borderId="0" xfId="3" applyFont="1" applyFill="1" applyAlignment="1">
      <alignment horizontal="center"/>
    </xf>
    <xf numFmtId="0" fontId="2" fillId="2" borderId="0" xfId="3" applyFont="1" applyFill="1" applyAlignment="1">
      <alignment horizontal="right"/>
    </xf>
    <xf numFmtId="0" fontId="1" fillId="2" borderId="0" xfId="3" applyFont="1" applyFill="1"/>
    <xf numFmtId="168" fontId="19" fillId="3" borderId="3" xfId="1" applyNumberFormat="1" applyFont="1" applyFill="1" applyBorder="1" applyAlignment="1" applyProtection="1">
      <alignment horizontal="center" wrapText="1"/>
      <protection locked="0"/>
    </xf>
    <xf numFmtId="0" fontId="3" fillId="2" borderId="0" xfId="3" applyFont="1" applyFill="1" applyAlignment="1">
      <alignment horizontal="center"/>
    </xf>
    <xf numFmtId="0" fontId="1" fillId="2" borderId="10" xfId="3" applyFont="1" applyFill="1" applyBorder="1" applyAlignment="1">
      <alignment horizontal="center"/>
    </xf>
    <xf numFmtId="0" fontId="5" fillId="2" borderId="0" xfId="2" applyFont="1" applyFill="1" applyAlignment="1">
      <alignment horizontal="right"/>
    </xf>
    <xf numFmtId="0" fontId="4" fillId="2" borderId="0" xfId="2" applyFont="1" applyFill="1" applyAlignment="1">
      <alignment horizontal="center"/>
    </xf>
    <xf numFmtId="169" fontId="5" fillId="2" borderId="37" xfId="2" applyNumberFormat="1" applyFont="1" applyFill="1" applyBorder="1" applyAlignment="1">
      <alignment horizontal="center" vertical="center"/>
    </xf>
    <xf numFmtId="169" fontId="5" fillId="2" borderId="39" xfId="2" applyNumberFormat="1" applyFont="1" applyFill="1" applyBorder="1" applyAlignment="1">
      <alignment horizontal="center" vertical="center"/>
    </xf>
    <xf numFmtId="0" fontId="25" fillId="2" borderId="55" xfId="2" applyFont="1" applyFill="1" applyBorder="1" applyAlignment="1">
      <alignment horizontal="center" wrapText="1"/>
    </xf>
    <xf numFmtId="0" fontId="25" fillId="2" borderId="56" xfId="2" applyFont="1" applyFill="1" applyBorder="1" applyAlignment="1">
      <alignment horizontal="center" wrapText="1"/>
    </xf>
    <xf numFmtId="0" fontId="25" fillId="2" borderId="57" xfId="2" applyFont="1" applyFill="1" applyBorder="1" applyAlignment="1">
      <alignment horizontal="center" wrapText="1"/>
    </xf>
    <xf numFmtId="164" fontId="1" fillId="2" borderId="0" xfId="2" applyNumberFormat="1" applyFont="1" applyFill="1" applyAlignment="1">
      <alignment horizontal="center"/>
    </xf>
    <xf numFmtId="0" fontId="15" fillId="2" borderId="55" xfId="1" applyFont="1" applyFill="1" applyBorder="1" applyAlignment="1">
      <alignment horizontal="left" vertical="center" wrapText="1"/>
    </xf>
    <xf numFmtId="0" fontId="15" fillId="2" borderId="56" xfId="1" applyFont="1" applyFill="1" applyBorder="1" applyAlignment="1">
      <alignment horizontal="left" vertical="center" wrapText="1"/>
    </xf>
    <xf numFmtId="0" fontId="15" fillId="2" borderId="57" xfId="1" applyFont="1" applyFill="1" applyBorder="1" applyAlignment="1">
      <alignment horizontal="left" vertical="center" wrapText="1"/>
    </xf>
    <xf numFmtId="0" fontId="9" fillId="2" borderId="45" xfId="1" applyFont="1" applyFill="1" applyBorder="1" applyAlignment="1">
      <alignment horizontal="center"/>
    </xf>
    <xf numFmtId="0" fontId="9" fillId="2" borderId="46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15" fillId="2" borderId="12" xfId="1" applyFont="1" applyFill="1" applyBorder="1" applyAlignment="1">
      <alignment horizontal="left" vertical="center" wrapText="1"/>
    </xf>
    <xf numFmtId="0" fontId="15" fillId="2" borderId="13" xfId="1" applyFont="1" applyFill="1" applyBorder="1" applyAlignment="1">
      <alignment horizontal="left" vertical="center" wrapText="1"/>
    </xf>
    <xf numFmtId="0" fontId="15" fillId="2" borderId="40" xfId="1" applyFont="1" applyFill="1" applyBorder="1" applyAlignment="1">
      <alignment horizontal="left" vertical="center" wrapText="1"/>
    </xf>
    <xf numFmtId="0" fontId="15" fillId="2" borderId="41" xfId="1" applyFont="1" applyFill="1" applyBorder="1" applyAlignment="1">
      <alignment horizontal="left" vertical="center" wrapText="1"/>
    </xf>
    <xf numFmtId="0" fontId="17" fillId="2" borderId="0" xfId="1" applyFont="1" applyFill="1" applyAlignment="1">
      <alignment horizontal="center" vertical="center"/>
    </xf>
    <xf numFmtId="0" fontId="18" fillId="2" borderId="0" xfId="1" applyFont="1" applyFill="1" applyAlignment="1">
      <alignment horizontal="center" vertical="center"/>
    </xf>
    <xf numFmtId="0" fontId="15" fillId="2" borderId="55" xfId="1" applyFont="1" applyFill="1" applyBorder="1" applyAlignment="1">
      <alignment horizontal="center"/>
    </xf>
    <xf numFmtId="0" fontId="15" fillId="2" borderId="56" xfId="1" applyFont="1" applyFill="1" applyBorder="1" applyAlignment="1">
      <alignment horizontal="center"/>
    </xf>
    <xf numFmtId="0" fontId="10" fillId="3" borderId="0" xfId="1" applyFont="1" applyFill="1" applyAlignment="1" applyProtection="1">
      <alignment horizontal="left"/>
      <protection locked="0"/>
    </xf>
    <xf numFmtId="0" fontId="19" fillId="3" borderId="0" xfId="1" applyFont="1" applyFill="1" applyAlignment="1" applyProtection="1">
      <alignment horizontal="left"/>
      <protection locked="0"/>
    </xf>
    <xf numFmtId="0" fontId="15" fillId="2" borderId="55" xfId="1" applyFont="1" applyFill="1" applyBorder="1" applyAlignment="1">
      <alignment horizontal="justify" vertical="center" wrapText="1"/>
    </xf>
    <xf numFmtId="0" fontId="15" fillId="2" borderId="56" xfId="1" applyFont="1" applyFill="1" applyBorder="1" applyAlignment="1">
      <alignment horizontal="justify" vertical="center" wrapText="1"/>
    </xf>
    <xf numFmtId="0" fontId="15" fillId="2" borderId="57" xfId="1" applyFont="1" applyFill="1" applyBorder="1" applyAlignment="1">
      <alignment horizontal="justify" vertical="center" wrapText="1"/>
    </xf>
    <xf numFmtId="0" fontId="9" fillId="2" borderId="10" xfId="1" applyFont="1" applyFill="1" applyBorder="1" applyAlignment="1">
      <alignment horizontal="center"/>
    </xf>
    <xf numFmtId="0" fontId="9" fillId="2" borderId="0" xfId="1" applyFont="1" applyFill="1" applyAlignment="1">
      <alignment horizontal="center"/>
    </xf>
    <xf numFmtId="0" fontId="15" fillId="2" borderId="10" xfId="1" applyFont="1" applyFill="1" applyBorder="1" applyAlignment="1">
      <alignment horizontal="left" vertical="center" wrapText="1"/>
    </xf>
    <xf numFmtId="0" fontId="15" fillId="2" borderId="9" xfId="1" applyFont="1" applyFill="1" applyBorder="1" applyAlignment="1">
      <alignment horizontal="left" vertical="center" wrapText="1"/>
    </xf>
    <xf numFmtId="0" fontId="9" fillId="2" borderId="2" xfId="1" applyFont="1" applyFill="1" applyBorder="1" applyAlignment="1">
      <alignment horizontal="center"/>
    </xf>
    <xf numFmtId="0" fontId="9" fillId="2" borderId="64" xfId="1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5" fillId="2" borderId="12" xfId="0" applyFont="1" applyFill="1" applyBorder="1" applyAlignment="1">
      <alignment horizontal="left" vertical="center" wrapText="1"/>
    </xf>
    <xf numFmtId="0" fontId="15" fillId="2" borderId="13" xfId="0" applyFont="1" applyFill="1" applyBorder="1" applyAlignment="1">
      <alignment horizontal="left" vertical="center" wrapText="1"/>
    </xf>
    <xf numFmtId="0" fontId="15" fillId="2" borderId="40" xfId="0" applyFont="1" applyFill="1" applyBorder="1" applyAlignment="1">
      <alignment horizontal="left" vertical="center" wrapText="1"/>
    </xf>
    <xf numFmtId="0" fontId="15" fillId="2" borderId="41" xfId="0" applyFont="1" applyFill="1" applyBorder="1" applyAlignment="1">
      <alignment horizontal="left" vertical="center" wrapText="1"/>
    </xf>
    <xf numFmtId="0" fontId="15" fillId="2" borderId="55" xfId="0" applyFont="1" applyFill="1" applyBorder="1" applyAlignment="1">
      <alignment horizontal="center"/>
    </xf>
    <xf numFmtId="0" fontId="15" fillId="2" borderId="56" xfId="0" applyFont="1" applyFill="1" applyBorder="1" applyAlignment="1">
      <alignment horizontal="center"/>
    </xf>
    <xf numFmtId="0" fontId="15" fillId="2" borderId="57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vertical="center"/>
      <protection locked="0"/>
    </xf>
    <xf numFmtId="0" fontId="15" fillId="2" borderId="55" xfId="0" applyFont="1" applyFill="1" applyBorder="1" applyAlignment="1">
      <alignment horizontal="justify" vertical="center" wrapText="1"/>
    </xf>
    <xf numFmtId="0" fontId="15" fillId="2" borderId="56" xfId="0" applyFont="1" applyFill="1" applyBorder="1" applyAlignment="1">
      <alignment horizontal="justify" vertical="center" wrapText="1"/>
    </xf>
    <xf numFmtId="0" fontId="15" fillId="2" borderId="57" xfId="0" applyFont="1" applyFill="1" applyBorder="1" applyAlignment="1">
      <alignment horizontal="justify" vertical="center" wrapText="1"/>
    </xf>
    <xf numFmtId="0" fontId="15" fillId="2" borderId="55" xfId="0" applyFont="1" applyFill="1" applyBorder="1" applyAlignment="1">
      <alignment horizontal="left" vertical="center" wrapText="1"/>
    </xf>
    <xf numFmtId="0" fontId="15" fillId="2" borderId="56" xfId="0" applyFont="1" applyFill="1" applyBorder="1" applyAlignment="1">
      <alignment horizontal="left" vertical="center" wrapText="1"/>
    </xf>
    <xf numFmtId="0" fontId="15" fillId="2" borderId="57" xfId="0" applyFont="1" applyFill="1" applyBorder="1" applyAlignment="1">
      <alignment horizontal="left" vertical="center" wrapText="1"/>
    </xf>
    <xf numFmtId="0" fontId="9" fillId="2" borderId="45" xfId="0" applyFont="1" applyFill="1" applyBorder="1" applyAlignment="1">
      <alignment horizontal="center" vertical="center"/>
    </xf>
    <xf numFmtId="0" fontId="9" fillId="2" borderId="58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0" fontId="15" fillId="2" borderId="12" xfId="0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horizontal="center" vertical="center" wrapText="1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2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7" workbookViewId="0">
      <selection activeCell="E49" sqref="E49"/>
    </sheetView>
  </sheetViews>
  <sheetFormatPr defaultRowHeight="13.5" x14ac:dyDescent="0.25"/>
  <cols>
    <col min="1" max="1" width="27.5703125" style="392" customWidth="1"/>
    <col min="2" max="2" width="20.42578125" style="392" customWidth="1"/>
    <col min="3" max="3" width="31.85546875" style="392" customWidth="1"/>
    <col min="4" max="4" width="25.85546875" style="392" customWidth="1"/>
    <col min="5" max="5" width="25.7109375" style="392" customWidth="1"/>
    <col min="6" max="6" width="23.140625" style="392" customWidth="1"/>
    <col min="7" max="7" width="28.42578125" style="392" customWidth="1"/>
    <col min="8" max="8" width="21.5703125" style="392" customWidth="1"/>
    <col min="9" max="9" width="9.140625" style="392" customWidth="1"/>
    <col min="10" max="16384" width="9.140625" style="391"/>
  </cols>
  <sheetData>
    <row r="14" spans="1:6" ht="15" customHeight="1" x14ac:dyDescent="0.3">
      <c r="A14" s="434"/>
      <c r="C14" s="433"/>
      <c r="F14" s="433"/>
    </row>
    <row r="15" spans="1:6" ht="18.75" customHeight="1" x14ac:dyDescent="0.3">
      <c r="A15" s="436" t="s">
        <v>0</v>
      </c>
      <c r="B15" s="436"/>
      <c r="C15" s="436"/>
      <c r="D15" s="436"/>
      <c r="E15" s="436"/>
    </row>
    <row r="16" spans="1:6" ht="16.5" customHeight="1" x14ac:dyDescent="0.3">
      <c r="A16" s="431" t="s">
        <v>1</v>
      </c>
      <c r="B16" s="430" t="s">
        <v>2</v>
      </c>
    </row>
    <row r="17" spans="1:5" ht="16.5" customHeight="1" x14ac:dyDescent="0.3">
      <c r="A17" s="428" t="s">
        <v>3</v>
      </c>
      <c r="B17" s="428" t="s">
        <v>133</v>
      </c>
      <c r="D17" s="432"/>
      <c r="E17" s="405"/>
    </row>
    <row r="18" spans="1:5" ht="16.5" customHeight="1" x14ac:dyDescent="0.3">
      <c r="A18" s="404" t="s">
        <v>4</v>
      </c>
      <c r="B18" s="392" t="s">
        <v>147</v>
      </c>
      <c r="C18" s="428"/>
      <c r="D18" s="405"/>
      <c r="E18" s="405"/>
    </row>
    <row r="19" spans="1:5" ht="16.5" customHeight="1" x14ac:dyDescent="0.3">
      <c r="A19" s="404" t="s">
        <v>5</v>
      </c>
      <c r="B19" s="429">
        <v>99.4</v>
      </c>
      <c r="C19" s="405"/>
      <c r="D19" s="405"/>
      <c r="E19" s="405"/>
    </row>
    <row r="20" spans="1:5" ht="16.5" customHeight="1" x14ac:dyDescent="0.3">
      <c r="A20" s="428" t="s">
        <v>6</v>
      </c>
      <c r="B20" s="429">
        <v>25.54</v>
      </c>
      <c r="C20" s="405"/>
      <c r="D20" s="405"/>
      <c r="E20" s="405"/>
    </row>
    <row r="21" spans="1:5" ht="16.5" customHeight="1" x14ac:dyDescent="0.3">
      <c r="A21" s="428" t="s">
        <v>7</v>
      </c>
      <c r="B21" s="427">
        <f>25.54/100</f>
        <v>0.25540000000000002</v>
      </c>
      <c r="C21" s="405"/>
      <c r="D21" s="405"/>
      <c r="E21" s="405"/>
    </row>
    <row r="22" spans="1:5" ht="15.75" customHeight="1" x14ac:dyDescent="0.25">
      <c r="A22" s="405"/>
      <c r="B22" s="405"/>
      <c r="C22" s="405"/>
      <c r="D22" s="405"/>
      <c r="E22" s="405"/>
    </row>
    <row r="23" spans="1:5" ht="16.5" customHeight="1" x14ac:dyDescent="0.3">
      <c r="A23" s="425" t="s">
        <v>8</v>
      </c>
      <c r="B23" s="426" t="s">
        <v>9</v>
      </c>
      <c r="C23" s="425" t="s">
        <v>10</v>
      </c>
      <c r="D23" s="425" t="s">
        <v>11</v>
      </c>
      <c r="E23" s="425" t="s">
        <v>12</v>
      </c>
    </row>
    <row r="24" spans="1:5" ht="16.5" customHeight="1" x14ac:dyDescent="0.3">
      <c r="A24" s="421">
        <v>1</v>
      </c>
      <c r="B24" s="423">
        <v>40615112</v>
      </c>
      <c r="C24" s="423">
        <v>9996.2999999999993</v>
      </c>
      <c r="D24" s="422">
        <v>1.3</v>
      </c>
      <c r="E24" s="424">
        <v>12.6</v>
      </c>
    </row>
    <row r="25" spans="1:5" ht="16.5" customHeight="1" x14ac:dyDescent="0.3">
      <c r="A25" s="421">
        <v>2</v>
      </c>
      <c r="B25" s="423">
        <v>40695960</v>
      </c>
      <c r="C25" s="423">
        <v>10289.1</v>
      </c>
      <c r="D25" s="422">
        <v>1.3</v>
      </c>
      <c r="E25" s="422">
        <v>12.6</v>
      </c>
    </row>
    <row r="26" spans="1:5" ht="16.5" customHeight="1" x14ac:dyDescent="0.3">
      <c r="A26" s="421">
        <v>3</v>
      </c>
      <c r="B26" s="423">
        <v>40725601</v>
      </c>
      <c r="C26" s="423">
        <v>10332.5</v>
      </c>
      <c r="D26" s="422">
        <v>1.3</v>
      </c>
      <c r="E26" s="422">
        <v>12.6</v>
      </c>
    </row>
    <row r="27" spans="1:5" ht="16.5" customHeight="1" x14ac:dyDescent="0.3">
      <c r="A27" s="421">
        <v>4</v>
      </c>
      <c r="B27" s="423">
        <v>40594619</v>
      </c>
      <c r="C27" s="423">
        <v>10405.700000000001</v>
      </c>
      <c r="D27" s="422">
        <v>1.3</v>
      </c>
      <c r="E27" s="422">
        <v>12.6</v>
      </c>
    </row>
    <row r="28" spans="1:5" ht="16.5" customHeight="1" x14ac:dyDescent="0.3">
      <c r="A28" s="421">
        <v>5</v>
      </c>
      <c r="B28" s="423">
        <v>40774490</v>
      </c>
      <c r="C28" s="423">
        <v>10417.5</v>
      </c>
      <c r="D28" s="422">
        <v>1.3</v>
      </c>
      <c r="E28" s="422">
        <v>12.6</v>
      </c>
    </row>
    <row r="29" spans="1:5" ht="16.5" customHeight="1" x14ac:dyDescent="0.3">
      <c r="A29" s="421">
        <v>6</v>
      </c>
      <c r="B29" s="420">
        <v>40629569</v>
      </c>
      <c r="C29" s="420">
        <v>10453.1</v>
      </c>
      <c r="D29" s="419">
        <v>1.3</v>
      </c>
      <c r="E29" s="419">
        <v>12.6</v>
      </c>
    </row>
    <row r="30" spans="1:5" ht="16.5" customHeight="1" x14ac:dyDescent="0.3">
      <c r="A30" s="418" t="s">
        <v>13</v>
      </c>
      <c r="B30" s="417">
        <f>AVERAGE(B24:B29)</f>
        <v>40672558.5</v>
      </c>
      <c r="C30" s="416">
        <f>AVERAGE(C24:C29)</f>
        <v>10315.700000000001</v>
      </c>
      <c r="D30" s="415">
        <f>AVERAGE(D24:D29)</f>
        <v>1.3</v>
      </c>
      <c r="E30" s="415">
        <f>AVERAGE(E24:E29)</f>
        <v>12.6</v>
      </c>
    </row>
    <row r="31" spans="1:5" ht="16.5" customHeight="1" x14ac:dyDescent="0.3">
      <c r="A31" s="414" t="s">
        <v>14</v>
      </c>
      <c r="B31" s="413">
        <f>(STDEV(B24:B29)/B30)</f>
        <v>1.7376286061227407E-3</v>
      </c>
      <c r="C31" s="412"/>
      <c r="D31" s="412"/>
      <c r="E31" s="411"/>
    </row>
    <row r="32" spans="1:5" s="392" customFormat="1" ht="16.5" customHeight="1" x14ac:dyDescent="0.3">
      <c r="A32" s="410" t="s">
        <v>15</v>
      </c>
      <c r="B32" s="409">
        <f>COUNT(B24:B29)</f>
        <v>6</v>
      </c>
      <c r="C32" s="408"/>
      <c r="D32" s="407"/>
      <c r="E32" s="406"/>
    </row>
    <row r="33" spans="1:5" s="392" customFormat="1" ht="15.75" customHeight="1" x14ac:dyDescent="0.25">
      <c r="A33" s="405"/>
      <c r="B33" s="405"/>
      <c r="C33" s="405"/>
      <c r="D33" s="405"/>
      <c r="E33" s="405"/>
    </row>
    <row r="34" spans="1:5" s="392" customFormat="1" ht="16.5" customHeight="1" x14ac:dyDescent="0.3">
      <c r="A34" s="404" t="s">
        <v>16</v>
      </c>
      <c r="B34" s="403" t="s">
        <v>17</v>
      </c>
      <c r="C34" s="402"/>
      <c r="D34" s="402"/>
      <c r="E34" s="402"/>
    </row>
    <row r="35" spans="1:5" ht="16.5" customHeight="1" x14ac:dyDescent="0.3">
      <c r="A35" s="404"/>
      <c r="B35" s="403" t="s">
        <v>18</v>
      </c>
      <c r="C35" s="402"/>
      <c r="D35" s="402"/>
      <c r="E35" s="402"/>
    </row>
    <row r="36" spans="1:5" ht="16.5" customHeight="1" x14ac:dyDescent="0.3">
      <c r="A36" s="404"/>
      <c r="B36" s="403" t="s">
        <v>19</v>
      </c>
      <c r="C36" s="402"/>
      <c r="D36" s="402"/>
      <c r="E36" s="402"/>
    </row>
    <row r="37" spans="1:5" ht="15.75" customHeight="1" x14ac:dyDescent="0.25">
      <c r="A37" s="405"/>
      <c r="B37" s="405"/>
      <c r="C37" s="405"/>
      <c r="D37" s="405"/>
      <c r="E37" s="405"/>
    </row>
    <row r="38" spans="1:5" ht="16.5" customHeight="1" x14ac:dyDescent="0.3">
      <c r="A38" s="431" t="s">
        <v>1</v>
      </c>
      <c r="B38" s="430" t="s">
        <v>20</v>
      </c>
    </row>
    <row r="39" spans="1:5" ht="16.5" customHeight="1" x14ac:dyDescent="0.3">
      <c r="A39" s="404" t="s">
        <v>4</v>
      </c>
      <c r="B39" s="428" t="s">
        <v>147</v>
      </c>
      <c r="C39" s="405"/>
      <c r="D39" s="405"/>
      <c r="E39" s="405"/>
    </row>
    <row r="40" spans="1:5" ht="16.5" customHeight="1" x14ac:dyDescent="0.3">
      <c r="A40" s="404" t="s">
        <v>5</v>
      </c>
      <c r="B40" s="429">
        <v>99.4</v>
      </c>
      <c r="C40" s="405"/>
      <c r="D40" s="405"/>
      <c r="E40" s="405"/>
    </row>
    <row r="41" spans="1:5" ht="16.5" customHeight="1" x14ac:dyDescent="0.3">
      <c r="A41" s="428" t="s">
        <v>6</v>
      </c>
      <c r="B41" s="429">
        <v>10.83</v>
      </c>
      <c r="C41" s="405"/>
      <c r="D41" s="405"/>
      <c r="E41" s="405"/>
    </row>
    <row r="42" spans="1:5" ht="16.5" customHeight="1" x14ac:dyDescent="0.3">
      <c r="A42" s="428" t="s">
        <v>7</v>
      </c>
      <c r="B42" s="427">
        <f>10.83/50*4/25*2/20</f>
        <v>3.4656000000000001E-3</v>
      </c>
      <c r="C42" s="405"/>
      <c r="D42" s="405"/>
      <c r="E42" s="405"/>
    </row>
    <row r="43" spans="1:5" ht="15.75" customHeight="1" x14ac:dyDescent="0.25">
      <c r="A43" s="405"/>
      <c r="B43" s="405"/>
      <c r="C43" s="405"/>
      <c r="D43" s="405"/>
      <c r="E43" s="405"/>
    </row>
    <row r="44" spans="1:5" ht="16.5" customHeight="1" x14ac:dyDescent="0.3">
      <c r="A44" s="425" t="s">
        <v>8</v>
      </c>
      <c r="B44" s="426" t="s">
        <v>9</v>
      </c>
      <c r="C44" s="425" t="s">
        <v>10</v>
      </c>
      <c r="D44" s="425" t="s">
        <v>11</v>
      </c>
      <c r="E44" s="425" t="s">
        <v>12</v>
      </c>
    </row>
    <row r="45" spans="1:5" ht="16.5" customHeight="1" x14ac:dyDescent="0.3">
      <c r="A45" s="421">
        <v>1</v>
      </c>
      <c r="B45" s="423">
        <v>3566714</v>
      </c>
      <c r="C45" s="423">
        <v>4691.3999999999996</v>
      </c>
      <c r="D45" s="422">
        <v>1</v>
      </c>
      <c r="E45" s="424">
        <v>15.1</v>
      </c>
    </row>
    <row r="46" spans="1:5" ht="16.5" customHeight="1" x14ac:dyDescent="0.3">
      <c r="A46" s="421">
        <v>2</v>
      </c>
      <c r="B46" s="423">
        <v>3541297</v>
      </c>
      <c r="C46" s="423">
        <v>5454.2</v>
      </c>
      <c r="D46" s="422">
        <v>0.9</v>
      </c>
      <c r="E46" s="422">
        <v>15</v>
      </c>
    </row>
    <row r="47" spans="1:5" ht="16.5" customHeight="1" x14ac:dyDescent="0.3">
      <c r="A47" s="421">
        <v>3</v>
      </c>
      <c r="B47" s="423">
        <v>3632674</v>
      </c>
      <c r="C47" s="423">
        <v>5306.7</v>
      </c>
      <c r="D47" s="422">
        <v>0.9</v>
      </c>
      <c r="E47" s="422">
        <v>14.9</v>
      </c>
    </row>
    <row r="48" spans="1:5" ht="16.5" customHeight="1" x14ac:dyDescent="0.3">
      <c r="A48" s="421">
        <v>4</v>
      </c>
      <c r="B48" s="423">
        <v>3638520</v>
      </c>
      <c r="C48" s="423">
        <v>5559.4</v>
      </c>
      <c r="D48" s="422">
        <v>0.9</v>
      </c>
      <c r="E48" s="422">
        <v>15.1</v>
      </c>
    </row>
    <row r="49" spans="1:7" ht="16.5" customHeight="1" x14ac:dyDescent="0.3">
      <c r="A49" s="421">
        <v>5</v>
      </c>
      <c r="B49" s="423">
        <v>3693429</v>
      </c>
      <c r="C49" s="423">
        <v>5557.7</v>
      </c>
      <c r="D49" s="422">
        <v>0.9</v>
      </c>
      <c r="E49" s="422">
        <v>15.1</v>
      </c>
    </row>
    <row r="50" spans="1:7" ht="16.5" customHeight="1" x14ac:dyDescent="0.3">
      <c r="A50" s="421">
        <v>6</v>
      </c>
      <c r="B50" s="420"/>
      <c r="C50" s="420"/>
      <c r="D50" s="419"/>
      <c r="E50" s="419"/>
    </row>
    <row r="51" spans="1:7" ht="16.5" customHeight="1" x14ac:dyDescent="0.3">
      <c r="A51" s="418" t="s">
        <v>13</v>
      </c>
      <c r="B51" s="417">
        <f>AVERAGE(B45:B50)</f>
        <v>3614526.8</v>
      </c>
      <c r="C51" s="416">
        <f>AVERAGE(C45:C50)</f>
        <v>5313.8799999999992</v>
      </c>
      <c r="D51" s="415">
        <f>AVERAGE(D45:D50)</f>
        <v>0.91999999999999993</v>
      </c>
      <c r="E51" s="415">
        <f>AVERAGE(E45:E50)</f>
        <v>15.040000000000001</v>
      </c>
    </row>
    <row r="52" spans="1:7" ht="16.5" customHeight="1" x14ac:dyDescent="0.3">
      <c r="A52" s="414" t="s">
        <v>14</v>
      </c>
      <c r="B52" s="413">
        <f>(STDEV(B45:B50)/B51)</f>
        <v>1.6816836405485949E-2</v>
      </c>
      <c r="C52" s="412"/>
      <c r="D52" s="412"/>
      <c r="E52" s="411"/>
    </row>
    <row r="53" spans="1:7" s="392" customFormat="1" ht="16.5" customHeight="1" x14ac:dyDescent="0.3">
      <c r="A53" s="410" t="s">
        <v>15</v>
      </c>
      <c r="B53" s="409">
        <f>COUNT(B45:B50)</f>
        <v>5</v>
      </c>
      <c r="C53" s="408"/>
      <c r="D53" s="407"/>
      <c r="E53" s="406"/>
    </row>
    <row r="54" spans="1:7" s="392" customFormat="1" ht="15.75" customHeight="1" x14ac:dyDescent="0.25">
      <c r="A54" s="405"/>
      <c r="B54" s="405"/>
      <c r="C54" s="405"/>
      <c r="D54" s="405"/>
      <c r="E54" s="405"/>
    </row>
    <row r="55" spans="1:7" s="392" customFormat="1" ht="16.5" customHeight="1" x14ac:dyDescent="0.3">
      <c r="A55" s="404" t="s">
        <v>16</v>
      </c>
      <c r="B55" s="403" t="s">
        <v>17</v>
      </c>
      <c r="C55" s="402"/>
      <c r="D55" s="402"/>
      <c r="E55" s="402"/>
    </row>
    <row r="56" spans="1:7" ht="16.5" customHeight="1" x14ac:dyDescent="0.3">
      <c r="A56" s="404"/>
      <c r="B56" s="403" t="s">
        <v>18</v>
      </c>
      <c r="C56" s="402"/>
      <c r="D56" s="402"/>
      <c r="E56" s="402"/>
    </row>
    <row r="57" spans="1:7" ht="16.5" customHeight="1" x14ac:dyDescent="0.3">
      <c r="A57" s="404"/>
      <c r="B57" s="403" t="s">
        <v>19</v>
      </c>
      <c r="C57" s="402"/>
      <c r="D57" s="402"/>
      <c r="E57" s="402"/>
    </row>
    <row r="58" spans="1:7" ht="14.25" customHeight="1" thickBot="1" x14ac:dyDescent="0.3">
      <c r="A58" s="401"/>
      <c r="B58" s="400"/>
      <c r="D58" s="399"/>
      <c r="F58" s="391"/>
      <c r="G58" s="391"/>
    </row>
    <row r="59" spans="1:7" ht="15" customHeight="1" x14ac:dyDescent="0.3">
      <c r="B59" s="437" t="s">
        <v>21</v>
      </c>
      <c r="C59" s="437"/>
      <c r="E59" s="397" t="s">
        <v>22</v>
      </c>
      <c r="F59" s="398"/>
      <c r="G59" s="397" t="s">
        <v>23</v>
      </c>
    </row>
    <row r="60" spans="1:7" ht="15" customHeight="1" x14ac:dyDescent="0.3">
      <c r="A60" s="395" t="s">
        <v>24</v>
      </c>
      <c r="B60" s="396" t="s">
        <v>145</v>
      </c>
      <c r="C60" s="396"/>
      <c r="E60" s="396"/>
      <c r="G60" s="396"/>
    </row>
    <row r="61" spans="1:7" ht="15" customHeight="1" x14ac:dyDescent="0.3">
      <c r="A61" s="395" t="s">
        <v>25</v>
      </c>
      <c r="B61" s="394"/>
      <c r="C61" s="394"/>
      <c r="E61" s="394"/>
      <c r="G61" s="3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7" workbookViewId="0">
      <selection activeCell="C43" sqref="C43"/>
    </sheetView>
  </sheetViews>
  <sheetFormatPr defaultRowHeight="15" x14ac:dyDescent="0.3"/>
  <cols>
    <col min="1" max="1" width="15.5703125" style="348" customWidth="1"/>
    <col min="2" max="2" width="18.42578125" style="348" customWidth="1"/>
    <col min="3" max="3" width="14.28515625" style="348" customWidth="1"/>
    <col min="4" max="4" width="15" style="348" customWidth="1"/>
    <col min="5" max="5" width="9.140625" style="348" customWidth="1"/>
    <col min="6" max="6" width="27.85546875" style="348" customWidth="1"/>
    <col min="7" max="7" width="12.28515625" style="348" customWidth="1"/>
    <col min="8" max="8" width="9.140625" style="348" customWidth="1"/>
    <col min="9" max="16384" width="9.140625" style="347"/>
  </cols>
  <sheetData>
    <row r="10" spans="1:7" ht="13.5" customHeight="1" thickBot="1" x14ac:dyDescent="0.35"/>
    <row r="11" spans="1:7" ht="13.5" customHeight="1" thickBot="1" x14ac:dyDescent="0.35">
      <c r="A11" s="442" t="s">
        <v>28</v>
      </c>
      <c r="B11" s="443"/>
      <c r="C11" s="443"/>
      <c r="D11" s="443"/>
      <c r="E11" s="443"/>
      <c r="F11" s="444"/>
      <c r="G11" s="390"/>
    </row>
    <row r="12" spans="1:7" ht="16.5" customHeight="1" x14ac:dyDescent="0.3">
      <c r="A12" s="439" t="s">
        <v>139</v>
      </c>
      <c r="B12" s="439"/>
      <c r="C12" s="439"/>
      <c r="D12" s="439"/>
      <c r="E12" s="439"/>
      <c r="F12" s="439"/>
      <c r="G12" s="389"/>
    </row>
    <row r="14" spans="1:7" ht="16.5" customHeight="1" x14ac:dyDescent="0.3">
      <c r="A14" s="438" t="s">
        <v>30</v>
      </c>
      <c r="B14" s="438"/>
      <c r="C14" s="350" t="s">
        <v>133</v>
      </c>
    </row>
    <row r="15" spans="1:7" ht="16.5" customHeight="1" x14ac:dyDescent="0.3">
      <c r="A15" s="438" t="s">
        <v>31</v>
      </c>
      <c r="B15" s="438"/>
      <c r="C15" s="350" t="s">
        <v>132</v>
      </c>
    </row>
    <row r="16" spans="1:7" ht="16.5" customHeight="1" x14ac:dyDescent="0.3">
      <c r="A16" s="438" t="s">
        <v>32</v>
      </c>
      <c r="B16" s="438"/>
      <c r="C16" s="350" t="s">
        <v>131</v>
      </c>
    </row>
    <row r="17" spans="1:5" ht="16.5" customHeight="1" x14ac:dyDescent="0.3">
      <c r="A17" s="438" t="s">
        <v>33</v>
      </c>
      <c r="B17" s="438"/>
      <c r="C17" s="350" t="s">
        <v>130</v>
      </c>
    </row>
    <row r="18" spans="1:5" ht="16.5" customHeight="1" x14ac:dyDescent="0.3">
      <c r="A18" s="438" t="s">
        <v>34</v>
      </c>
      <c r="B18" s="438"/>
      <c r="C18" s="388" t="s">
        <v>129</v>
      </c>
    </row>
    <row r="19" spans="1:5" ht="16.5" customHeight="1" x14ac:dyDescent="0.3">
      <c r="A19" s="438" t="s">
        <v>35</v>
      </c>
      <c r="B19" s="438"/>
      <c r="C19" s="388" t="e">
        <f>#REF!</f>
        <v>#REF!</v>
      </c>
    </row>
    <row r="20" spans="1:5" ht="16.5" customHeight="1" x14ac:dyDescent="0.3">
      <c r="A20" s="353"/>
      <c r="B20" s="353"/>
      <c r="C20" s="387"/>
    </row>
    <row r="21" spans="1:5" ht="16.5" customHeight="1" x14ac:dyDescent="0.3">
      <c r="A21" s="439" t="s">
        <v>1</v>
      </c>
      <c r="B21" s="439"/>
      <c r="C21" s="386" t="s">
        <v>138</v>
      </c>
      <c r="D21" s="358"/>
    </row>
    <row r="22" spans="1:5" ht="15.75" customHeight="1" thickBot="1" x14ac:dyDescent="0.35">
      <c r="A22" s="445"/>
      <c r="B22" s="445"/>
      <c r="C22" s="385"/>
      <c r="D22" s="445"/>
      <c r="E22" s="445"/>
    </row>
    <row r="23" spans="1:5" ht="33.75" customHeight="1" thickBot="1" x14ac:dyDescent="0.35">
      <c r="C23" s="384" t="s">
        <v>137</v>
      </c>
      <c r="D23" s="367" t="s">
        <v>136</v>
      </c>
      <c r="E23" s="383"/>
    </row>
    <row r="24" spans="1:5" ht="15.75" customHeight="1" x14ac:dyDescent="0.3">
      <c r="C24" s="381">
        <v>109.85</v>
      </c>
      <c r="D24" s="382">
        <f t="shared" ref="D24:D43" si="0">(C24-$C$46)/$C$46</f>
        <v>1.8742390179167421E-3</v>
      </c>
      <c r="E24" s="377"/>
    </row>
    <row r="25" spans="1:5" ht="15.75" customHeight="1" x14ac:dyDescent="0.3">
      <c r="C25" s="381">
        <v>110.03</v>
      </c>
      <c r="D25" s="380">
        <f t="shared" si="0"/>
        <v>3.5159082306908144E-3</v>
      </c>
      <c r="E25" s="377"/>
    </row>
    <row r="26" spans="1:5" ht="15.75" customHeight="1" x14ac:dyDescent="0.3">
      <c r="C26" s="381">
        <v>108.43</v>
      </c>
      <c r="D26" s="380">
        <f t="shared" si="0"/>
        <v>-1.1076706993967003E-2</v>
      </c>
      <c r="E26" s="377"/>
    </row>
    <row r="27" spans="1:5" ht="15.75" customHeight="1" x14ac:dyDescent="0.3">
      <c r="C27" s="381">
        <v>108.36</v>
      </c>
      <c r="D27" s="380">
        <f t="shared" si="0"/>
        <v>-1.1715133910045852E-2</v>
      </c>
      <c r="E27" s="377"/>
    </row>
    <row r="28" spans="1:5" ht="15.75" customHeight="1" x14ac:dyDescent="0.3">
      <c r="C28" s="381">
        <v>108.26</v>
      </c>
      <c r="D28" s="380">
        <f t="shared" si="0"/>
        <v>-1.2627172361586916E-2</v>
      </c>
      <c r="E28" s="377"/>
    </row>
    <row r="29" spans="1:5" ht="15.75" customHeight="1" x14ac:dyDescent="0.3">
      <c r="C29" s="381">
        <v>110.14</v>
      </c>
      <c r="D29" s="380">
        <f t="shared" si="0"/>
        <v>4.519150527386038E-3</v>
      </c>
      <c r="E29" s="377"/>
    </row>
    <row r="30" spans="1:5" ht="15.75" customHeight="1" x14ac:dyDescent="0.3">
      <c r="C30" s="381">
        <v>106.73</v>
      </c>
      <c r="D30" s="380">
        <f t="shared" si="0"/>
        <v>-2.6581360670166015E-2</v>
      </c>
      <c r="E30" s="377"/>
    </row>
    <row r="31" spans="1:5" ht="15.75" customHeight="1" x14ac:dyDescent="0.3">
      <c r="C31" s="381">
        <v>108.01</v>
      </c>
      <c r="D31" s="380">
        <f t="shared" si="0"/>
        <v>-1.4907268490439709E-2</v>
      </c>
      <c r="E31" s="377"/>
    </row>
    <row r="32" spans="1:5" ht="15.75" customHeight="1" x14ac:dyDescent="0.3">
      <c r="C32" s="381">
        <v>112.53</v>
      </c>
      <c r="D32" s="380">
        <f t="shared" si="0"/>
        <v>2.6316869519218734E-2</v>
      </c>
      <c r="E32" s="377"/>
    </row>
    <row r="33" spans="1:7" ht="15.75" customHeight="1" x14ac:dyDescent="0.3">
      <c r="C33" s="381">
        <v>110.76</v>
      </c>
      <c r="D33" s="380">
        <f t="shared" si="0"/>
        <v>1.0173788926941003E-2</v>
      </c>
      <c r="E33" s="377"/>
    </row>
    <row r="34" spans="1:7" ht="15.75" customHeight="1" x14ac:dyDescent="0.3">
      <c r="C34" s="381">
        <v>108.17</v>
      </c>
      <c r="D34" s="380">
        <f t="shared" si="0"/>
        <v>-1.3448006967973953E-2</v>
      </c>
      <c r="E34" s="377"/>
    </row>
    <row r="35" spans="1:7" ht="15.75" customHeight="1" x14ac:dyDescent="0.3">
      <c r="C35" s="381">
        <v>112.37</v>
      </c>
      <c r="D35" s="380">
        <f t="shared" si="0"/>
        <v>2.4857607996752979E-2</v>
      </c>
      <c r="E35" s="377"/>
    </row>
    <row r="36" spans="1:7" ht="15.75" customHeight="1" x14ac:dyDescent="0.3">
      <c r="C36" s="381">
        <v>110.53</v>
      </c>
      <c r="D36" s="380">
        <f t="shared" si="0"/>
        <v>8.076100488396399E-3</v>
      </c>
      <c r="E36" s="377"/>
    </row>
    <row r="37" spans="1:7" ht="15.75" customHeight="1" x14ac:dyDescent="0.3">
      <c r="C37" s="381">
        <v>110.28</v>
      </c>
      <c r="D37" s="380">
        <f t="shared" si="0"/>
        <v>5.7960043595436063E-3</v>
      </c>
      <c r="E37" s="377"/>
    </row>
    <row r="38" spans="1:7" ht="15.75" customHeight="1" x14ac:dyDescent="0.3">
      <c r="C38" s="381">
        <v>113.19</v>
      </c>
      <c r="D38" s="380">
        <f t="shared" si="0"/>
        <v>3.2336323299390075E-2</v>
      </c>
      <c r="E38" s="377"/>
    </row>
    <row r="39" spans="1:7" ht="15.75" customHeight="1" x14ac:dyDescent="0.3">
      <c r="C39" s="381">
        <v>109.17</v>
      </c>
      <c r="D39" s="380">
        <f t="shared" si="0"/>
        <v>-4.3276224525627847E-3</v>
      </c>
      <c r="E39" s="377"/>
    </row>
    <row r="40" spans="1:7" ht="15.75" customHeight="1" x14ac:dyDescent="0.3">
      <c r="C40" s="381">
        <v>110.7</v>
      </c>
      <c r="D40" s="380">
        <f t="shared" si="0"/>
        <v>9.6265658560163118E-3</v>
      </c>
      <c r="E40" s="377"/>
    </row>
    <row r="41" spans="1:7" ht="15.75" customHeight="1" x14ac:dyDescent="0.3">
      <c r="C41" s="381">
        <v>107.04</v>
      </c>
      <c r="D41" s="380">
        <f t="shared" si="0"/>
        <v>-2.375404147038853E-2</v>
      </c>
      <c r="E41" s="377"/>
    </row>
    <row r="42" spans="1:7" ht="15.75" customHeight="1" x14ac:dyDescent="0.3">
      <c r="C42" s="381">
        <v>108.53</v>
      </c>
      <c r="D42" s="380">
        <f t="shared" si="0"/>
        <v>-1.0164668542425937E-2</v>
      </c>
      <c r="E42" s="377"/>
    </row>
    <row r="43" spans="1:7" ht="16.5" customHeight="1" thickBot="1" x14ac:dyDescent="0.35">
      <c r="C43" s="379">
        <v>109.81</v>
      </c>
      <c r="D43" s="378">
        <f t="shared" si="0"/>
        <v>1.5094236373003678E-3</v>
      </c>
      <c r="E43" s="377"/>
    </row>
    <row r="44" spans="1:7" ht="16.5" customHeight="1" thickBot="1" x14ac:dyDescent="0.35">
      <c r="C44" s="373"/>
      <c r="D44" s="377"/>
      <c r="E44" s="376"/>
    </row>
    <row r="45" spans="1:7" ht="16.5" customHeight="1" thickBot="1" x14ac:dyDescent="0.35">
      <c r="B45" s="372" t="s">
        <v>135</v>
      </c>
      <c r="C45" s="375">
        <f>SUM(C24:C44)</f>
        <v>2192.8900000000003</v>
      </c>
      <c r="D45" s="374"/>
      <c r="E45" s="373"/>
    </row>
    <row r="46" spans="1:7" ht="17.25" customHeight="1" thickBot="1" x14ac:dyDescent="0.35">
      <c r="B46" s="372" t="s">
        <v>115</v>
      </c>
      <c r="C46" s="371">
        <f>AVERAGE(C24:C44)</f>
        <v>109.64450000000002</v>
      </c>
      <c r="E46" s="369"/>
    </row>
    <row r="47" spans="1:7" ht="17.25" customHeight="1" thickBot="1" x14ac:dyDescent="0.35">
      <c r="A47" s="350"/>
      <c r="B47" s="370"/>
      <c r="D47" s="365"/>
      <c r="E47" s="369"/>
    </row>
    <row r="48" spans="1:7" ht="33.75" customHeight="1" thickBot="1" x14ac:dyDescent="0.35">
      <c r="B48" s="368" t="s">
        <v>115</v>
      </c>
      <c r="C48" s="367" t="s">
        <v>134</v>
      </c>
      <c r="D48" s="366"/>
      <c r="G48" s="365"/>
    </row>
    <row r="49" spans="1:6" ht="17.25" customHeight="1" thickBot="1" x14ac:dyDescent="0.35">
      <c r="B49" s="440">
        <f>C46</f>
        <v>109.64450000000002</v>
      </c>
      <c r="C49" s="364">
        <f>-IF(C46&lt;=80,10%,IF(C46&lt;250,7.5%,5%))</f>
        <v>-7.4999999999999997E-2</v>
      </c>
      <c r="D49" s="362">
        <f>IF(C46&lt;=80,C46*0.9,IF(C46&lt;250,C46*0.925,C46*0.95))</f>
        <v>101.42116250000002</v>
      </c>
    </row>
    <row r="50" spans="1:6" ht="17.25" customHeight="1" thickBot="1" x14ac:dyDescent="0.35">
      <c r="B50" s="441"/>
      <c r="C50" s="363">
        <f>IF(C46&lt;=80, 10%, IF(C46&lt;250, 7.5%, 5%))</f>
        <v>7.4999999999999997E-2</v>
      </c>
      <c r="D50" s="362">
        <f>IF(C46&lt;=80, C46*1.1, IF(C46&lt;250, C46*1.075, C46*1.05))</f>
        <v>117.86783750000002</v>
      </c>
    </row>
    <row r="51" spans="1:6" ht="16.5" customHeight="1" thickBot="1" x14ac:dyDescent="0.35">
      <c r="A51" s="361"/>
      <c r="B51" s="360"/>
      <c r="C51" s="350"/>
      <c r="D51" s="359"/>
      <c r="E51" s="350"/>
      <c r="F51" s="358"/>
    </row>
    <row r="52" spans="1:6" ht="16.5" customHeight="1" x14ac:dyDescent="0.3">
      <c r="A52" s="350"/>
      <c r="B52" s="357" t="s">
        <v>21</v>
      </c>
      <c r="C52" s="357"/>
      <c r="D52" s="355" t="s">
        <v>22</v>
      </c>
      <c r="E52" s="356"/>
      <c r="F52" s="355" t="s">
        <v>23</v>
      </c>
    </row>
    <row r="53" spans="1:6" ht="34.5" customHeight="1" x14ac:dyDescent="0.3">
      <c r="A53" s="353" t="s">
        <v>24</v>
      </c>
      <c r="B53" s="354"/>
      <c r="C53" s="350"/>
      <c r="D53" s="354"/>
      <c r="E53" s="350"/>
      <c r="F53" s="354"/>
    </row>
    <row r="54" spans="1:6" ht="34.5" customHeight="1" x14ac:dyDescent="0.3">
      <c r="A54" s="353" t="s">
        <v>25</v>
      </c>
      <c r="B54" s="351"/>
      <c r="C54" s="352"/>
      <c r="D54" s="351"/>
      <c r="E54" s="350"/>
      <c r="F54" s="349"/>
    </row>
  </sheetData>
  <sheetProtection password="F3F3" sheet="1" formatColumns="0" formatRows="0" insertColumns="0" insertHyperlinks="0" deleteColumns="0" deleteRows="0" autoFilter="0" pivotTables="0"/>
  <mergeCells count="12">
    <mergeCell ref="A19:B19"/>
    <mergeCell ref="A21:B21"/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</mergeCells>
  <conditionalFormatting sqref="D24">
    <cfRule type="cellIs" dxfId="2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view="pageBreakPreview" topLeftCell="A69" zoomScale="60" zoomScaleNormal="70" workbookViewId="0">
      <selection activeCell="G72" sqref="G72"/>
    </sheetView>
  </sheetViews>
  <sheetFormatPr defaultRowHeight="12.75" x14ac:dyDescent="0.2"/>
  <cols>
    <col min="1" max="1" width="54.85546875" style="185" customWidth="1"/>
    <col min="2" max="2" width="39.42578125" style="185" customWidth="1"/>
    <col min="3" max="3" width="42.5703125" style="185" customWidth="1"/>
    <col min="4" max="4" width="21" style="185" customWidth="1"/>
    <col min="5" max="5" width="28.28515625" style="185" customWidth="1"/>
    <col min="6" max="6" width="23.85546875" style="185" customWidth="1"/>
    <col min="7" max="7" width="26" style="185" customWidth="1"/>
    <col min="8" max="16384" width="9.140625" style="185"/>
  </cols>
  <sheetData>
    <row r="1" spans="1:7" x14ac:dyDescent="0.2">
      <c r="A1" s="456" t="s">
        <v>26</v>
      </c>
      <c r="B1" s="456"/>
      <c r="C1" s="456"/>
      <c r="D1" s="456"/>
      <c r="E1" s="456"/>
      <c r="F1" s="456"/>
      <c r="G1" s="456"/>
    </row>
    <row r="2" spans="1:7" x14ac:dyDescent="0.2">
      <c r="A2" s="456"/>
      <c r="B2" s="456"/>
      <c r="C2" s="456"/>
      <c r="D2" s="456"/>
      <c r="E2" s="456"/>
      <c r="F2" s="456"/>
      <c r="G2" s="456"/>
    </row>
    <row r="3" spans="1:7" x14ac:dyDescent="0.2">
      <c r="A3" s="456"/>
      <c r="B3" s="456"/>
      <c r="C3" s="456"/>
      <c r="D3" s="456"/>
      <c r="E3" s="456"/>
      <c r="F3" s="456"/>
      <c r="G3" s="456"/>
    </row>
    <row r="4" spans="1:7" x14ac:dyDescent="0.2">
      <c r="A4" s="456"/>
      <c r="B4" s="456"/>
      <c r="C4" s="456"/>
      <c r="D4" s="456"/>
      <c r="E4" s="456"/>
      <c r="F4" s="456"/>
      <c r="G4" s="456"/>
    </row>
    <row r="5" spans="1:7" x14ac:dyDescent="0.2">
      <c r="A5" s="456"/>
      <c r="B5" s="456"/>
      <c r="C5" s="456"/>
      <c r="D5" s="456"/>
      <c r="E5" s="456"/>
      <c r="F5" s="456"/>
      <c r="G5" s="456"/>
    </row>
    <row r="6" spans="1:7" x14ac:dyDescent="0.2">
      <c r="A6" s="456"/>
      <c r="B6" s="456"/>
      <c r="C6" s="456"/>
      <c r="D6" s="456"/>
      <c r="E6" s="456"/>
      <c r="F6" s="456"/>
      <c r="G6" s="456"/>
    </row>
    <row r="7" spans="1:7" x14ac:dyDescent="0.2">
      <c r="A7" s="456"/>
      <c r="B7" s="456"/>
      <c r="C7" s="456"/>
      <c r="D7" s="456"/>
      <c r="E7" s="456"/>
      <c r="F7" s="456"/>
      <c r="G7" s="456"/>
    </row>
    <row r="8" spans="1:7" x14ac:dyDescent="0.2">
      <c r="A8" s="457" t="s">
        <v>27</v>
      </c>
      <c r="B8" s="457"/>
      <c r="C8" s="457"/>
      <c r="D8" s="457"/>
      <c r="E8" s="457"/>
      <c r="F8" s="457"/>
      <c r="G8" s="457"/>
    </row>
    <row r="9" spans="1:7" x14ac:dyDescent="0.2">
      <c r="A9" s="457"/>
      <c r="B9" s="457"/>
      <c r="C9" s="457"/>
      <c r="D9" s="457"/>
      <c r="E9" s="457"/>
      <c r="F9" s="457"/>
      <c r="G9" s="457"/>
    </row>
    <row r="10" spans="1:7" x14ac:dyDescent="0.2">
      <c r="A10" s="457"/>
      <c r="B10" s="457"/>
      <c r="C10" s="457"/>
      <c r="D10" s="457"/>
      <c r="E10" s="457"/>
      <c r="F10" s="457"/>
      <c r="G10" s="457"/>
    </row>
    <row r="11" spans="1:7" x14ac:dyDescent="0.2">
      <c r="A11" s="457"/>
      <c r="B11" s="457"/>
      <c r="C11" s="457"/>
      <c r="D11" s="457"/>
      <c r="E11" s="457"/>
      <c r="F11" s="457"/>
      <c r="G11" s="457"/>
    </row>
    <row r="12" spans="1:7" x14ac:dyDescent="0.2">
      <c r="A12" s="457"/>
      <c r="B12" s="457"/>
      <c r="C12" s="457"/>
      <c r="D12" s="457"/>
      <c r="E12" s="457"/>
      <c r="F12" s="457"/>
      <c r="G12" s="457"/>
    </row>
    <row r="13" spans="1:7" x14ac:dyDescent="0.2">
      <c r="A13" s="457"/>
      <c r="B13" s="457"/>
      <c r="C13" s="457"/>
      <c r="D13" s="457"/>
      <c r="E13" s="457"/>
      <c r="F13" s="457"/>
      <c r="G13" s="457"/>
    </row>
    <row r="14" spans="1:7" x14ac:dyDescent="0.2">
      <c r="A14" s="457"/>
      <c r="B14" s="457"/>
      <c r="C14" s="457"/>
      <c r="D14" s="457"/>
      <c r="E14" s="457"/>
      <c r="F14" s="457"/>
      <c r="G14" s="457"/>
    </row>
    <row r="15" spans="1:7" ht="19.5" customHeight="1" thickBot="1" x14ac:dyDescent="0.35">
      <c r="A15" s="187"/>
      <c r="B15" s="187"/>
      <c r="C15" s="187"/>
      <c r="D15" s="187"/>
      <c r="E15" s="187"/>
      <c r="F15" s="187"/>
      <c r="G15" s="187"/>
    </row>
    <row r="16" spans="1:7" ht="19.5" customHeight="1" thickBot="1" x14ac:dyDescent="0.35">
      <c r="A16" s="458" t="s">
        <v>28</v>
      </c>
      <c r="B16" s="459"/>
      <c r="C16" s="459"/>
      <c r="D16" s="459"/>
      <c r="E16" s="459"/>
      <c r="F16" s="459"/>
      <c r="G16" s="459"/>
    </row>
    <row r="17" spans="1:7" ht="18.75" customHeight="1" x14ac:dyDescent="0.3">
      <c r="A17" s="229" t="s">
        <v>29</v>
      </c>
      <c r="B17" s="229"/>
      <c r="C17" s="187"/>
      <c r="D17" s="187"/>
      <c r="E17" s="187"/>
      <c r="F17" s="187"/>
      <c r="G17" s="187"/>
    </row>
    <row r="18" spans="1:7" ht="26.25" customHeight="1" x14ac:dyDescent="0.4">
      <c r="A18" s="340" t="s">
        <v>30</v>
      </c>
      <c r="B18" s="460" t="s">
        <v>133</v>
      </c>
      <c r="C18" s="460"/>
      <c r="D18" s="346"/>
      <c r="E18" s="346"/>
      <c r="F18" s="187"/>
      <c r="G18" s="187"/>
    </row>
    <row r="19" spans="1:7" ht="26.25" customHeight="1" x14ac:dyDescent="0.4">
      <c r="A19" s="340" t="s">
        <v>31</v>
      </c>
      <c r="B19" s="345" t="s">
        <v>132</v>
      </c>
      <c r="C19" s="187">
        <v>36</v>
      </c>
      <c r="E19" s="187"/>
      <c r="F19" s="187"/>
      <c r="G19" s="187"/>
    </row>
    <row r="20" spans="1:7" ht="26.25" customHeight="1" x14ac:dyDescent="0.4">
      <c r="A20" s="340" t="s">
        <v>32</v>
      </c>
      <c r="B20" s="461" t="s">
        <v>131</v>
      </c>
      <c r="C20" s="461"/>
      <c r="D20" s="187"/>
      <c r="E20" s="187"/>
      <c r="F20" s="187"/>
      <c r="G20" s="187"/>
    </row>
    <row r="21" spans="1:7" ht="26.25" customHeight="1" x14ac:dyDescent="0.4">
      <c r="A21" s="340" t="s">
        <v>33</v>
      </c>
      <c r="B21" s="344" t="s">
        <v>130</v>
      </c>
      <c r="C21" s="344"/>
      <c r="D21" s="343"/>
      <c r="E21" s="343"/>
      <c r="F21" s="343"/>
      <c r="G21" s="343"/>
    </row>
    <row r="22" spans="1:7" ht="26.25" customHeight="1" x14ac:dyDescent="0.4">
      <c r="A22" s="340" t="s">
        <v>34</v>
      </c>
      <c r="B22" s="342" t="s">
        <v>146</v>
      </c>
      <c r="C22" s="341"/>
      <c r="D22" s="187"/>
      <c r="E22" s="187"/>
      <c r="F22" s="187"/>
      <c r="G22" s="187"/>
    </row>
    <row r="23" spans="1:7" ht="26.25" customHeight="1" x14ac:dyDescent="0.4">
      <c r="A23" s="340" t="s">
        <v>35</v>
      </c>
      <c r="B23" s="342" t="s">
        <v>144</v>
      </c>
      <c r="C23" s="341"/>
      <c r="D23" s="187"/>
      <c r="E23" s="187"/>
      <c r="F23" s="187"/>
      <c r="G23" s="187"/>
    </row>
    <row r="24" spans="1:7" ht="18.75" customHeight="1" x14ac:dyDescent="0.3">
      <c r="A24" s="340"/>
      <c r="B24" s="339"/>
      <c r="C24" s="187"/>
      <c r="D24" s="187"/>
      <c r="E24" s="187"/>
      <c r="F24" s="187"/>
      <c r="G24" s="187"/>
    </row>
    <row r="25" spans="1:7" ht="18.75" customHeight="1" x14ac:dyDescent="0.3">
      <c r="A25" s="279" t="s">
        <v>1</v>
      </c>
      <c r="B25" s="339"/>
      <c r="C25" s="187"/>
      <c r="D25" s="187"/>
      <c r="E25" s="187"/>
      <c r="F25" s="187"/>
      <c r="G25" s="187"/>
    </row>
    <row r="26" spans="1:7" ht="26.25" customHeight="1" x14ac:dyDescent="0.4">
      <c r="A26" s="189" t="s">
        <v>4</v>
      </c>
      <c r="B26" s="460" t="s">
        <v>128</v>
      </c>
      <c r="C26" s="460"/>
      <c r="D26" s="187"/>
      <c r="E26" s="187"/>
      <c r="F26" s="187"/>
      <c r="G26" s="187"/>
    </row>
    <row r="27" spans="1:7" ht="26.25" customHeight="1" x14ac:dyDescent="0.4">
      <c r="A27" s="196" t="s">
        <v>36</v>
      </c>
      <c r="B27" s="461" t="s">
        <v>127</v>
      </c>
      <c r="C27" s="461"/>
      <c r="D27" s="187"/>
      <c r="E27" s="187"/>
      <c r="F27" s="187"/>
      <c r="G27" s="187"/>
    </row>
    <row r="28" spans="1:7" ht="27" customHeight="1" thickBot="1" x14ac:dyDescent="0.45">
      <c r="A28" s="196" t="s">
        <v>5</v>
      </c>
      <c r="B28" s="268">
        <v>99.4</v>
      </c>
      <c r="C28" s="187"/>
      <c r="D28" s="187"/>
      <c r="E28" s="187"/>
      <c r="F28" s="187"/>
      <c r="G28" s="187"/>
    </row>
    <row r="29" spans="1:7" ht="27" customHeight="1" thickBot="1" x14ac:dyDescent="0.45">
      <c r="A29" s="196" t="s">
        <v>37</v>
      </c>
      <c r="B29" s="338">
        <v>0</v>
      </c>
      <c r="C29" s="446" t="s">
        <v>38</v>
      </c>
      <c r="D29" s="447"/>
      <c r="E29" s="447"/>
      <c r="F29" s="447"/>
      <c r="G29" s="448"/>
    </row>
    <row r="30" spans="1:7" ht="19.5" customHeight="1" thickBot="1" x14ac:dyDescent="0.35">
      <c r="A30" s="196" t="s">
        <v>39</v>
      </c>
      <c r="B30" s="285">
        <f>B28-B29</f>
        <v>99.4</v>
      </c>
      <c r="C30" s="284"/>
      <c r="D30" s="284"/>
      <c r="E30" s="284"/>
      <c r="F30" s="284"/>
      <c r="G30" s="284"/>
    </row>
    <row r="31" spans="1:7" ht="27" customHeight="1" thickBot="1" x14ac:dyDescent="0.45">
      <c r="A31" s="196" t="s">
        <v>40</v>
      </c>
      <c r="B31" s="282">
        <v>1</v>
      </c>
      <c r="C31" s="446" t="s">
        <v>41</v>
      </c>
      <c r="D31" s="447"/>
      <c r="E31" s="447"/>
      <c r="F31" s="447"/>
      <c r="G31" s="448"/>
    </row>
    <row r="32" spans="1:7" ht="27" customHeight="1" thickBot="1" x14ac:dyDescent="0.45">
      <c r="A32" s="196" t="s">
        <v>42</v>
      </c>
      <c r="B32" s="282">
        <v>1</v>
      </c>
      <c r="C32" s="446" t="s">
        <v>43</v>
      </c>
      <c r="D32" s="447"/>
      <c r="E32" s="447"/>
      <c r="F32" s="447"/>
      <c r="G32" s="448"/>
    </row>
    <row r="33" spans="1:7" ht="18.75" customHeight="1" x14ac:dyDescent="0.3">
      <c r="A33" s="196"/>
      <c r="B33" s="281"/>
      <c r="C33" s="198"/>
      <c r="D33" s="198"/>
      <c r="E33" s="198"/>
      <c r="F33" s="198"/>
      <c r="G33" s="198"/>
    </row>
    <row r="34" spans="1:7" ht="18.75" customHeight="1" x14ac:dyDescent="0.3">
      <c r="A34" s="196" t="s">
        <v>44</v>
      </c>
      <c r="B34" s="280">
        <f>B31/B32</f>
        <v>1</v>
      </c>
      <c r="C34" s="187" t="s">
        <v>45</v>
      </c>
      <c r="D34" s="187"/>
      <c r="E34" s="187"/>
      <c r="F34" s="187"/>
      <c r="G34" s="187"/>
    </row>
    <row r="35" spans="1:7" ht="19.5" customHeight="1" thickBot="1" x14ac:dyDescent="0.35">
      <c r="A35" s="196"/>
      <c r="B35" s="285"/>
      <c r="C35" s="337"/>
      <c r="D35" s="337"/>
      <c r="E35" s="337"/>
      <c r="F35" s="337"/>
      <c r="G35" s="187"/>
    </row>
    <row r="36" spans="1:7" ht="27" customHeight="1" thickBot="1" x14ac:dyDescent="0.45">
      <c r="A36" s="228" t="s">
        <v>46</v>
      </c>
      <c r="B36" s="322">
        <v>100</v>
      </c>
      <c r="C36" s="187"/>
      <c r="D36" s="449" t="s">
        <v>47</v>
      </c>
      <c r="E36" s="450"/>
      <c r="F36" s="449" t="s">
        <v>48</v>
      </c>
      <c r="G36" s="451"/>
    </row>
    <row r="37" spans="1:7" ht="26.25" customHeight="1" x14ac:dyDescent="0.4">
      <c r="A37" s="207" t="s">
        <v>49</v>
      </c>
      <c r="B37" s="312">
        <v>5</v>
      </c>
      <c r="C37" s="277" t="s">
        <v>50</v>
      </c>
      <c r="D37" s="275" t="s">
        <v>51</v>
      </c>
      <c r="E37" s="276" t="s">
        <v>52</v>
      </c>
      <c r="F37" s="275" t="s">
        <v>51</v>
      </c>
      <c r="G37" s="274" t="s">
        <v>52</v>
      </c>
    </row>
    <row r="38" spans="1:7" ht="26.25" customHeight="1" x14ac:dyDescent="0.4">
      <c r="A38" s="207" t="s">
        <v>53</v>
      </c>
      <c r="B38" s="312">
        <v>50</v>
      </c>
      <c r="C38" s="273">
        <v>1</v>
      </c>
      <c r="D38" s="272">
        <v>0.35499999999999998</v>
      </c>
      <c r="E38" s="336">
        <f>IF(ISBLANK(D38),"-",$D$48/$D$45*D38)</f>
        <v>0.33315565031982936</v>
      </c>
      <c r="F38" s="272">
        <v>0.41299999999999998</v>
      </c>
      <c r="G38" s="269">
        <f>IF(ISBLANK(F38),"-",$D$48/$F$45*F38)</f>
        <v>0.3313340970865063</v>
      </c>
    </row>
    <row r="39" spans="1:7" ht="26.25" customHeight="1" x14ac:dyDescent="0.4">
      <c r="A39" s="207" t="s">
        <v>54</v>
      </c>
      <c r="B39" s="312">
        <v>1</v>
      </c>
      <c r="C39" s="206">
        <v>2</v>
      </c>
      <c r="D39" s="267">
        <v>0.35699999999999998</v>
      </c>
      <c r="E39" s="335">
        <f>IF(ISBLANK(D39),"-",$D$48/$D$45*D39)</f>
        <v>0.33503258356106785</v>
      </c>
      <c r="F39" s="267">
        <v>0.41299999999999998</v>
      </c>
      <c r="G39" s="264">
        <f>IF(ISBLANK(F39),"-",$D$48/$F$45*F39)</f>
        <v>0.3313340970865063</v>
      </c>
    </row>
    <row r="40" spans="1:7" ht="26.25" customHeight="1" x14ac:dyDescent="0.4">
      <c r="A40" s="207" t="s">
        <v>55</v>
      </c>
      <c r="B40" s="312">
        <v>1</v>
      </c>
      <c r="C40" s="206">
        <v>3</v>
      </c>
      <c r="D40" s="267">
        <v>0.35899999999999999</v>
      </c>
      <c r="E40" s="335">
        <f>IF(ISBLANK(D40),"-",$D$48/$D$45*D40)</f>
        <v>0.3369095168023063</v>
      </c>
      <c r="F40" s="267">
        <v>0.41299999999999998</v>
      </c>
      <c r="G40" s="264">
        <f>IF(ISBLANK(F40),"-",$D$48/$F$45*F40)</f>
        <v>0.3313340970865063</v>
      </c>
    </row>
    <row r="41" spans="1:7" ht="26.25" customHeight="1" x14ac:dyDescent="0.4">
      <c r="A41" s="207" t="s">
        <v>56</v>
      </c>
      <c r="B41" s="312">
        <v>1</v>
      </c>
      <c r="C41" s="263">
        <v>4</v>
      </c>
      <c r="D41" s="262"/>
      <c r="E41" s="334" t="str">
        <f>IF(ISBLANK(D41),"-",$D$48/$D$45*D41)</f>
        <v>-</v>
      </c>
      <c r="F41" s="262"/>
      <c r="G41" s="259" t="str">
        <f>IF(ISBLANK(F41),"-",$D$48/$F$45*F41)</f>
        <v>-</v>
      </c>
    </row>
    <row r="42" spans="1:7" ht="27" customHeight="1" thickBot="1" x14ac:dyDescent="0.45">
      <c r="A42" s="207" t="s">
        <v>57</v>
      </c>
      <c r="B42" s="312">
        <v>1</v>
      </c>
      <c r="C42" s="258" t="s">
        <v>58</v>
      </c>
      <c r="D42" s="333">
        <f>AVERAGE(D38:D41)</f>
        <v>0.35699999999999998</v>
      </c>
      <c r="E42" s="257">
        <f>AVERAGE(E38:E41)</f>
        <v>0.33503258356106785</v>
      </c>
      <c r="F42" s="333">
        <f>AVERAGE(F38:F41)</f>
        <v>0.41299999999999998</v>
      </c>
      <c r="G42" s="332">
        <f>AVERAGE(G38:G41)</f>
        <v>0.3313340970865063</v>
      </c>
    </row>
    <row r="43" spans="1:7" ht="26.25" customHeight="1" x14ac:dyDescent="0.4">
      <c r="A43" s="207" t="s">
        <v>59</v>
      </c>
      <c r="B43" s="312">
        <v>1</v>
      </c>
      <c r="C43" s="254" t="s">
        <v>60</v>
      </c>
      <c r="D43" s="252">
        <v>10.72</v>
      </c>
      <c r="E43" s="187"/>
      <c r="F43" s="252">
        <v>12.54</v>
      </c>
      <c r="G43" s="187"/>
    </row>
    <row r="44" spans="1:7" ht="26.25" customHeight="1" x14ac:dyDescent="0.4">
      <c r="A44" s="207" t="s">
        <v>61</v>
      </c>
      <c r="B44" s="312">
        <v>1</v>
      </c>
      <c r="C44" s="248" t="s">
        <v>62</v>
      </c>
      <c r="D44" s="251">
        <f>D43*$B$34</f>
        <v>10.72</v>
      </c>
      <c r="E44" s="197"/>
      <c r="F44" s="251">
        <f>F43*$B$34</f>
        <v>12.54</v>
      </c>
      <c r="G44" s="187"/>
    </row>
    <row r="45" spans="1:7" ht="19.5" customHeight="1" thickBot="1" x14ac:dyDescent="0.35">
      <c r="A45" s="207" t="s">
        <v>63</v>
      </c>
      <c r="B45" s="311">
        <f>(B44/B43)*(B42/B41)*(B40/B39)*(B38/B37)*B36</f>
        <v>1000</v>
      </c>
      <c r="C45" s="248" t="s">
        <v>64</v>
      </c>
      <c r="D45" s="249">
        <f>D44*$B$30/100</f>
        <v>10.655680000000002</v>
      </c>
      <c r="E45" s="247"/>
      <c r="F45" s="249">
        <f>F44*$B$30/100</f>
        <v>12.464759999999998</v>
      </c>
      <c r="G45" s="187"/>
    </row>
    <row r="46" spans="1:7" ht="19.5" customHeight="1" thickBot="1" x14ac:dyDescent="0.35">
      <c r="A46" s="452" t="s">
        <v>65</v>
      </c>
      <c r="B46" s="453"/>
      <c r="C46" s="248" t="s">
        <v>66</v>
      </c>
      <c r="D46" s="251">
        <f>D45/$B$45</f>
        <v>1.0655680000000002E-2</v>
      </c>
      <c r="E46" s="247"/>
      <c r="F46" s="246">
        <f>F45/$B$45</f>
        <v>1.2464759999999998E-2</v>
      </c>
      <c r="G46" s="187"/>
    </row>
    <row r="47" spans="1:7" ht="27" customHeight="1" thickBot="1" x14ac:dyDescent="0.45">
      <c r="A47" s="454"/>
      <c r="B47" s="455"/>
      <c r="C47" s="331" t="s">
        <v>67</v>
      </c>
      <c r="D47" s="330">
        <v>0.01</v>
      </c>
      <c r="E47" s="187"/>
      <c r="F47" s="241"/>
      <c r="G47" s="187"/>
    </row>
    <row r="48" spans="1:7" ht="18.75" customHeight="1" x14ac:dyDescent="0.3">
      <c r="A48" s="187"/>
      <c r="B48" s="187"/>
      <c r="C48" s="329" t="s">
        <v>68</v>
      </c>
      <c r="D48" s="249">
        <f>D47*$B$45</f>
        <v>10</v>
      </c>
      <c r="E48" s="187"/>
      <c r="F48" s="241"/>
      <c r="G48" s="187"/>
    </row>
    <row r="49" spans="1:7" ht="19.5" customHeight="1" thickBot="1" x14ac:dyDescent="0.35">
      <c r="A49" s="187"/>
      <c r="B49" s="187"/>
      <c r="C49" s="196" t="s">
        <v>69</v>
      </c>
      <c r="D49" s="328">
        <f>D48/B34</f>
        <v>10</v>
      </c>
      <c r="E49" s="187"/>
      <c r="F49" s="241"/>
      <c r="G49" s="187"/>
    </row>
    <row r="50" spans="1:7" ht="18.75" customHeight="1" x14ac:dyDescent="0.3">
      <c r="A50" s="187"/>
      <c r="B50" s="187"/>
      <c r="C50" s="228" t="s">
        <v>70</v>
      </c>
      <c r="D50" s="327">
        <f>AVERAGE(E38:E41,G38:G41)</f>
        <v>0.3331833403237871</v>
      </c>
      <c r="E50" s="187"/>
      <c r="F50" s="231"/>
      <c r="G50" s="187"/>
    </row>
    <row r="51" spans="1:7" ht="18.75" customHeight="1" x14ac:dyDescent="0.3">
      <c r="A51" s="187"/>
      <c r="B51" s="187"/>
      <c r="C51" s="207" t="s">
        <v>71</v>
      </c>
      <c r="D51" s="326">
        <f>STDEV(E38:E41,G38:G41)/D50</f>
        <v>7.0469716793136929E-3</v>
      </c>
      <c r="E51" s="187"/>
      <c r="F51" s="231"/>
      <c r="G51" s="187"/>
    </row>
    <row r="52" spans="1:7" ht="19.5" customHeight="1" thickBot="1" x14ac:dyDescent="0.35">
      <c r="A52" s="187"/>
      <c r="B52" s="187"/>
      <c r="C52" s="325" t="s">
        <v>15</v>
      </c>
      <c r="D52" s="324">
        <f>COUNT(E38:E41,G38:G41)</f>
        <v>6</v>
      </c>
      <c r="E52" s="187"/>
      <c r="F52" s="231"/>
      <c r="G52" s="187"/>
    </row>
    <row r="53" spans="1:7" ht="18.75" customHeight="1" x14ac:dyDescent="0.3">
      <c r="A53" s="187"/>
      <c r="B53" s="187"/>
      <c r="C53" s="187"/>
      <c r="D53" s="187"/>
      <c r="E53" s="187"/>
      <c r="F53" s="187"/>
      <c r="G53" s="187"/>
    </row>
    <row r="54" spans="1:7" ht="18.75" customHeight="1" x14ac:dyDescent="0.3">
      <c r="A54" s="229" t="s">
        <v>1</v>
      </c>
      <c r="B54" s="293" t="s">
        <v>72</v>
      </c>
      <c r="C54" s="187"/>
      <c r="D54" s="187"/>
      <c r="E54" s="187"/>
      <c r="F54" s="187"/>
      <c r="G54" s="187"/>
    </row>
    <row r="55" spans="1:7" ht="18.75" customHeight="1" x14ac:dyDescent="0.3">
      <c r="A55" s="187" t="s">
        <v>73</v>
      </c>
      <c r="B55" s="287" t="str">
        <f>B21</f>
        <v>Each tablet contains: Tadalsfil USP 5 mg</v>
      </c>
      <c r="C55" s="187"/>
      <c r="D55" s="187"/>
      <c r="E55" s="187"/>
      <c r="F55" s="187"/>
      <c r="G55" s="187"/>
    </row>
    <row r="56" spans="1:7" ht="26.25" customHeight="1" x14ac:dyDescent="0.4">
      <c r="A56" s="287" t="s">
        <v>126</v>
      </c>
      <c r="B56" s="268">
        <v>5</v>
      </c>
      <c r="C56" s="187" t="str">
        <f>B20</f>
        <v>Tadalafil USP</v>
      </c>
      <c r="D56" s="187"/>
      <c r="E56" s="187"/>
      <c r="F56" s="187"/>
      <c r="G56" s="187"/>
    </row>
    <row r="57" spans="1:7" ht="17.25" customHeight="1" thickBot="1" x14ac:dyDescent="0.35">
      <c r="A57" s="323" t="s">
        <v>125</v>
      </c>
      <c r="B57" s="323">
        <f>Uniformity!C46</f>
        <v>109.64450000000002</v>
      </c>
      <c r="C57" s="323"/>
      <c r="D57" s="288"/>
      <c r="E57" s="288"/>
      <c r="F57" s="288"/>
      <c r="G57" s="288"/>
    </row>
    <row r="58" spans="1:7" ht="57.75" customHeight="1" x14ac:dyDescent="0.4">
      <c r="A58" s="228" t="s">
        <v>76</v>
      </c>
      <c r="B58" s="322">
        <v>50</v>
      </c>
      <c r="C58" s="321" t="s">
        <v>107</v>
      </c>
      <c r="D58" s="320" t="s">
        <v>108</v>
      </c>
      <c r="E58" s="319" t="s">
        <v>109</v>
      </c>
      <c r="F58" s="318" t="s">
        <v>110</v>
      </c>
      <c r="G58" s="317" t="s">
        <v>111</v>
      </c>
    </row>
    <row r="59" spans="1:7" ht="26.25" customHeight="1" x14ac:dyDescent="0.4">
      <c r="A59" s="207" t="s">
        <v>49</v>
      </c>
      <c r="B59" s="312">
        <v>3</v>
      </c>
      <c r="C59" s="316">
        <v>1</v>
      </c>
      <c r="D59" s="315">
        <v>0.438</v>
      </c>
      <c r="E59" s="222">
        <f t="shared" ref="E59:E68" si="0">IF(ISBLANK(D59),"-",D59/$D$50*$D$47*$B$67)</f>
        <v>5.4774647442650277</v>
      </c>
      <c r="F59" s="314">
        <f t="shared" ref="F59:F68" si="1">IF(ISBLANK(D59),"-",E59/$E$70*100)</f>
        <v>105.89941972920695</v>
      </c>
      <c r="G59" s="313">
        <f t="shared" ref="G59:G68" si="2">IF(ISBLANK(D59),"-",E59/$B$56*100)</f>
        <v>109.54929488530057</v>
      </c>
    </row>
    <row r="60" spans="1:7" ht="26.25" customHeight="1" x14ac:dyDescent="0.4">
      <c r="A60" s="207" t="s">
        <v>53</v>
      </c>
      <c r="B60" s="312">
        <v>25</v>
      </c>
      <c r="C60" s="211">
        <v>2</v>
      </c>
      <c r="D60" s="310">
        <v>0.39800000000000002</v>
      </c>
      <c r="E60" s="219">
        <f t="shared" si="0"/>
        <v>4.9772396534645695</v>
      </c>
      <c r="F60" s="309">
        <f t="shared" si="1"/>
        <v>96.228239845261143</v>
      </c>
      <c r="G60" s="213">
        <f t="shared" si="2"/>
        <v>99.544793069291387</v>
      </c>
    </row>
    <row r="61" spans="1:7" ht="26.25" customHeight="1" x14ac:dyDescent="0.4">
      <c r="A61" s="207" t="s">
        <v>54</v>
      </c>
      <c r="B61" s="312">
        <v>1</v>
      </c>
      <c r="C61" s="211">
        <v>3</v>
      </c>
      <c r="D61" s="310">
        <v>0.436</v>
      </c>
      <c r="E61" s="219">
        <f t="shared" si="0"/>
        <v>5.4524534897250039</v>
      </c>
      <c r="F61" s="309">
        <f t="shared" si="1"/>
        <v>105.41586073500966</v>
      </c>
      <c r="G61" s="213">
        <f t="shared" si="2"/>
        <v>109.04906979450008</v>
      </c>
    </row>
    <row r="62" spans="1:7" ht="26.25" customHeight="1" x14ac:dyDescent="0.4">
      <c r="A62" s="207" t="s">
        <v>55</v>
      </c>
      <c r="B62" s="312">
        <v>1</v>
      </c>
      <c r="C62" s="211">
        <v>4</v>
      </c>
      <c r="D62" s="310">
        <v>0.40400000000000003</v>
      </c>
      <c r="E62" s="219">
        <f t="shared" si="0"/>
        <v>5.0522734170846375</v>
      </c>
      <c r="F62" s="309">
        <f t="shared" si="1"/>
        <v>97.678916827853001</v>
      </c>
      <c r="G62" s="213">
        <f t="shared" si="2"/>
        <v>101.04546834169274</v>
      </c>
    </row>
    <row r="63" spans="1:7" ht="26.25" customHeight="1" x14ac:dyDescent="0.4">
      <c r="A63" s="207" t="s">
        <v>56</v>
      </c>
      <c r="B63" s="312">
        <v>1</v>
      </c>
      <c r="C63" s="211">
        <v>5</v>
      </c>
      <c r="D63" s="310">
        <v>0.41199999999999998</v>
      </c>
      <c r="E63" s="219">
        <f t="shared" si="0"/>
        <v>5.1523184352447284</v>
      </c>
      <c r="F63" s="309">
        <f t="shared" si="1"/>
        <v>99.613152804642155</v>
      </c>
      <c r="G63" s="213">
        <f t="shared" si="2"/>
        <v>103.04636870489456</v>
      </c>
    </row>
    <row r="64" spans="1:7" ht="26.25" customHeight="1" x14ac:dyDescent="0.4">
      <c r="A64" s="207" t="s">
        <v>57</v>
      </c>
      <c r="B64" s="312">
        <v>1</v>
      </c>
      <c r="C64" s="211">
        <v>6</v>
      </c>
      <c r="D64" s="310">
        <v>0.41799999999999998</v>
      </c>
      <c r="E64" s="219">
        <f t="shared" si="0"/>
        <v>5.2273521988647982</v>
      </c>
      <c r="F64" s="309">
        <f t="shared" si="1"/>
        <v>101.06382978723406</v>
      </c>
      <c r="G64" s="213">
        <f t="shared" si="2"/>
        <v>104.54704397729597</v>
      </c>
    </row>
    <row r="65" spans="1:7" ht="26.25" customHeight="1" x14ac:dyDescent="0.4">
      <c r="A65" s="207" t="s">
        <v>59</v>
      </c>
      <c r="B65" s="312">
        <v>1</v>
      </c>
      <c r="C65" s="211">
        <v>7</v>
      </c>
      <c r="D65" s="310">
        <v>0.40300000000000002</v>
      </c>
      <c r="E65" s="219">
        <f t="shared" si="0"/>
        <v>5.0397677898146256</v>
      </c>
      <c r="F65" s="309">
        <f t="shared" si="1"/>
        <v>97.437137330754339</v>
      </c>
      <c r="G65" s="213">
        <f t="shared" si="2"/>
        <v>100.79535579629251</v>
      </c>
    </row>
    <row r="66" spans="1:7" ht="26.25" customHeight="1" x14ac:dyDescent="0.4">
      <c r="A66" s="207" t="s">
        <v>61</v>
      </c>
      <c r="B66" s="312">
        <v>1</v>
      </c>
      <c r="C66" s="211">
        <v>8</v>
      </c>
      <c r="D66" s="435">
        <v>0.4</v>
      </c>
      <c r="E66" s="219">
        <f t="shared" si="0"/>
        <v>5.0022509080045916</v>
      </c>
      <c r="F66" s="309">
        <f t="shared" si="1"/>
        <v>96.711798839458424</v>
      </c>
      <c r="G66" s="213">
        <f t="shared" si="2"/>
        <v>100.04501816009184</v>
      </c>
    </row>
    <row r="67" spans="1:7" ht="27" customHeight="1" thickBot="1" x14ac:dyDescent="0.45">
      <c r="A67" s="207" t="s">
        <v>63</v>
      </c>
      <c r="B67" s="311">
        <f>(B66/B65)*(B64/B63)*(B62/B61)*(B60/B59)*B58</f>
        <v>416.66666666666669</v>
      </c>
      <c r="C67" s="211">
        <v>9</v>
      </c>
      <c r="D67" s="310">
        <v>0.41899999999999998</v>
      </c>
      <c r="E67" s="219">
        <f t="shared" si="0"/>
        <v>5.2398578261348083</v>
      </c>
      <c r="F67" s="309">
        <f t="shared" si="1"/>
        <v>101.30560928433268</v>
      </c>
      <c r="G67" s="213">
        <f t="shared" si="2"/>
        <v>104.79715652269617</v>
      </c>
    </row>
    <row r="68" spans="1:7" ht="27" customHeight="1" thickBot="1" x14ac:dyDescent="0.45">
      <c r="A68" s="452" t="s">
        <v>65</v>
      </c>
      <c r="B68" s="467"/>
      <c r="C68" s="300">
        <v>10</v>
      </c>
      <c r="D68" s="308">
        <v>0.40799999999999997</v>
      </c>
      <c r="E68" s="307">
        <f t="shared" si="0"/>
        <v>5.1022959261646825</v>
      </c>
      <c r="F68" s="306">
        <f t="shared" si="1"/>
        <v>98.646034816247578</v>
      </c>
      <c r="G68" s="305">
        <f t="shared" si="2"/>
        <v>102.04591852329365</v>
      </c>
    </row>
    <row r="69" spans="1:7" ht="19.5" customHeight="1" thickBot="1" x14ac:dyDescent="0.35">
      <c r="A69" s="454"/>
      <c r="B69" s="468"/>
      <c r="C69" s="211"/>
      <c r="D69" s="247"/>
      <c r="E69" s="187"/>
      <c r="F69" s="288"/>
      <c r="G69" s="304"/>
    </row>
    <row r="70" spans="1:7" ht="26.25" customHeight="1" x14ac:dyDescent="0.4">
      <c r="A70" s="288"/>
      <c r="B70" s="288"/>
      <c r="C70" s="211" t="s">
        <v>112</v>
      </c>
      <c r="D70" s="296"/>
      <c r="E70" s="303">
        <f>AVERAGE(E59:E68)</f>
        <v>5.1723274388767475</v>
      </c>
      <c r="F70" s="303">
        <f>AVERAGE(F59:F68)</f>
        <v>100.00000000000001</v>
      </c>
      <c r="G70" s="302">
        <f>AVERAGE(G59:G68)</f>
        <v>103.44654877753494</v>
      </c>
    </row>
    <row r="71" spans="1:7" ht="26.25" customHeight="1" x14ac:dyDescent="0.4">
      <c r="A71" s="288"/>
      <c r="B71" s="288"/>
      <c r="C71" s="211"/>
      <c r="D71" s="296"/>
      <c r="E71" s="301">
        <f>STDEV(E59:E68)/E70</f>
        <v>3.4310357396983626E-2</v>
      </c>
      <c r="F71" s="301">
        <f>STDEV(F59:F68)/F70</f>
        <v>3.4310357396983605E-2</v>
      </c>
      <c r="G71" s="203">
        <f>STDEV(G59:G68)/G70</f>
        <v>3.4310357396983675E-2</v>
      </c>
    </row>
    <row r="72" spans="1:7" ht="27" customHeight="1" thickBot="1" x14ac:dyDescent="0.45">
      <c r="A72" s="288"/>
      <c r="B72" s="288"/>
      <c r="C72" s="300"/>
      <c r="D72" s="299"/>
      <c r="E72" s="298">
        <f>COUNT(E59:E68)</f>
        <v>10</v>
      </c>
      <c r="F72" s="298">
        <f>COUNT(F59:F68)</f>
        <v>10</v>
      </c>
      <c r="G72" s="297">
        <f>COUNT(G59:G68)</f>
        <v>10</v>
      </c>
    </row>
    <row r="73" spans="1:7" ht="18.75" customHeight="1" x14ac:dyDescent="0.3">
      <c r="A73" s="288"/>
      <c r="B73" s="187"/>
      <c r="C73" s="187"/>
      <c r="D73" s="197"/>
      <c r="E73" s="296"/>
      <c r="F73" s="187"/>
      <c r="G73" s="295"/>
    </row>
    <row r="74" spans="1:7" ht="18.75" customHeight="1" x14ac:dyDescent="0.3">
      <c r="A74" s="189" t="s">
        <v>93</v>
      </c>
      <c r="B74" s="196" t="s">
        <v>94</v>
      </c>
      <c r="C74" s="466" t="str">
        <f>B20</f>
        <v>Tadalafil USP</v>
      </c>
      <c r="D74" s="466"/>
      <c r="E74" s="187" t="s">
        <v>95</v>
      </c>
      <c r="F74" s="187"/>
      <c r="G74" s="294">
        <f>G70</f>
        <v>103.44654877753494</v>
      </c>
    </row>
    <row r="75" spans="1:7" ht="18.75" customHeight="1" x14ac:dyDescent="0.3">
      <c r="A75" s="189"/>
      <c r="B75" s="196"/>
      <c r="C75" s="285"/>
      <c r="D75" s="285"/>
      <c r="E75" s="187"/>
      <c r="F75" s="187"/>
      <c r="G75" s="195"/>
    </row>
    <row r="76" spans="1:7" ht="18.75" customHeight="1" x14ac:dyDescent="0.3">
      <c r="A76" s="229" t="s">
        <v>1</v>
      </c>
      <c r="B76" s="279" t="s">
        <v>113</v>
      </c>
      <c r="C76" s="187"/>
      <c r="D76" s="187"/>
      <c r="E76" s="187"/>
      <c r="F76" s="187"/>
      <c r="G76" s="288"/>
    </row>
    <row r="77" spans="1:7" ht="18.75" customHeight="1" x14ac:dyDescent="0.3">
      <c r="A77" s="229"/>
      <c r="B77" s="293"/>
      <c r="C77" s="187"/>
      <c r="D77" s="187"/>
      <c r="E77" s="187"/>
      <c r="F77" s="187"/>
      <c r="G77" s="288"/>
    </row>
    <row r="78" spans="1:7" ht="18.75" customHeight="1" x14ac:dyDescent="0.3">
      <c r="A78" s="288"/>
      <c r="B78" s="469" t="s">
        <v>114</v>
      </c>
      <c r="C78" s="470"/>
      <c r="D78" s="187"/>
      <c r="E78" s="288"/>
      <c r="F78" s="288"/>
      <c r="G78" s="288"/>
    </row>
    <row r="79" spans="1:7" ht="18.75" customHeight="1" x14ac:dyDescent="0.3">
      <c r="A79" s="288"/>
      <c r="B79" s="290" t="s">
        <v>115</v>
      </c>
      <c r="C79" s="291">
        <f>G70</f>
        <v>103.44654877753494</v>
      </c>
      <c r="D79" s="187"/>
      <c r="E79" s="288"/>
      <c r="F79" s="288"/>
      <c r="G79" s="288"/>
    </row>
    <row r="80" spans="1:7" ht="26.25" customHeight="1" x14ac:dyDescent="0.4">
      <c r="A80" s="288"/>
      <c r="B80" s="290" t="s">
        <v>116</v>
      </c>
      <c r="C80" s="292">
        <v>2.4</v>
      </c>
      <c r="D80" s="187"/>
      <c r="E80" s="288"/>
      <c r="F80" s="288"/>
      <c r="G80" s="288"/>
    </row>
    <row r="81" spans="1:7" ht="18.75" customHeight="1" x14ac:dyDescent="0.3">
      <c r="A81" s="288"/>
      <c r="B81" s="290" t="s">
        <v>117</v>
      </c>
      <c r="C81" s="291">
        <f>STDEV(G59:G68)</f>
        <v>3.5492880600417287</v>
      </c>
      <c r="D81" s="187"/>
      <c r="E81" s="288"/>
      <c r="F81" s="288"/>
      <c r="G81" s="288"/>
    </row>
    <row r="82" spans="1:7" ht="18.75" customHeight="1" x14ac:dyDescent="0.3">
      <c r="A82" s="288"/>
      <c r="B82" s="290" t="s">
        <v>118</v>
      </c>
      <c r="C82" s="291">
        <f>IF(OR(G70&lt;98.5,G70&gt;101.5),(IF(98.5&gt;G70,98.5,101.5)),C79)</f>
        <v>101.5</v>
      </c>
      <c r="D82" s="187"/>
      <c r="E82" s="288"/>
      <c r="F82" s="288"/>
      <c r="G82" s="288"/>
    </row>
    <row r="83" spans="1:7" ht="18.75" customHeight="1" x14ac:dyDescent="0.3">
      <c r="A83" s="288"/>
      <c r="B83" s="290" t="s">
        <v>119</v>
      </c>
      <c r="C83" s="289">
        <f>ABS(C82-C79)+(C80*C81)</f>
        <v>10.464840121635092</v>
      </c>
      <c r="D83" s="187"/>
      <c r="E83" s="288"/>
      <c r="F83" s="288"/>
      <c r="G83" s="288"/>
    </row>
    <row r="84" spans="1:7" ht="18.75" customHeight="1" x14ac:dyDescent="0.3">
      <c r="A84" s="287"/>
      <c r="B84" s="286"/>
      <c r="C84" s="187"/>
      <c r="D84" s="187"/>
      <c r="E84" s="187"/>
      <c r="F84" s="187"/>
      <c r="G84" s="187"/>
    </row>
    <row r="85" spans="1:7" ht="18.75" customHeight="1" x14ac:dyDescent="0.3">
      <c r="A85" s="279" t="s">
        <v>120</v>
      </c>
      <c r="B85" s="279" t="s">
        <v>96</v>
      </c>
      <c r="C85" s="187"/>
      <c r="D85" s="187"/>
      <c r="E85" s="187"/>
      <c r="F85" s="187"/>
      <c r="G85" s="187"/>
    </row>
    <row r="86" spans="1:7" ht="18.75" customHeight="1" x14ac:dyDescent="0.3">
      <c r="A86" s="279"/>
      <c r="B86" s="279"/>
      <c r="C86" s="187"/>
      <c r="D86" s="187"/>
      <c r="E86" s="187"/>
      <c r="F86" s="187"/>
      <c r="G86" s="187"/>
    </row>
    <row r="87" spans="1:7" ht="26.25" customHeight="1" x14ac:dyDescent="0.4">
      <c r="A87" s="189" t="s">
        <v>4</v>
      </c>
      <c r="B87" s="460"/>
      <c r="C87" s="460"/>
      <c r="D87" s="187"/>
      <c r="E87" s="187"/>
      <c r="F87" s="187"/>
      <c r="G87" s="187"/>
    </row>
    <row r="88" spans="1:7" ht="26.25" customHeight="1" x14ac:dyDescent="0.4">
      <c r="A88" s="196" t="s">
        <v>36</v>
      </c>
      <c r="B88" s="461"/>
      <c r="C88" s="461"/>
      <c r="D88" s="187"/>
      <c r="E88" s="187"/>
      <c r="F88" s="187"/>
      <c r="G88" s="187"/>
    </row>
    <row r="89" spans="1:7" ht="27" customHeight="1" thickBot="1" x14ac:dyDescent="0.45">
      <c r="A89" s="196" t="s">
        <v>5</v>
      </c>
      <c r="B89" s="268">
        <f>B32</f>
        <v>1</v>
      </c>
      <c r="C89" s="187"/>
      <c r="D89" s="187"/>
      <c r="E89" s="187"/>
      <c r="F89" s="187"/>
      <c r="G89" s="187"/>
    </row>
    <row r="90" spans="1:7" ht="27" customHeight="1" thickBot="1" x14ac:dyDescent="0.45">
      <c r="A90" s="196" t="s">
        <v>37</v>
      </c>
      <c r="B90" s="268">
        <f>B33</f>
        <v>0</v>
      </c>
      <c r="C90" s="462" t="s">
        <v>121</v>
      </c>
      <c r="D90" s="463"/>
      <c r="E90" s="463"/>
      <c r="F90" s="463"/>
      <c r="G90" s="464"/>
    </row>
    <row r="91" spans="1:7" ht="18.75" customHeight="1" x14ac:dyDescent="0.3">
      <c r="A91" s="196" t="s">
        <v>39</v>
      </c>
      <c r="B91" s="285">
        <f>B89-B90</f>
        <v>1</v>
      </c>
      <c r="C91" s="284"/>
      <c r="D91" s="284"/>
      <c r="E91" s="284"/>
      <c r="F91" s="284"/>
      <c r="G91" s="283"/>
    </row>
    <row r="92" spans="1:7" ht="19.5" customHeight="1" thickBot="1" x14ac:dyDescent="0.35">
      <c r="A92" s="196"/>
      <c r="B92" s="285"/>
      <c r="C92" s="284"/>
      <c r="D92" s="284"/>
      <c r="E92" s="284"/>
      <c r="F92" s="284"/>
      <c r="G92" s="283"/>
    </row>
    <row r="93" spans="1:7" ht="27" customHeight="1" thickBot="1" x14ac:dyDescent="0.45">
      <c r="A93" s="196" t="s">
        <v>40</v>
      </c>
      <c r="B93" s="282">
        <v>1</v>
      </c>
      <c r="C93" s="446" t="s">
        <v>122</v>
      </c>
      <c r="D93" s="447"/>
      <c r="E93" s="447"/>
      <c r="F93" s="447"/>
      <c r="G93" s="447"/>
    </row>
    <row r="94" spans="1:7" ht="27" customHeight="1" thickBot="1" x14ac:dyDescent="0.45">
      <c r="A94" s="196" t="s">
        <v>42</v>
      </c>
      <c r="B94" s="282">
        <v>1</v>
      </c>
      <c r="C94" s="446" t="s">
        <v>123</v>
      </c>
      <c r="D94" s="447"/>
      <c r="E94" s="447"/>
      <c r="F94" s="447"/>
      <c r="G94" s="447"/>
    </row>
    <row r="95" spans="1:7" ht="18.75" customHeight="1" x14ac:dyDescent="0.3">
      <c r="A95" s="196"/>
      <c r="B95" s="281"/>
      <c r="C95" s="198"/>
      <c r="D95" s="198"/>
      <c r="E95" s="198"/>
      <c r="F95" s="198"/>
      <c r="G95" s="198"/>
    </row>
    <row r="96" spans="1:7" ht="18.75" customHeight="1" x14ac:dyDescent="0.3">
      <c r="A96" s="196" t="s">
        <v>44</v>
      </c>
      <c r="B96" s="280">
        <f>B93/B94</f>
        <v>1</v>
      </c>
      <c r="C96" s="187" t="s">
        <v>45</v>
      </c>
      <c r="D96" s="187"/>
      <c r="E96" s="187"/>
      <c r="F96" s="187"/>
      <c r="G96" s="187"/>
    </row>
    <row r="97" spans="1:7" ht="19.5" customHeight="1" thickBot="1" x14ac:dyDescent="0.35">
      <c r="A97" s="279"/>
      <c r="B97" s="279"/>
      <c r="C97" s="187"/>
      <c r="D97" s="187"/>
      <c r="E97" s="187"/>
      <c r="F97" s="187"/>
      <c r="G97" s="187"/>
    </row>
    <row r="98" spans="1:7" ht="27" customHeight="1" thickBot="1" x14ac:dyDescent="0.45">
      <c r="A98" s="228" t="s">
        <v>46</v>
      </c>
      <c r="B98" s="227">
        <v>1</v>
      </c>
      <c r="C98" s="187"/>
      <c r="D98" s="226" t="s">
        <v>47</v>
      </c>
      <c r="E98" s="278"/>
      <c r="F98" s="449" t="s">
        <v>48</v>
      </c>
      <c r="G98" s="451"/>
    </row>
    <row r="99" spans="1:7" ht="26.25" customHeight="1" x14ac:dyDescent="0.4">
      <c r="A99" s="207" t="s">
        <v>49</v>
      </c>
      <c r="B99" s="212">
        <v>1</v>
      </c>
      <c r="C99" s="277" t="s">
        <v>50</v>
      </c>
      <c r="D99" s="275" t="s">
        <v>51</v>
      </c>
      <c r="E99" s="276" t="s">
        <v>52</v>
      </c>
      <c r="F99" s="275" t="s">
        <v>51</v>
      </c>
      <c r="G99" s="274" t="s">
        <v>52</v>
      </c>
    </row>
    <row r="100" spans="1:7" ht="26.25" customHeight="1" x14ac:dyDescent="0.4">
      <c r="A100" s="207" t="s">
        <v>53</v>
      </c>
      <c r="B100" s="212">
        <v>1</v>
      </c>
      <c r="C100" s="273">
        <v>1</v>
      </c>
      <c r="D100" s="272"/>
      <c r="E100" s="271" t="str">
        <f>IF(ISBLANK(D100),"-",$D$110/$D$107*D100)</f>
        <v>-</v>
      </c>
      <c r="F100" s="270"/>
      <c r="G100" s="269" t="str">
        <f>IF(ISBLANK(F100),"-",$D$110/$F$107*F100)</f>
        <v>-</v>
      </c>
    </row>
    <row r="101" spans="1:7" ht="26.25" customHeight="1" x14ac:dyDescent="0.4">
      <c r="A101" s="207" t="s">
        <v>54</v>
      </c>
      <c r="B101" s="212">
        <v>1</v>
      </c>
      <c r="C101" s="206">
        <v>2</v>
      </c>
      <c r="D101" s="267"/>
      <c r="E101" s="266" t="str">
        <f>IF(ISBLANK(D101),"-",$D$110/$D$107*D101)</f>
        <v>-</v>
      </c>
      <c r="F101" s="268"/>
      <c r="G101" s="264" t="str">
        <f>IF(ISBLANK(F101),"-",$D$110/$F$107*F101)</f>
        <v>-</v>
      </c>
    </row>
    <row r="102" spans="1:7" ht="26.25" customHeight="1" x14ac:dyDescent="0.4">
      <c r="A102" s="207" t="s">
        <v>55</v>
      </c>
      <c r="B102" s="212">
        <v>1</v>
      </c>
      <c r="C102" s="206">
        <v>3</v>
      </c>
      <c r="D102" s="267"/>
      <c r="E102" s="266" t="str">
        <f>IF(ISBLANK(D102),"-",$D$110/$D$107*D102)</f>
        <v>-</v>
      </c>
      <c r="F102" s="265"/>
      <c r="G102" s="264" t="str">
        <f>IF(ISBLANK(F102),"-",$D$110/$F$107*F102)</f>
        <v>-</v>
      </c>
    </row>
    <row r="103" spans="1:7" ht="26.25" customHeight="1" x14ac:dyDescent="0.4">
      <c r="A103" s="207" t="s">
        <v>56</v>
      </c>
      <c r="B103" s="212">
        <v>1</v>
      </c>
      <c r="C103" s="263">
        <v>4</v>
      </c>
      <c r="D103" s="262"/>
      <c r="E103" s="261" t="str">
        <f>IF(ISBLANK(D103),"-",$D$110/$D$107*D103)</f>
        <v>-</v>
      </c>
      <c r="F103" s="260"/>
      <c r="G103" s="259" t="str">
        <f>IF(ISBLANK(F103),"-",$D$110/$F$107*F103)</f>
        <v>-</v>
      </c>
    </row>
    <row r="104" spans="1:7" ht="27" customHeight="1" thickBot="1" x14ac:dyDescent="0.45">
      <c r="A104" s="207" t="s">
        <v>57</v>
      </c>
      <c r="B104" s="212">
        <v>1</v>
      </c>
      <c r="C104" s="258" t="s">
        <v>58</v>
      </c>
      <c r="D104" s="256" t="e">
        <f>AVERAGE(D100:D103)</f>
        <v>#DIV/0!</v>
      </c>
      <c r="E104" s="257" t="e">
        <f>AVERAGE(E100:E103)</f>
        <v>#DIV/0!</v>
      </c>
      <c r="F104" s="256" t="e">
        <f>AVERAGE(F100:F103)</f>
        <v>#DIV/0!</v>
      </c>
      <c r="G104" s="255" t="e">
        <f>AVERAGE(G100:G103)</f>
        <v>#DIV/0!</v>
      </c>
    </row>
    <row r="105" spans="1:7" ht="26.25" customHeight="1" x14ac:dyDescent="0.4">
      <c r="A105" s="207" t="s">
        <v>59</v>
      </c>
      <c r="B105" s="212">
        <v>1</v>
      </c>
      <c r="C105" s="254" t="s">
        <v>60</v>
      </c>
      <c r="D105" s="253"/>
      <c r="E105" s="187"/>
      <c r="F105" s="252"/>
      <c r="G105" s="187"/>
    </row>
    <row r="106" spans="1:7" ht="26.25" customHeight="1" x14ac:dyDescent="0.4">
      <c r="A106" s="207" t="s">
        <v>61</v>
      </c>
      <c r="B106" s="212">
        <v>1</v>
      </c>
      <c r="C106" s="248" t="s">
        <v>62</v>
      </c>
      <c r="D106" s="242">
        <f>D105*$B$96</f>
        <v>0</v>
      </c>
      <c r="E106" s="197"/>
      <c r="F106" s="251">
        <f>F105*$B$96</f>
        <v>0</v>
      </c>
      <c r="G106" s="187"/>
    </row>
    <row r="107" spans="1:7" ht="19.5" customHeight="1" thickBot="1" x14ac:dyDescent="0.35">
      <c r="A107" s="207" t="s">
        <v>63</v>
      </c>
      <c r="B107" s="206">
        <f>(B106/B105)*(B104/B103)*(B102/B101)*(B100/B99)*B98</f>
        <v>1</v>
      </c>
      <c r="C107" s="248" t="s">
        <v>64</v>
      </c>
      <c r="D107" s="250">
        <f>D106*$B$91/100</f>
        <v>0</v>
      </c>
      <c r="E107" s="247"/>
      <c r="F107" s="249">
        <f>F106*$B$91/100</f>
        <v>0</v>
      </c>
      <c r="G107" s="187"/>
    </row>
    <row r="108" spans="1:7" ht="19.5" customHeight="1" thickBot="1" x14ac:dyDescent="0.35">
      <c r="A108" s="452" t="s">
        <v>65</v>
      </c>
      <c r="B108" s="453"/>
      <c r="C108" s="248" t="s">
        <v>66</v>
      </c>
      <c r="D108" s="242">
        <f>D107/$B$107</f>
        <v>0</v>
      </c>
      <c r="E108" s="247"/>
      <c r="F108" s="246">
        <f>F107/$B$107</f>
        <v>0</v>
      </c>
      <c r="G108" s="230"/>
    </row>
    <row r="109" spans="1:7" ht="19.5" customHeight="1" thickBot="1" x14ac:dyDescent="0.35">
      <c r="A109" s="454"/>
      <c r="B109" s="455"/>
      <c r="C109" s="245" t="s">
        <v>67</v>
      </c>
      <c r="D109" s="244">
        <f>$B$56/$B$125</f>
        <v>5</v>
      </c>
      <c r="E109" s="187"/>
      <c r="F109" s="241"/>
      <c r="G109" s="236"/>
    </row>
    <row r="110" spans="1:7" ht="18.75" customHeight="1" x14ac:dyDescent="0.3">
      <c r="A110" s="187"/>
      <c r="B110" s="187"/>
      <c r="C110" s="243" t="s">
        <v>68</v>
      </c>
      <c r="D110" s="242">
        <f>D109*$B$107</f>
        <v>5</v>
      </c>
      <c r="E110" s="187"/>
      <c r="F110" s="241"/>
      <c r="G110" s="230"/>
    </row>
    <row r="111" spans="1:7" ht="19.5" customHeight="1" thickBot="1" x14ac:dyDescent="0.35">
      <c r="A111" s="187"/>
      <c r="B111" s="187"/>
      <c r="C111" s="240" t="s">
        <v>69</v>
      </c>
      <c r="D111" s="239">
        <f>D110/B96</f>
        <v>5</v>
      </c>
      <c r="E111" s="187"/>
      <c r="F111" s="231"/>
      <c r="G111" s="230"/>
    </row>
    <row r="112" spans="1:7" ht="18.75" customHeight="1" x14ac:dyDescent="0.3">
      <c r="A112" s="187"/>
      <c r="B112" s="187"/>
      <c r="C112" s="238" t="s">
        <v>70</v>
      </c>
      <c r="D112" s="237" t="e">
        <f>AVERAGE(E100:E103,G100:G103)</f>
        <v>#DIV/0!</v>
      </c>
      <c r="E112" s="187"/>
      <c r="F112" s="231"/>
      <c r="G112" s="236"/>
    </row>
    <row r="113" spans="1:7" ht="18.75" customHeight="1" x14ac:dyDescent="0.3">
      <c r="A113" s="187"/>
      <c r="B113" s="187"/>
      <c r="C113" s="235" t="s">
        <v>71</v>
      </c>
      <c r="D113" s="234" t="e">
        <f>STDEV(E100:E103,G100:G103)/D112</f>
        <v>#DIV/0!</v>
      </c>
      <c r="E113" s="187"/>
      <c r="F113" s="231"/>
      <c r="G113" s="230"/>
    </row>
    <row r="114" spans="1:7" ht="19.5" customHeight="1" thickBot="1" x14ac:dyDescent="0.35">
      <c r="A114" s="187"/>
      <c r="B114" s="187"/>
      <c r="C114" s="233" t="s">
        <v>15</v>
      </c>
      <c r="D114" s="232">
        <f>COUNT(E100:E103,G100:G103)</f>
        <v>0</v>
      </c>
      <c r="E114" s="187"/>
      <c r="F114" s="231"/>
      <c r="G114" s="230"/>
    </row>
    <row r="115" spans="1:7" ht="19.5" customHeight="1" thickBot="1" x14ac:dyDescent="0.35">
      <c r="A115" s="229"/>
      <c r="B115" s="229"/>
      <c r="C115" s="229"/>
      <c r="D115" s="229"/>
      <c r="E115" s="229"/>
      <c r="F115" s="187"/>
      <c r="G115" s="187"/>
    </row>
    <row r="116" spans="1:7" ht="26.25" customHeight="1" x14ac:dyDescent="0.4">
      <c r="A116" s="228" t="s">
        <v>99</v>
      </c>
      <c r="B116" s="227">
        <v>1</v>
      </c>
      <c r="C116" s="226" t="s">
        <v>124</v>
      </c>
      <c r="D116" s="225" t="s">
        <v>51</v>
      </c>
      <c r="E116" s="224" t="s">
        <v>101</v>
      </c>
      <c r="F116" s="223" t="s">
        <v>102</v>
      </c>
      <c r="G116" s="187"/>
    </row>
    <row r="117" spans="1:7" ht="26.25" customHeight="1" x14ac:dyDescent="0.4">
      <c r="A117" s="207" t="s">
        <v>80</v>
      </c>
      <c r="B117" s="212">
        <v>1</v>
      </c>
      <c r="C117" s="211">
        <v>1</v>
      </c>
      <c r="D117" s="220"/>
      <c r="E117" s="222" t="str">
        <f t="shared" ref="E117:E122" si="3">IF(ISBLANK(D117),"-",D117/$D$112*$D$109*$B$125)</f>
        <v>-</v>
      </c>
      <c r="F117" s="221" t="str">
        <f t="shared" ref="F117:F122" si="4">IF(ISBLANK(D117), "-", E117/$B$56)</f>
        <v>-</v>
      </c>
      <c r="G117" s="187"/>
    </row>
    <row r="118" spans="1:7" ht="26.25" customHeight="1" x14ac:dyDescent="0.4">
      <c r="A118" s="207" t="s">
        <v>82</v>
      </c>
      <c r="B118" s="212">
        <v>1</v>
      </c>
      <c r="C118" s="211">
        <v>2</v>
      </c>
      <c r="D118" s="220"/>
      <c r="E118" s="219" t="str">
        <f t="shared" si="3"/>
        <v>-</v>
      </c>
      <c r="F118" s="218" t="str">
        <f t="shared" si="4"/>
        <v>-</v>
      </c>
      <c r="G118" s="187"/>
    </row>
    <row r="119" spans="1:7" ht="26.25" customHeight="1" x14ac:dyDescent="0.4">
      <c r="A119" s="207" t="s">
        <v>83</v>
      </c>
      <c r="B119" s="212">
        <v>1</v>
      </c>
      <c r="C119" s="211">
        <v>3</v>
      </c>
      <c r="D119" s="220"/>
      <c r="E119" s="219" t="str">
        <f t="shared" si="3"/>
        <v>-</v>
      </c>
      <c r="F119" s="218" t="str">
        <f t="shared" si="4"/>
        <v>-</v>
      </c>
      <c r="G119" s="187"/>
    </row>
    <row r="120" spans="1:7" ht="26.25" customHeight="1" x14ac:dyDescent="0.4">
      <c r="A120" s="207" t="s">
        <v>84</v>
      </c>
      <c r="B120" s="212">
        <v>1</v>
      </c>
      <c r="C120" s="211">
        <v>4</v>
      </c>
      <c r="D120" s="220"/>
      <c r="E120" s="219" t="str">
        <f t="shared" si="3"/>
        <v>-</v>
      </c>
      <c r="F120" s="218" t="str">
        <f t="shared" si="4"/>
        <v>-</v>
      </c>
      <c r="G120" s="187"/>
    </row>
    <row r="121" spans="1:7" ht="26.25" customHeight="1" x14ac:dyDescent="0.4">
      <c r="A121" s="207" t="s">
        <v>85</v>
      </c>
      <c r="B121" s="212">
        <v>1</v>
      </c>
      <c r="C121" s="211">
        <v>5</v>
      </c>
      <c r="D121" s="220"/>
      <c r="E121" s="219" t="str">
        <f t="shared" si="3"/>
        <v>-</v>
      </c>
      <c r="F121" s="218" t="str">
        <f t="shared" si="4"/>
        <v>-</v>
      </c>
      <c r="G121" s="187"/>
    </row>
    <row r="122" spans="1:7" ht="26.25" customHeight="1" x14ac:dyDescent="0.4">
      <c r="A122" s="207" t="s">
        <v>87</v>
      </c>
      <c r="B122" s="212">
        <v>1</v>
      </c>
      <c r="C122" s="217">
        <v>6</v>
      </c>
      <c r="D122" s="216"/>
      <c r="E122" s="215" t="str">
        <f t="shared" si="3"/>
        <v>-</v>
      </c>
      <c r="F122" s="214" t="str">
        <f t="shared" si="4"/>
        <v>-</v>
      </c>
      <c r="G122" s="187"/>
    </row>
    <row r="123" spans="1:7" ht="26.25" customHeight="1" x14ac:dyDescent="0.4">
      <c r="A123" s="207" t="s">
        <v>88</v>
      </c>
      <c r="B123" s="212">
        <v>1</v>
      </c>
      <c r="C123" s="211"/>
      <c r="D123" s="197"/>
      <c r="E123" s="187"/>
      <c r="F123" s="213"/>
      <c r="G123" s="187"/>
    </row>
    <row r="124" spans="1:7" ht="26.25" customHeight="1" x14ac:dyDescent="0.4">
      <c r="A124" s="207" t="s">
        <v>89</v>
      </c>
      <c r="B124" s="212">
        <v>1</v>
      </c>
      <c r="C124" s="211"/>
      <c r="D124" s="210"/>
      <c r="E124" s="209" t="s">
        <v>58</v>
      </c>
      <c r="F124" s="208" t="e">
        <f>AVERAGE(F117:F122)</f>
        <v>#DIV/0!</v>
      </c>
      <c r="G124" s="187"/>
    </row>
    <row r="125" spans="1:7" ht="27" customHeight="1" thickBot="1" x14ac:dyDescent="0.45">
      <c r="A125" s="207" t="s">
        <v>90</v>
      </c>
      <c r="B125" s="206">
        <f>(B124/B123)*(B122/B121)*(B120/B119)*(B118/B117)*B116</f>
        <v>1</v>
      </c>
      <c r="C125" s="205"/>
      <c r="D125" s="204"/>
      <c r="E125" s="196" t="s">
        <v>71</v>
      </c>
      <c r="F125" s="203" t="e">
        <f>STDEV(F117:F122)/F124</f>
        <v>#DIV/0!</v>
      </c>
      <c r="G125" s="187"/>
    </row>
    <row r="126" spans="1:7" ht="27" customHeight="1" thickBot="1" x14ac:dyDescent="0.45">
      <c r="A126" s="452" t="s">
        <v>65</v>
      </c>
      <c r="B126" s="453"/>
      <c r="C126" s="202"/>
      <c r="D126" s="201"/>
      <c r="E126" s="200" t="s">
        <v>15</v>
      </c>
      <c r="F126" s="199">
        <f>COUNT(F117:F122)</f>
        <v>0</v>
      </c>
      <c r="G126" s="187"/>
    </row>
    <row r="127" spans="1:7" ht="19.5" customHeight="1" thickBot="1" x14ac:dyDescent="0.35">
      <c r="A127" s="454"/>
      <c r="B127" s="455"/>
      <c r="C127" s="187"/>
      <c r="D127" s="187"/>
      <c r="E127" s="187"/>
      <c r="F127" s="197"/>
      <c r="G127" s="187"/>
    </row>
    <row r="128" spans="1:7" ht="18.75" customHeight="1" x14ac:dyDescent="0.3">
      <c r="A128" s="198"/>
      <c r="B128" s="198"/>
      <c r="C128" s="187"/>
      <c r="D128" s="187"/>
      <c r="E128" s="187"/>
      <c r="F128" s="197"/>
      <c r="G128" s="187"/>
    </row>
    <row r="129" spans="1:7" ht="18.75" customHeight="1" x14ac:dyDescent="0.3">
      <c r="A129" s="189" t="s">
        <v>93</v>
      </c>
      <c r="B129" s="196" t="s">
        <v>104</v>
      </c>
      <c r="C129" s="466" t="str">
        <f>B20</f>
        <v>Tadalafil USP</v>
      </c>
      <c r="D129" s="466"/>
      <c r="E129" s="187" t="s">
        <v>105</v>
      </c>
      <c r="F129" s="187"/>
      <c r="G129" s="195" t="e">
        <f>F124</f>
        <v>#DIV/0!</v>
      </c>
    </row>
    <row r="130" spans="1:7" ht="19.5" customHeight="1" thickBot="1" x14ac:dyDescent="0.35">
      <c r="A130" s="194"/>
      <c r="B130" s="194"/>
      <c r="C130" s="193"/>
      <c r="D130" s="193"/>
      <c r="E130" s="193"/>
      <c r="F130" s="193"/>
      <c r="G130" s="193"/>
    </row>
    <row r="131" spans="1:7" ht="18.75" customHeight="1" x14ac:dyDescent="0.3">
      <c r="A131" s="187"/>
      <c r="B131" s="465" t="s">
        <v>21</v>
      </c>
      <c r="C131" s="465"/>
      <c r="D131" s="187"/>
      <c r="E131" s="191" t="s">
        <v>22</v>
      </c>
      <c r="F131" s="192"/>
      <c r="G131" s="191" t="s">
        <v>23</v>
      </c>
    </row>
    <row r="132" spans="1:7" ht="60" customHeight="1" x14ac:dyDescent="0.3">
      <c r="A132" s="189" t="s">
        <v>24</v>
      </c>
      <c r="B132" s="190"/>
      <c r="C132" s="190"/>
      <c r="D132" s="187"/>
      <c r="E132" s="190"/>
      <c r="F132" s="187"/>
      <c r="G132" s="190"/>
    </row>
    <row r="133" spans="1:7" ht="60" customHeight="1" x14ac:dyDescent="0.3">
      <c r="A133" s="189" t="s">
        <v>25</v>
      </c>
      <c r="B133" s="188"/>
      <c r="C133" s="188"/>
      <c r="D133" s="187"/>
      <c r="E133" s="188"/>
      <c r="F133" s="187"/>
      <c r="G133" s="186"/>
    </row>
    <row r="250" spans="1:1" x14ac:dyDescent="0.2">
      <c r="A250" s="185">
        <v>0</v>
      </c>
    </row>
  </sheetData>
  <sheetProtection password="F258" sheet="1" objects="1" scenarios="1" formatCells="0" formatColumns="0"/>
  <mergeCells count="26">
    <mergeCell ref="A68:B69"/>
    <mergeCell ref="C74:D74"/>
    <mergeCell ref="B78:C78"/>
    <mergeCell ref="B87:C87"/>
    <mergeCell ref="B88:C88"/>
    <mergeCell ref="C90:G90"/>
    <mergeCell ref="B131:C131"/>
    <mergeCell ref="C93:G93"/>
    <mergeCell ref="C94:G94"/>
    <mergeCell ref="F98:G98"/>
    <mergeCell ref="A108:B109"/>
    <mergeCell ref="A126:B127"/>
    <mergeCell ref="C129:D129"/>
    <mergeCell ref="C32:G32"/>
    <mergeCell ref="D36:E36"/>
    <mergeCell ref="F36:G36"/>
    <mergeCell ref="A46:B47"/>
    <mergeCell ref="A1:G7"/>
    <mergeCell ref="A8:G14"/>
    <mergeCell ref="C29:G29"/>
    <mergeCell ref="A16:G16"/>
    <mergeCell ref="B18:C18"/>
    <mergeCell ref="B20:C20"/>
    <mergeCell ref="B26:C26"/>
    <mergeCell ref="B27:C27"/>
    <mergeCell ref="C31:G31"/>
  </mergeCells>
  <conditionalFormatting sqref="D51">
    <cfRule type="cellIs" dxfId="5" priority="1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3" operator="greaterThan">
      <formula>0.02</formula>
    </cfRule>
  </conditionalFormatting>
  <pageMargins left="0.7" right="0.7" top="0.75" bottom="0.75" header="0.3" footer="0.3"/>
  <pageSetup scale="21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view="pageBreakPreview" topLeftCell="A115" zoomScale="55" zoomScaleNormal="55" workbookViewId="0">
      <selection activeCell="D133" sqref="D133"/>
    </sheetView>
  </sheetViews>
  <sheetFormatPr defaultColWidth="9.140625" defaultRowHeight="15" x14ac:dyDescent="0.3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3.5703125" style="1" customWidth="1"/>
    <col min="6" max="6" width="36" style="1" customWidth="1"/>
    <col min="7" max="7" width="33.140625" style="1" customWidth="1"/>
    <col min="8" max="8" width="29.7109375" style="1" customWidth="1"/>
    <col min="9" max="9" width="29.85546875" style="2" customWidth="1"/>
    <col min="10" max="10" width="34.85546875" style="2" customWidth="1"/>
    <col min="11" max="11" width="9.140625" style="2"/>
  </cols>
  <sheetData>
    <row r="1" spans="1:8" ht="13.5" x14ac:dyDescent="0.25">
      <c r="A1" s="471" t="s">
        <v>26</v>
      </c>
      <c r="B1" s="471"/>
      <c r="C1" s="471"/>
      <c r="D1" s="471"/>
      <c r="E1" s="471"/>
      <c r="F1" s="471"/>
      <c r="G1" s="471"/>
      <c r="H1" s="471"/>
    </row>
    <row r="2" spans="1:8" ht="13.5" x14ac:dyDescent="0.25">
      <c r="A2" s="471"/>
      <c r="B2" s="471"/>
      <c r="C2" s="471"/>
      <c r="D2" s="471"/>
      <c r="E2" s="471"/>
      <c r="F2" s="471"/>
      <c r="G2" s="471"/>
      <c r="H2" s="471"/>
    </row>
    <row r="3" spans="1:8" ht="13.5" x14ac:dyDescent="0.25">
      <c r="A3" s="471"/>
      <c r="B3" s="471"/>
      <c r="C3" s="471"/>
      <c r="D3" s="471"/>
      <c r="E3" s="471"/>
      <c r="F3" s="471"/>
      <c r="G3" s="471"/>
      <c r="H3" s="471"/>
    </row>
    <row r="4" spans="1:8" ht="13.5" x14ac:dyDescent="0.25">
      <c r="A4" s="471"/>
      <c r="B4" s="471"/>
      <c r="C4" s="471"/>
      <c r="D4" s="471"/>
      <c r="E4" s="471"/>
      <c r="F4" s="471"/>
      <c r="G4" s="471"/>
      <c r="H4" s="471"/>
    </row>
    <row r="5" spans="1:8" ht="13.5" x14ac:dyDescent="0.25">
      <c r="A5" s="471"/>
      <c r="B5" s="471"/>
      <c r="C5" s="471"/>
      <c r="D5" s="471"/>
      <c r="E5" s="471"/>
      <c r="F5" s="471"/>
      <c r="G5" s="471"/>
      <c r="H5" s="471"/>
    </row>
    <row r="6" spans="1:8" ht="13.5" x14ac:dyDescent="0.25">
      <c r="A6" s="471"/>
      <c r="B6" s="471"/>
      <c r="C6" s="471"/>
      <c r="D6" s="471"/>
      <c r="E6" s="471"/>
      <c r="F6" s="471"/>
      <c r="G6" s="471"/>
      <c r="H6" s="471"/>
    </row>
    <row r="7" spans="1:8" ht="13.5" x14ac:dyDescent="0.25">
      <c r="A7" s="471"/>
      <c r="B7" s="471"/>
      <c r="C7" s="471"/>
      <c r="D7" s="471"/>
      <c r="E7" s="471"/>
      <c r="F7" s="471"/>
      <c r="G7" s="471"/>
      <c r="H7" s="471"/>
    </row>
    <row r="8" spans="1:8" ht="13.5" x14ac:dyDescent="0.25">
      <c r="A8" s="472" t="s">
        <v>27</v>
      </c>
      <c r="B8" s="472"/>
      <c r="C8" s="472"/>
      <c r="D8" s="472"/>
      <c r="E8" s="472"/>
      <c r="F8" s="472"/>
      <c r="G8" s="472"/>
      <c r="H8" s="472"/>
    </row>
    <row r="9" spans="1:8" ht="13.5" x14ac:dyDescent="0.25">
      <c r="A9" s="472"/>
      <c r="B9" s="472"/>
      <c r="C9" s="472"/>
      <c r="D9" s="472"/>
      <c r="E9" s="472"/>
      <c r="F9" s="472"/>
      <c r="G9" s="472"/>
      <c r="H9" s="472"/>
    </row>
    <row r="10" spans="1:8" ht="13.5" x14ac:dyDescent="0.25">
      <c r="A10" s="472"/>
      <c r="B10" s="472"/>
      <c r="C10" s="472"/>
      <c r="D10" s="472"/>
      <c r="E10" s="472"/>
      <c r="F10" s="472"/>
      <c r="G10" s="472"/>
      <c r="H10" s="472"/>
    </row>
    <row r="11" spans="1:8" ht="13.5" x14ac:dyDescent="0.25">
      <c r="A11" s="472"/>
      <c r="B11" s="472"/>
      <c r="C11" s="472"/>
      <c r="D11" s="472"/>
      <c r="E11" s="472"/>
      <c r="F11" s="472"/>
      <c r="G11" s="472"/>
      <c r="H11" s="472"/>
    </row>
    <row r="12" spans="1:8" ht="13.5" x14ac:dyDescent="0.25">
      <c r="A12" s="472"/>
      <c r="B12" s="472"/>
      <c r="C12" s="472"/>
      <c r="D12" s="472"/>
      <c r="E12" s="472"/>
      <c r="F12" s="472"/>
      <c r="G12" s="472"/>
      <c r="H12" s="472"/>
    </row>
    <row r="13" spans="1:8" ht="13.5" x14ac:dyDescent="0.25">
      <c r="A13" s="472"/>
      <c r="B13" s="472"/>
      <c r="C13" s="472"/>
      <c r="D13" s="472"/>
      <c r="E13" s="472"/>
      <c r="F13" s="472"/>
      <c r="G13" s="472"/>
      <c r="H13" s="472"/>
    </row>
    <row r="14" spans="1:8" ht="13.5" x14ac:dyDescent="0.25">
      <c r="A14" s="472"/>
      <c r="B14" s="472"/>
      <c r="C14" s="472"/>
      <c r="D14" s="472"/>
      <c r="E14" s="472"/>
      <c r="F14" s="472"/>
      <c r="G14" s="472"/>
      <c r="H14" s="472"/>
    </row>
    <row r="15" spans="1:8" ht="19.5" customHeight="1" x14ac:dyDescent="0.3"/>
    <row r="16" spans="1:8" ht="19.5" customHeight="1" x14ac:dyDescent="0.3">
      <c r="A16" s="477" t="s">
        <v>28</v>
      </c>
      <c r="B16" s="478"/>
      <c r="C16" s="478"/>
      <c r="D16" s="478"/>
      <c r="E16" s="478"/>
      <c r="F16" s="478"/>
      <c r="G16" s="478"/>
      <c r="H16" s="479"/>
    </row>
    <row r="17" spans="1:13" ht="20.25" customHeight="1" x14ac:dyDescent="0.25">
      <c r="A17" s="480" t="s">
        <v>29</v>
      </c>
      <c r="B17" s="480"/>
      <c r="C17" s="480"/>
      <c r="D17" s="480"/>
      <c r="E17" s="480"/>
      <c r="F17" s="480"/>
      <c r="G17" s="480"/>
      <c r="H17" s="480"/>
    </row>
    <row r="18" spans="1:13" ht="26.25" customHeight="1" x14ac:dyDescent="0.3">
      <c r="A18" s="5" t="s">
        <v>30</v>
      </c>
      <c r="B18" s="481" t="s">
        <v>141</v>
      </c>
      <c r="C18" s="481"/>
      <c r="D18" s="481"/>
      <c r="E18" s="481"/>
    </row>
    <row r="19" spans="1:13" ht="26.25" customHeight="1" x14ac:dyDescent="0.3">
      <c r="A19" s="5" t="s">
        <v>31</v>
      </c>
      <c r="B19" s="6" t="s">
        <v>132</v>
      </c>
      <c r="C19" s="4">
        <v>2</v>
      </c>
    </row>
    <row r="20" spans="1:13" ht="26.25" customHeight="1" x14ac:dyDescent="0.3">
      <c r="A20" s="5" t="s">
        <v>32</v>
      </c>
      <c r="B20" s="6" t="s">
        <v>142</v>
      </c>
    </row>
    <row r="21" spans="1:13" ht="26.25" customHeight="1" x14ac:dyDescent="0.25">
      <c r="A21" s="5" t="s">
        <v>33</v>
      </c>
      <c r="B21" s="481" t="s">
        <v>143</v>
      </c>
      <c r="C21" s="481"/>
      <c r="D21" s="481"/>
      <c r="E21" s="481"/>
      <c r="F21" s="481"/>
      <c r="G21" s="481"/>
      <c r="H21" s="481"/>
    </row>
    <row r="22" spans="1:13" ht="26.25" customHeight="1" x14ac:dyDescent="0.3">
      <c r="A22" s="5" t="s">
        <v>34</v>
      </c>
      <c r="B22" s="7" t="s">
        <v>146</v>
      </c>
    </row>
    <row r="23" spans="1:13" ht="26.25" customHeight="1" x14ac:dyDescent="0.3">
      <c r="A23" s="5" t="s">
        <v>35</v>
      </c>
      <c r="B23" s="184" t="s">
        <v>144</v>
      </c>
    </row>
    <row r="24" spans="1:13" ht="18.75" x14ac:dyDescent="0.3">
      <c r="A24" s="5"/>
      <c r="B24" s="8"/>
    </row>
    <row r="25" spans="1:13" ht="18.75" x14ac:dyDescent="0.3">
      <c r="A25" s="9" t="s">
        <v>1</v>
      </c>
      <c r="B25" s="8"/>
    </row>
    <row r="26" spans="1:13" ht="26.25" customHeight="1" x14ac:dyDescent="0.3">
      <c r="A26" s="10" t="s">
        <v>4</v>
      </c>
      <c r="B26" s="481" t="s">
        <v>140</v>
      </c>
      <c r="C26" s="481"/>
    </row>
    <row r="27" spans="1:13" ht="26.25" customHeight="1" x14ac:dyDescent="0.3">
      <c r="A27" s="11" t="s">
        <v>36</v>
      </c>
      <c r="B27" s="481" t="s">
        <v>127</v>
      </c>
      <c r="C27" s="481"/>
    </row>
    <row r="28" spans="1:13" ht="27" customHeight="1" x14ac:dyDescent="0.3">
      <c r="A28" s="11" t="s">
        <v>5</v>
      </c>
      <c r="B28" s="12">
        <v>99.4</v>
      </c>
    </row>
    <row r="29" spans="1:13" s="3" customFormat="1" ht="15.75" customHeight="1" x14ac:dyDescent="0.3">
      <c r="A29" s="11" t="s">
        <v>37</v>
      </c>
      <c r="B29" s="13">
        <v>0</v>
      </c>
      <c r="C29" s="482" t="s">
        <v>38</v>
      </c>
      <c r="D29" s="483"/>
      <c r="E29" s="483"/>
      <c r="F29" s="483"/>
      <c r="G29" s="483"/>
      <c r="H29" s="484"/>
      <c r="I29" s="14"/>
      <c r="J29" s="14"/>
      <c r="K29" s="14"/>
    </row>
    <row r="30" spans="1:13" s="3" customFormat="1" ht="19.5" customHeight="1" x14ac:dyDescent="0.3">
      <c r="A30" s="11" t="s">
        <v>39</v>
      </c>
      <c r="B30" s="15">
        <f>B28-B29</f>
        <v>99.4</v>
      </c>
      <c r="C30" s="16"/>
      <c r="D30" s="16"/>
      <c r="E30" s="16"/>
      <c r="F30" s="16"/>
      <c r="G30" s="16"/>
      <c r="H30" s="17"/>
      <c r="I30" s="14"/>
      <c r="J30" s="14"/>
      <c r="K30" s="14"/>
    </row>
    <row r="31" spans="1:13" s="3" customFormat="1" ht="27" customHeight="1" x14ac:dyDescent="0.3">
      <c r="A31" s="11" t="s">
        <v>40</v>
      </c>
      <c r="B31" s="18">
        <v>1</v>
      </c>
      <c r="C31" s="485" t="s">
        <v>41</v>
      </c>
      <c r="D31" s="486"/>
      <c r="E31" s="486"/>
      <c r="F31" s="486"/>
      <c r="G31" s="486"/>
      <c r="H31" s="487"/>
      <c r="I31" s="14"/>
      <c r="J31" s="14"/>
      <c r="K31" s="14"/>
    </row>
    <row r="32" spans="1:13" s="3" customFormat="1" ht="27" customHeight="1" x14ac:dyDescent="0.3">
      <c r="A32" s="11" t="s">
        <v>42</v>
      </c>
      <c r="B32" s="18">
        <v>1</v>
      </c>
      <c r="C32" s="485" t="s">
        <v>43</v>
      </c>
      <c r="D32" s="486"/>
      <c r="E32" s="486"/>
      <c r="F32" s="486"/>
      <c r="G32" s="486"/>
      <c r="H32" s="487"/>
      <c r="I32" s="14"/>
      <c r="J32" s="14"/>
      <c r="K32" s="19"/>
      <c r="L32" s="19"/>
      <c r="M32" s="20"/>
    </row>
    <row r="33" spans="1:13" s="3" customFormat="1" ht="17.25" customHeight="1" x14ac:dyDescent="0.3">
      <c r="A33" s="11"/>
      <c r="B33" s="21"/>
      <c r="C33" s="22"/>
      <c r="D33" s="22"/>
      <c r="E33" s="22"/>
      <c r="F33" s="22"/>
      <c r="G33" s="22"/>
      <c r="H33" s="22"/>
      <c r="I33" s="14"/>
      <c r="J33" s="14"/>
      <c r="K33" s="19"/>
      <c r="L33" s="19"/>
      <c r="M33" s="20"/>
    </row>
    <row r="34" spans="1:13" s="3" customFormat="1" ht="18.75" x14ac:dyDescent="0.3">
      <c r="A34" s="11" t="s">
        <v>44</v>
      </c>
      <c r="B34" s="23">
        <f>B31/B32</f>
        <v>1</v>
      </c>
      <c r="C34" s="4" t="s">
        <v>45</v>
      </c>
      <c r="D34" s="4"/>
      <c r="E34" s="4"/>
      <c r="F34" s="4"/>
      <c r="G34" s="4"/>
      <c r="H34" s="24"/>
      <c r="I34" s="14"/>
      <c r="J34" s="14"/>
      <c r="K34" s="19"/>
      <c r="L34" s="19"/>
      <c r="M34" s="20"/>
    </row>
    <row r="35" spans="1:13" s="3" customFormat="1" ht="19.5" customHeight="1" x14ac:dyDescent="0.3">
      <c r="A35" s="11"/>
      <c r="B35" s="15"/>
      <c r="C35" s="24"/>
      <c r="D35" s="24"/>
      <c r="E35" s="24"/>
      <c r="F35" s="24"/>
      <c r="G35" s="4"/>
      <c r="H35" s="24"/>
      <c r="I35" s="14"/>
      <c r="J35" s="14"/>
      <c r="K35" s="19"/>
      <c r="L35" s="19"/>
      <c r="M35" s="20"/>
    </row>
    <row r="36" spans="1:13" s="3" customFormat="1" ht="15.75" customHeight="1" x14ac:dyDescent="0.3">
      <c r="A36" s="25" t="s">
        <v>46</v>
      </c>
      <c r="B36" s="26">
        <v>100</v>
      </c>
      <c r="C36" s="4"/>
      <c r="D36" s="488" t="s">
        <v>47</v>
      </c>
      <c r="E36" s="489"/>
      <c r="F36" s="488" t="s">
        <v>48</v>
      </c>
      <c r="G36" s="489"/>
      <c r="H36" s="24"/>
      <c r="I36" s="14"/>
      <c r="J36" s="14"/>
      <c r="K36" s="19"/>
      <c r="L36" s="19"/>
      <c r="M36" s="20"/>
    </row>
    <row r="37" spans="1:13" s="3" customFormat="1" ht="15.75" customHeight="1" x14ac:dyDescent="0.3">
      <c r="A37" s="27" t="s">
        <v>49</v>
      </c>
      <c r="B37" s="28">
        <v>1</v>
      </c>
      <c r="C37" s="29" t="s">
        <v>50</v>
      </c>
      <c r="D37" s="30" t="s">
        <v>51</v>
      </c>
      <c r="E37" s="31" t="s">
        <v>52</v>
      </c>
      <c r="F37" s="30" t="s">
        <v>51</v>
      </c>
      <c r="G37" s="32" t="s">
        <v>52</v>
      </c>
      <c r="H37" s="24"/>
      <c r="I37" s="14"/>
      <c r="J37" s="14"/>
      <c r="K37" s="19"/>
      <c r="L37" s="19"/>
      <c r="M37" s="20"/>
    </row>
    <row r="38" spans="1:13" s="3" customFormat="1" ht="26.25" customHeight="1" x14ac:dyDescent="0.3">
      <c r="A38" s="27" t="s">
        <v>53</v>
      </c>
      <c r="B38" s="28">
        <v>1</v>
      </c>
      <c r="C38" s="33">
        <v>1</v>
      </c>
      <c r="D38" s="34">
        <v>40429355</v>
      </c>
      <c r="E38" s="35">
        <f>IF(ISBLANK(D38),"-",$D$48/$D$45*D38)</f>
        <v>39813425.383940294</v>
      </c>
      <c r="F38" s="34">
        <v>35686201</v>
      </c>
      <c r="G38" s="36">
        <f>IF(ISBLANK(F38),"-",$D$48/$F$45*F38)</f>
        <v>39314072.124380089</v>
      </c>
      <c r="H38" s="24"/>
      <c r="I38" s="14"/>
      <c r="J38" s="14"/>
      <c r="K38" s="19"/>
      <c r="L38" s="19"/>
      <c r="M38" s="20"/>
    </row>
    <row r="39" spans="1:13" s="3" customFormat="1" ht="26.25" customHeight="1" x14ac:dyDescent="0.3">
      <c r="A39" s="27" t="s">
        <v>54</v>
      </c>
      <c r="B39" s="28">
        <v>1</v>
      </c>
      <c r="C39" s="37">
        <v>2</v>
      </c>
      <c r="D39" s="38">
        <v>40494621</v>
      </c>
      <c r="E39" s="39">
        <f>IF(ISBLANK(D39),"-",$D$48/$D$45*D39)</f>
        <v>39877697.075168319</v>
      </c>
      <c r="F39" s="38">
        <v>35882831</v>
      </c>
      <c r="G39" s="40">
        <f>IF(ISBLANK(F39),"-",$D$48/$F$45*F39)</f>
        <v>39530691.595918037</v>
      </c>
      <c r="H39" s="24"/>
      <c r="I39" s="14"/>
      <c r="J39" s="14"/>
      <c r="K39" s="19"/>
      <c r="L39" s="19"/>
      <c r="M39" s="20"/>
    </row>
    <row r="40" spans="1:13" ht="26.25" customHeight="1" x14ac:dyDescent="0.3">
      <c r="A40" s="27" t="s">
        <v>55</v>
      </c>
      <c r="B40" s="28">
        <v>1</v>
      </c>
      <c r="C40" s="37">
        <v>3</v>
      </c>
      <c r="D40" s="38">
        <v>40727938</v>
      </c>
      <c r="E40" s="39">
        <f>IF(ISBLANK(D40),"-",$D$48/$D$45*D40)</f>
        <v>40107459.557659194</v>
      </c>
      <c r="F40" s="38">
        <v>35804952</v>
      </c>
      <c r="G40" s="40">
        <f>IF(ISBLANK(F40),"-",$D$48/$F$45*F40)</f>
        <v>39444895.390741289</v>
      </c>
      <c r="K40" s="19"/>
      <c r="L40" s="19"/>
      <c r="M40" s="41"/>
    </row>
    <row r="41" spans="1:13" ht="26.25" customHeight="1" x14ac:dyDescent="0.3">
      <c r="A41" s="27" t="s">
        <v>56</v>
      </c>
      <c r="B41" s="28">
        <v>1</v>
      </c>
      <c r="C41" s="42">
        <v>4</v>
      </c>
      <c r="D41" s="43"/>
      <c r="E41" s="44" t="str">
        <f>IF(ISBLANK(D41),"-",$D$48/$D$45*D41)</f>
        <v>-</v>
      </c>
      <c r="F41" s="43"/>
      <c r="G41" s="45" t="str">
        <f>IF(ISBLANK(F41),"-",$D$48/$F$45*F41)</f>
        <v>-</v>
      </c>
      <c r="K41" s="19"/>
      <c r="L41" s="19"/>
      <c r="M41" s="41"/>
    </row>
    <row r="42" spans="1:13" ht="27" customHeight="1" x14ac:dyDescent="0.25">
      <c r="A42" s="27" t="s">
        <v>57</v>
      </c>
      <c r="B42" s="28">
        <v>1</v>
      </c>
      <c r="C42" s="46" t="s">
        <v>58</v>
      </c>
      <c r="D42" s="47">
        <f>AVERAGE(D38:D41)</f>
        <v>40550638</v>
      </c>
      <c r="E42" s="48">
        <f>AVERAGE(E38:E41)</f>
        <v>39932860.672255941</v>
      </c>
      <c r="F42" s="49">
        <f>AVERAGE(F38:F41)</f>
        <v>35791328</v>
      </c>
      <c r="G42" s="50">
        <f>AVERAGE(G38:G41)</f>
        <v>39429886.370346472</v>
      </c>
      <c r="H42" s="51"/>
    </row>
    <row r="43" spans="1:13" ht="26.25" customHeight="1" x14ac:dyDescent="0.3">
      <c r="A43" s="27" t="s">
        <v>59</v>
      </c>
      <c r="B43" s="12">
        <v>1</v>
      </c>
      <c r="C43" s="52" t="s">
        <v>60</v>
      </c>
      <c r="D43" s="53">
        <v>25.54</v>
      </c>
      <c r="E43" s="54"/>
      <c r="F43" s="55">
        <v>22.83</v>
      </c>
      <c r="H43" s="51"/>
    </row>
    <row r="44" spans="1:13" ht="26.25" customHeight="1" x14ac:dyDescent="0.3">
      <c r="A44" s="27" t="s">
        <v>61</v>
      </c>
      <c r="B44" s="12">
        <v>1</v>
      </c>
      <c r="C44" s="56" t="s">
        <v>62</v>
      </c>
      <c r="D44" s="57">
        <f>D43*$B$34</f>
        <v>25.54</v>
      </c>
      <c r="E44" s="58"/>
      <c r="F44" s="59">
        <f>F43*$B$34</f>
        <v>22.83</v>
      </c>
      <c r="H44" s="51"/>
    </row>
    <row r="45" spans="1:13" ht="19.5" customHeight="1" x14ac:dyDescent="0.3">
      <c r="A45" s="27" t="s">
        <v>63</v>
      </c>
      <c r="B45" s="60">
        <f>(B44/B43)*(B42/B41)*(B40/B39)*(B38/B37)*B36</f>
        <v>100</v>
      </c>
      <c r="C45" s="56" t="s">
        <v>64</v>
      </c>
      <c r="D45" s="61">
        <f>D44*$B$30/100</f>
        <v>25.386759999999999</v>
      </c>
      <c r="E45" s="62"/>
      <c r="F45" s="63">
        <f>F44*$B$30/100</f>
        <v>22.693020000000001</v>
      </c>
      <c r="H45" s="51"/>
    </row>
    <row r="46" spans="1:13" ht="19.5" customHeight="1" x14ac:dyDescent="0.3">
      <c r="A46" s="473" t="s">
        <v>65</v>
      </c>
      <c r="B46" s="474"/>
      <c r="C46" s="56" t="s">
        <v>66</v>
      </c>
      <c r="D46" s="57">
        <f>D45/$B$45</f>
        <v>0.25386759999999997</v>
      </c>
      <c r="E46" s="62"/>
      <c r="F46" s="64">
        <f>F45/$B$45</f>
        <v>0.2269302</v>
      </c>
      <c r="H46" s="51"/>
    </row>
    <row r="47" spans="1:13" ht="27" customHeight="1" x14ac:dyDescent="0.3">
      <c r="A47" s="475"/>
      <c r="B47" s="476"/>
      <c r="C47" s="56" t="s">
        <v>67</v>
      </c>
      <c r="D47" s="65">
        <v>0.25</v>
      </c>
      <c r="F47" s="66"/>
      <c r="H47" s="51"/>
    </row>
    <row r="48" spans="1:13" ht="18.75" x14ac:dyDescent="0.3">
      <c r="C48" s="56" t="s">
        <v>68</v>
      </c>
      <c r="D48" s="57">
        <f>D47*$B$45</f>
        <v>25</v>
      </c>
      <c r="F48" s="66"/>
      <c r="H48" s="51"/>
    </row>
    <row r="49" spans="1:11" ht="19.5" customHeight="1" x14ac:dyDescent="0.3">
      <c r="C49" s="67" t="s">
        <v>69</v>
      </c>
      <c r="D49" s="68">
        <f>D48/B34</f>
        <v>25</v>
      </c>
      <c r="F49" s="69"/>
      <c r="H49" s="51"/>
    </row>
    <row r="50" spans="1:11" ht="18.75" x14ac:dyDescent="0.3">
      <c r="C50" s="70" t="s">
        <v>70</v>
      </c>
      <c r="D50" s="71">
        <f>AVERAGE(E38:E41,G38:G41)</f>
        <v>39681373.521301202</v>
      </c>
      <c r="F50" s="69"/>
      <c r="H50" s="51"/>
    </row>
    <row r="51" spans="1:11" ht="18.75" x14ac:dyDescent="0.3">
      <c r="C51" s="72" t="s">
        <v>71</v>
      </c>
      <c r="D51" s="73">
        <f>STDEV(E38:E41,G38:G41)/D50</f>
        <v>7.5691816731478503E-3</v>
      </c>
      <c r="F51" s="69"/>
    </row>
    <row r="52" spans="1:11" ht="19.5" customHeight="1" x14ac:dyDescent="0.3">
      <c r="C52" s="74" t="s">
        <v>15</v>
      </c>
      <c r="D52" s="75">
        <f>COUNT(E38:E41,G38:G41)</f>
        <v>6</v>
      </c>
      <c r="F52" s="69"/>
    </row>
    <row r="54" spans="1:11" ht="18.75" x14ac:dyDescent="0.3">
      <c r="A54" s="76" t="s">
        <v>1</v>
      </c>
      <c r="B54" s="77" t="s">
        <v>72</v>
      </c>
    </row>
    <row r="55" spans="1:11" ht="18.75" x14ac:dyDescent="0.3">
      <c r="A55" s="4" t="s">
        <v>73</v>
      </c>
      <c r="B55" s="78" t="str">
        <f>B21</f>
        <v>EACH TABLET CONTAINS TADALAFIL USP 5 MG</v>
      </c>
    </row>
    <row r="56" spans="1:11" ht="26.25" customHeight="1" x14ac:dyDescent="0.3">
      <c r="A56" s="79" t="s">
        <v>74</v>
      </c>
      <c r="B56" s="13">
        <v>5</v>
      </c>
      <c r="C56" s="4" t="str">
        <f>B20</f>
        <v>TADALAFIL USP</v>
      </c>
      <c r="H56" s="80"/>
    </row>
    <row r="57" spans="1:11" ht="18.75" x14ac:dyDescent="0.3">
      <c r="A57" s="78" t="s">
        <v>75</v>
      </c>
      <c r="B57" s="181">
        <f>Uniformity!C46</f>
        <v>109.64450000000002</v>
      </c>
      <c r="H57" s="80"/>
    </row>
    <row r="58" spans="1:11" ht="19.5" customHeight="1" x14ac:dyDescent="0.3">
      <c r="H58" s="80"/>
    </row>
    <row r="59" spans="1:11" s="3" customFormat="1" ht="27" customHeight="1" x14ac:dyDescent="0.3">
      <c r="A59" s="25" t="s">
        <v>76</v>
      </c>
      <c r="B59" s="26">
        <v>20</v>
      </c>
      <c r="C59" s="4"/>
      <c r="D59" s="81" t="s">
        <v>77</v>
      </c>
      <c r="E59" s="82" t="s">
        <v>50</v>
      </c>
      <c r="F59" s="82" t="s">
        <v>51</v>
      </c>
      <c r="G59" s="82" t="s">
        <v>78</v>
      </c>
      <c r="H59" s="29" t="s">
        <v>79</v>
      </c>
      <c r="K59" s="14"/>
    </row>
    <row r="60" spans="1:11" s="3" customFormat="1" ht="26.25" customHeight="1" x14ac:dyDescent="0.3">
      <c r="A60" s="27" t="s">
        <v>80</v>
      </c>
      <c r="B60" s="28">
        <v>1</v>
      </c>
      <c r="C60" s="490" t="s">
        <v>81</v>
      </c>
      <c r="D60" s="493">
        <v>111.16</v>
      </c>
      <c r="E60" s="83">
        <v>1</v>
      </c>
      <c r="F60" s="84">
        <v>41501135</v>
      </c>
      <c r="G60" s="85">
        <f>IF(ISBLANK(F60),"-",(F60/$D$50*$D$47*$B$68)*($B$57/$D$60))</f>
        <v>5.1580030617809571</v>
      </c>
      <c r="H60" s="86">
        <f t="shared" ref="H60:H71" si="0">IF(ISBLANK(F60),"-",G60/$B$56)</f>
        <v>1.0316006123561914</v>
      </c>
      <c r="K60" s="14"/>
    </row>
    <row r="61" spans="1:11" s="3" customFormat="1" ht="26.25" customHeight="1" x14ac:dyDescent="0.3">
      <c r="A61" s="27" t="s">
        <v>82</v>
      </c>
      <c r="B61" s="28">
        <v>1</v>
      </c>
      <c r="C61" s="491"/>
      <c r="D61" s="494"/>
      <c r="E61" s="87">
        <v>2</v>
      </c>
      <c r="F61" s="38">
        <v>41421439</v>
      </c>
      <c r="G61" s="88">
        <f>IF(ISBLANK(F61),"-",(F61/$D$50*$D$47*$B$68)*($B$57/$D$60))</f>
        <v>5.1480979781727205</v>
      </c>
      <c r="H61" s="89">
        <f t="shared" si="0"/>
        <v>1.0296195956345442</v>
      </c>
      <c r="K61" s="14"/>
    </row>
    <row r="62" spans="1:11" s="3" customFormat="1" ht="26.25" customHeight="1" x14ac:dyDescent="0.3">
      <c r="A62" s="27" t="s">
        <v>83</v>
      </c>
      <c r="B62" s="28">
        <v>1</v>
      </c>
      <c r="C62" s="491"/>
      <c r="D62" s="494"/>
      <c r="E62" s="87">
        <v>3</v>
      </c>
      <c r="F62" s="38">
        <v>40881519</v>
      </c>
      <c r="G62" s="88">
        <f>IF(ISBLANK(F62),"-",(F62/$D$50*$D$47*$B$68)*($B$57/$D$60))</f>
        <v>5.0809935721578787</v>
      </c>
      <c r="H62" s="89">
        <f t="shared" si="0"/>
        <v>1.0161987144315758</v>
      </c>
      <c r="K62" s="14"/>
    </row>
    <row r="63" spans="1:11" ht="27" customHeight="1" x14ac:dyDescent="0.25">
      <c r="A63" s="27" t="s">
        <v>84</v>
      </c>
      <c r="B63" s="28">
        <v>1</v>
      </c>
      <c r="C63" s="492"/>
      <c r="D63" s="495"/>
      <c r="E63" s="90">
        <v>4</v>
      </c>
      <c r="F63" s="91"/>
      <c r="G63" s="88" t="str">
        <f>IF(ISBLANK(F63),"-",(F63/$D$50*$D$47*$B$68)*($B$57/$D$60))</f>
        <v>-</v>
      </c>
      <c r="H63" s="89" t="str">
        <f t="shared" si="0"/>
        <v>-</v>
      </c>
    </row>
    <row r="64" spans="1:11" ht="26.25" customHeight="1" x14ac:dyDescent="0.25">
      <c r="A64" s="27" t="s">
        <v>85</v>
      </c>
      <c r="B64" s="28">
        <v>1</v>
      </c>
      <c r="C64" s="490" t="s">
        <v>86</v>
      </c>
      <c r="D64" s="493">
        <v>109.99</v>
      </c>
      <c r="E64" s="83">
        <v>1</v>
      </c>
      <c r="F64" s="84">
        <v>40606066</v>
      </c>
      <c r="G64" s="92">
        <f>IF(ISBLANK(F64),"-",(F64/$D$50*$D$47*$B$68)*($B$57/$D$64))</f>
        <v>5.1004427078147021</v>
      </c>
      <c r="H64" s="93">
        <f t="shared" si="0"/>
        <v>1.0200885415629404</v>
      </c>
    </row>
    <row r="65" spans="1:8" ht="26.25" customHeight="1" x14ac:dyDescent="0.25">
      <c r="A65" s="27" t="s">
        <v>87</v>
      </c>
      <c r="B65" s="28">
        <v>1</v>
      </c>
      <c r="C65" s="491"/>
      <c r="D65" s="494"/>
      <c r="E65" s="87">
        <v>2</v>
      </c>
      <c r="F65" s="38">
        <v>40139066</v>
      </c>
      <c r="G65" s="94">
        <f>IF(ISBLANK(F65),"-",(F65/$D$50*$D$47*$B$68)*($B$57/$D$64))</f>
        <v>5.0417838181663059</v>
      </c>
      <c r="H65" s="95">
        <f t="shared" si="0"/>
        <v>1.0083567636332611</v>
      </c>
    </row>
    <row r="66" spans="1:8" ht="26.25" customHeight="1" x14ac:dyDescent="0.25">
      <c r="A66" s="27" t="s">
        <v>88</v>
      </c>
      <c r="B66" s="28">
        <v>1</v>
      </c>
      <c r="C66" s="491"/>
      <c r="D66" s="494"/>
      <c r="E66" s="87">
        <v>3</v>
      </c>
      <c r="F66" s="38">
        <v>40859981</v>
      </c>
      <c r="G66" s="94">
        <f>IF(ISBLANK(F66),"-",(F66/$D$50*$D$47*$B$68)*($B$57/$D$64))</f>
        <v>5.1323364379326302</v>
      </c>
      <c r="H66" s="95">
        <f t="shared" si="0"/>
        <v>1.0264672875865259</v>
      </c>
    </row>
    <row r="67" spans="1:8" ht="27" customHeight="1" x14ac:dyDescent="0.25">
      <c r="A67" s="27" t="s">
        <v>89</v>
      </c>
      <c r="B67" s="28">
        <v>1</v>
      </c>
      <c r="C67" s="492"/>
      <c r="D67" s="495"/>
      <c r="E67" s="90">
        <v>4</v>
      </c>
      <c r="F67" s="91"/>
      <c r="G67" s="96" t="str">
        <f>IF(ISBLANK(F67),"-",(F67/$D$50*$D$47*$B$68)*($B$57/$D$64))</f>
        <v>-</v>
      </c>
      <c r="H67" s="97" t="str">
        <f t="shared" si="0"/>
        <v>-</v>
      </c>
    </row>
    <row r="68" spans="1:8" ht="26.25" customHeight="1" x14ac:dyDescent="0.25">
      <c r="A68" s="27" t="s">
        <v>90</v>
      </c>
      <c r="B68" s="98">
        <f>(B67/B66)*(B65/B64)*(B63/B62)*(B61/B60)*B59</f>
        <v>20</v>
      </c>
      <c r="C68" s="490" t="s">
        <v>91</v>
      </c>
      <c r="D68" s="493">
        <v>110.75</v>
      </c>
      <c r="E68" s="83">
        <v>1</v>
      </c>
      <c r="F68" s="84"/>
      <c r="G68" s="92" t="str">
        <f>IF(ISBLANK(F68),"-",(F68/$D$50*$D$47*$B$68)*($B$57/$D$68))</f>
        <v>-</v>
      </c>
      <c r="H68" s="89" t="str">
        <f t="shared" si="0"/>
        <v>-</v>
      </c>
    </row>
    <row r="69" spans="1:8" ht="27" customHeight="1" x14ac:dyDescent="0.25">
      <c r="A69" s="99" t="s">
        <v>92</v>
      </c>
      <c r="B69" s="183">
        <f>(D47*B68)/B56*B57</f>
        <v>109.64450000000002</v>
      </c>
      <c r="C69" s="491"/>
      <c r="D69" s="494"/>
      <c r="E69" s="87">
        <v>2</v>
      </c>
      <c r="F69" s="38"/>
      <c r="G69" s="94" t="str">
        <f>IF(ISBLANK(F69),"-",(F69/$D$50*$D$47*$B$68)*($B$57/$D$68))</f>
        <v>-</v>
      </c>
      <c r="H69" s="89" t="str">
        <f t="shared" si="0"/>
        <v>-</v>
      </c>
    </row>
    <row r="70" spans="1:8" ht="26.25" customHeight="1" x14ac:dyDescent="0.25">
      <c r="A70" s="496" t="s">
        <v>65</v>
      </c>
      <c r="B70" s="497"/>
      <c r="C70" s="491"/>
      <c r="D70" s="494"/>
      <c r="E70" s="87">
        <v>3</v>
      </c>
      <c r="F70" s="38"/>
      <c r="G70" s="94" t="str">
        <f>IF(ISBLANK(F70),"-",(F70/$D$50*$D$47*$B$68)*($B$57/$D$68))</f>
        <v>-</v>
      </c>
      <c r="H70" s="89" t="str">
        <f t="shared" si="0"/>
        <v>-</v>
      </c>
    </row>
    <row r="71" spans="1:8" ht="27" customHeight="1" x14ac:dyDescent="0.25">
      <c r="A71" s="498"/>
      <c r="B71" s="499"/>
      <c r="C71" s="492"/>
      <c r="D71" s="495"/>
      <c r="E71" s="90">
        <v>4</v>
      </c>
      <c r="F71" s="91"/>
      <c r="G71" s="96" t="str">
        <f>IF(ISBLANK(F71),"-",(F71/$D$50*$D$47*$B$68)*($B$57/$D$68))</f>
        <v>-</v>
      </c>
      <c r="H71" s="100" t="str">
        <f t="shared" si="0"/>
        <v>-</v>
      </c>
    </row>
    <row r="72" spans="1:8" ht="26.25" customHeight="1" x14ac:dyDescent="0.25">
      <c r="A72" s="101"/>
      <c r="B72" s="101"/>
      <c r="C72" s="101"/>
      <c r="D72" s="101"/>
      <c r="E72" s="101"/>
      <c r="F72" s="102"/>
      <c r="G72" s="103" t="s">
        <v>58</v>
      </c>
      <c r="H72" s="104">
        <f>AVERAGE(H60:H71)</f>
        <v>1.0220552525341731</v>
      </c>
    </row>
    <row r="73" spans="1:8" ht="26.25" customHeight="1" x14ac:dyDescent="0.3">
      <c r="C73" s="101"/>
      <c r="D73" s="101"/>
      <c r="E73" s="101"/>
      <c r="F73" s="102"/>
      <c r="G73" s="72" t="s">
        <v>71</v>
      </c>
      <c r="H73" s="105">
        <f>STDEV(H60:H71)/H72</f>
        <v>8.6811317163936631E-3</v>
      </c>
    </row>
    <row r="74" spans="1:8" ht="27" customHeight="1" x14ac:dyDescent="0.25">
      <c r="A74" s="101"/>
      <c r="B74" s="101"/>
      <c r="C74" s="102"/>
      <c r="D74" s="102"/>
      <c r="E74" s="106"/>
      <c r="F74" s="102"/>
      <c r="G74" s="74" t="s">
        <v>15</v>
      </c>
      <c r="H74" s="107">
        <f>COUNT(H60:H71)</f>
        <v>6</v>
      </c>
    </row>
    <row r="75" spans="1:8" s="57" customFormat="1" ht="18.75" x14ac:dyDescent="0.2">
      <c r="A75" s="108"/>
      <c r="B75" s="108"/>
      <c r="C75" s="58"/>
      <c r="D75" s="58"/>
      <c r="E75" s="62"/>
      <c r="F75" s="58"/>
      <c r="G75" s="109"/>
      <c r="H75" s="110"/>
    </row>
    <row r="76" spans="1:8" s="57" customFormat="1" ht="26.25" customHeight="1" x14ac:dyDescent="0.2">
      <c r="A76" s="10" t="s">
        <v>93</v>
      </c>
      <c r="B76" s="111" t="s">
        <v>94</v>
      </c>
      <c r="C76" s="500" t="str">
        <f>B20</f>
        <v>TADALAFIL USP</v>
      </c>
      <c r="D76" s="500"/>
      <c r="E76" s="112" t="s">
        <v>95</v>
      </c>
      <c r="F76" s="112"/>
      <c r="G76" s="182">
        <f>H72</f>
        <v>1.0220552525341731</v>
      </c>
      <c r="H76" s="110"/>
    </row>
    <row r="77" spans="1:8" ht="18.75" x14ac:dyDescent="0.25">
      <c r="A77" s="101"/>
      <c r="B77" s="101"/>
      <c r="C77" s="102"/>
      <c r="D77" s="102"/>
      <c r="E77" s="106"/>
      <c r="F77" s="102"/>
      <c r="G77" s="113"/>
      <c r="H77" s="110"/>
    </row>
    <row r="78" spans="1:8" ht="18.75" x14ac:dyDescent="0.3">
      <c r="A78" s="9"/>
      <c r="B78" s="9" t="s">
        <v>96</v>
      </c>
    </row>
    <row r="79" spans="1:8" ht="18.75" x14ac:dyDescent="0.3">
      <c r="A79" s="9"/>
      <c r="B79" s="9"/>
    </row>
    <row r="80" spans="1:8" ht="26.25" customHeight="1" x14ac:dyDescent="0.3">
      <c r="A80" s="10" t="s">
        <v>4</v>
      </c>
      <c r="B80" s="13" t="s">
        <v>140</v>
      </c>
    </row>
    <row r="81" spans="1:11" ht="26.25" customHeight="1" x14ac:dyDescent="0.3">
      <c r="A81" s="11" t="s">
        <v>36</v>
      </c>
      <c r="B81" s="13" t="s">
        <v>127</v>
      </c>
    </row>
    <row r="82" spans="1:11" ht="27" customHeight="1" x14ac:dyDescent="0.3">
      <c r="A82" s="11" t="s">
        <v>5</v>
      </c>
      <c r="B82" s="13">
        <v>99.4</v>
      </c>
    </row>
    <row r="83" spans="1:11" s="3" customFormat="1" ht="27" customHeight="1" x14ac:dyDescent="0.3">
      <c r="A83" s="11" t="s">
        <v>37</v>
      </c>
      <c r="B83" s="13">
        <v>0</v>
      </c>
      <c r="C83" s="482" t="s">
        <v>38</v>
      </c>
      <c r="D83" s="483"/>
      <c r="E83" s="483"/>
      <c r="F83" s="483"/>
      <c r="G83" s="483"/>
      <c r="H83" s="484"/>
      <c r="I83" s="14"/>
      <c r="J83" s="14"/>
      <c r="K83" s="14"/>
    </row>
    <row r="84" spans="1:11" s="3" customFormat="1" ht="19.5" customHeight="1" x14ac:dyDescent="0.3">
      <c r="A84" s="11" t="s">
        <v>39</v>
      </c>
      <c r="B84" s="15">
        <f>B82-B83</f>
        <v>99.4</v>
      </c>
      <c r="C84" s="16"/>
      <c r="D84" s="16"/>
      <c r="E84" s="16"/>
      <c r="F84" s="16"/>
      <c r="G84" s="16"/>
      <c r="H84" s="17"/>
      <c r="I84" s="14"/>
      <c r="J84" s="14"/>
      <c r="K84" s="14"/>
    </row>
    <row r="85" spans="1:11" s="3" customFormat="1" ht="27" customHeight="1" x14ac:dyDescent="0.3">
      <c r="A85" s="11" t="s">
        <v>40</v>
      </c>
      <c r="B85" s="18">
        <v>1</v>
      </c>
      <c r="C85" s="485" t="s">
        <v>41</v>
      </c>
      <c r="D85" s="486"/>
      <c r="E85" s="486"/>
      <c r="F85" s="486"/>
      <c r="G85" s="486"/>
      <c r="H85" s="487"/>
      <c r="I85" s="14"/>
      <c r="J85" s="14"/>
      <c r="K85" s="14"/>
    </row>
    <row r="86" spans="1:11" s="3" customFormat="1" ht="27" customHeight="1" x14ac:dyDescent="0.3">
      <c r="A86" s="11" t="s">
        <v>42</v>
      </c>
      <c r="B86" s="18">
        <v>1</v>
      </c>
      <c r="C86" s="485" t="s">
        <v>43</v>
      </c>
      <c r="D86" s="486"/>
      <c r="E86" s="486"/>
      <c r="F86" s="486"/>
      <c r="G86" s="486"/>
      <c r="H86" s="487"/>
      <c r="I86" s="14"/>
      <c r="J86" s="14"/>
      <c r="K86" s="14"/>
    </row>
    <row r="87" spans="1:11" s="3" customFormat="1" ht="18.75" x14ac:dyDescent="0.3">
      <c r="A87" s="11"/>
      <c r="B87" s="21"/>
      <c r="C87" s="22"/>
      <c r="D87" s="22"/>
      <c r="E87" s="22"/>
      <c r="F87" s="22"/>
      <c r="G87" s="22"/>
      <c r="H87" s="22"/>
      <c r="I87" s="14"/>
      <c r="J87" s="14"/>
      <c r="K87" s="14"/>
    </row>
    <row r="88" spans="1:11" s="3" customFormat="1" ht="18.75" x14ac:dyDescent="0.3">
      <c r="A88" s="11" t="s">
        <v>44</v>
      </c>
      <c r="B88" s="23">
        <f>B85/B86</f>
        <v>1</v>
      </c>
      <c r="C88" s="4" t="s">
        <v>45</v>
      </c>
      <c r="D88" s="4"/>
      <c r="E88" s="4"/>
      <c r="F88" s="4"/>
      <c r="G88" s="4"/>
      <c r="H88" s="24"/>
      <c r="I88" s="14"/>
      <c r="J88" s="14"/>
      <c r="K88" s="14"/>
    </row>
    <row r="89" spans="1:11" ht="19.5" customHeight="1" x14ac:dyDescent="0.3">
      <c r="A89" s="9"/>
      <c r="B89" s="9"/>
    </row>
    <row r="90" spans="1:11" ht="27" customHeight="1" x14ac:dyDescent="0.3">
      <c r="A90" s="25" t="s">
        <v>46</v>
      </c>
      <c r="B90" s="26">
        <v>50</v>
      </c>
      <c r="D90" s="114" t="s">
        <v>47</v>
      </c>
      <c r="E90" s="115"/>
      <c r="F90" s="488" t="s">
        <v>48</v>
      </c>
      <c r="G90" s="489"/>
    </row>
    <row r="91" spans="1:11" ht="26.25" customHeight="1" x14ac:dyDescent="0.3">
      <c r="A91" s="27" t="s">
        <v>49</v>
      </c>
      <c r="B91" s="28">
        <v>4</v>
      </c>
      <c r="C91" s="116" t="s">
        <v>50</v>
      </c>
      <c r="D91" s="30" t="s">
        <v>51</v>
      </c>
      <c r="E91" s="31" t="s">
        <v>52</v>
      </c>
      <c r="F91" s="30" t="s">
        <v>51</v>
      </c>
      <c r="G91" s="32" t="s">
        <v>52</v>
      </c>
    </row>
    <row r="92" spans="1:11" ht="26.25" customHeight="1" x14ac:dyDescent="0.3">
      <c r="A92" s="27" t="s">
        <v>53</v>
      </c>
      <c r="B92" s="28">
        <v>25</v>
      </c>
      <c r="C92" s="117">
        <v>1</v>
      </c>
      <c r="D92" s="34">
        <v>4384142</v>
      </c>
      <c r="E92" s="35">
        <f>IF(ISBLANK(D92),"-",$D$102/$D$99*D92)</f>
        <v>4795804.6644515665</v>
      </c>
      <c r="F92" s="34">
        <v>3219245</v>
      </c>
      <c r="G92" s="36">
        <f>IF(ISBLANK(F92),"-",$D$102/$F$99*F92)</f>
        <v>4672606.565059795</v>
      </c>
    </row>
    <row r="93" spans="1:11" ht="26.25" customHeight="1" x14ac:dyDescent="0.3">
      <c r="A93" s="27" t="s">
        <v>54</v>
      </c>
      <c r="B93" s="28">
        <v>2</v>
      </c>
      <c r="C93" s="102">
        <v>2</v>
      </c>
      <c r="D93" s="34">
        <v>4138244</v>
      </c>
      <c r="E93" s="39">
        <f>IF(ISBLANK(D93),"-",$D$102/$D$99*D93)</f>
        <v>4526817.3060632404</v>
      </c>
      <c r="F93" s="38">
        <v>3236501</v>
      </c>
      <c r="G93" s="40">
        <f>IF(ISBLANK(F93),"-",$D$102/$F$99*F93)</f>
        <v>4697652.9653451638</v>
      </c>
    </row>
    <row r="94" spans="1:11" ht="26.25" customHeight="1" x14ac:dyDescent="0.3">
      <c r="A94" s="27" t="s">
        <v>55</v>
      </c>
      <c r="B94" s="28">
        <v>20</v>
      </c>
      <c r="C94" s="102">
        <v>3</v>
      </c>
      <c r="D94" s="34">
        <v>4240382</v>
      </c>
      <c r="E94" s="39">
        <f>IF(ISBLANK(D94),"-",$D$102/$D$99*D94)</f>
        <v>4638545.8716110159</v>
      </c>
      <c r="F94" s="38">
        <v>3229054</v>
      </c>
      <c r="G94" s="40">
        <f>IF(ISBLANK(F94),"-",$D$102/$F$99*F94)</f>
        <v>4686843.9399090754</v>
      </c>
    </row>
    <row r="95" spans="1:11" ht="26.25" customHeight="1" x14ac:dyDescent="0.3">
      <c r="A95" s="27" t="s">
        <v>56</v>
      </c>
      <c r="B95" s="28">
        <v>1</v>
      </c>
      <c r="C95" s="118">
        <v>4</v>
      </c>
      <c r="D95" s="43"/>
      <c r="E95" s="44" t="str">
        <f>IF(ISBLANK(D95),"-",$D$102/$D$99*D95)</f>
        <v>-</v>
      </c>
      <c r="F95" s="119"/>
      <c r="G95" s="45" t="str">
        <f>IF(ISBLANK(F95),"-",$D$102/$F$99*F95)</f>
        <v>-</v>
      </c>
    </row>
    <row r="96" spans="1:11" ht="27" customHeight="1" x14ac:dyDescent="0.3">
      <c r="A96" s="27" t="s">
        <v>57</v>
      </c>
      <c r="B96" s="28">
        <v>1</v>
      </c>
      <c r="C96" s="113" t="s">
        <v>58</v>
      </c>
      <c r="D96" s="120">
        <f>AVERAGE(D92:D95)</f>
        <v>4254256</v>
      </c>
      <c r="E96" s="48">
        <f>AVERAGE(E92:E95)</f>
        <v>4653722.6140419412</v>
      </c>
      <c r="F96" s="121">
        <f>AVERAGE(F92:F95)</f>
        <v>3228266.6666666665</v>
      </c>
      <c r="G96" s="122">
        <f>AVERAGE(G92:G95)</f>
        <v>4685701.1567713441</v>
      </c>
    </row>
    <row r="97" spans="1:9" ht="26.25" customHeight="1" x14ac:dyDescent="0.3">
      <c r="A97" s="27" t="s">
        <v>59</v>
      </c>
      <c r="B97" s="12">
        <v>1</v>
      </c>
      <c r="C97" s="52" t="s">
        <v>60</v>
      </c>
      <c r="D97" s="123">
        <v>14.37</v>
      </c>
      <c r="E97" s="54"/>
      <c r="F97" s="55">
        <v>10.83</v>
      </c>
    </row>
    <row r="98" spans="1:9" ht="26.25" customHeight="1" x14ac:dyDescent="0.3">
      <c r="A98" s="27" t="s">
        <v>61</v>
      </c>
      <c r="B98" s="12">
        <v>1</v>
      </c>
      <c r="C98" s="56" t="s">
        <v>62</v>
      </c>
      <c r="D98" s="57">
        <f>D97*$B$88</f>
        <v>14.37</v>
      </c>
      <c r="E98" s="58"/>
      <c r="F98" s="59">
        <f>F97*$B$88</f>
        <v>10.83</v>
      </c>
    </row>
    <row r="99" spans="1:9" ht="19.5" customHeight="1" x14ac:dyDescent="0.3">
      <c r="A99" s="27" t="s">
        <v>63</v>
      </c>
      <c r="B99" s="60">
        <f>(B98/B97)*(B96/B95)*(B94/B93)*(B92/B91)*B90</f>
        <v>3125</v>
      </c>
      <c r="C99" s="56" t="s">
        <v>64</v>
      </c>
      <c r="D99" s="61">
        <f>D98*$B$84/100</f>
        <v>14.28378</v>
      </c>
      <c r="E99" s="62"/>
      <c r="F99" s="63">
        <f>F98*$B$84/100</f>
        <v>10.765020000000002</v>
      </c>
    </row>
    <row r="100" spans="1:9" ht="19.5" customHeight="1" x14ac:dyDescent="0.25">
      <c r="A100" s="473" t="s">
        <v>65</v>
      </c>
      <c r="B100" s="504"/>
      <c r="C100" s="56" t="s">
        <v>66</v>
      </c>
      <c r="D100" s="124">
        <f>D99/$B$99</f>
        <v>4.5708095999999997E-3</v>
      </c>
      <c r="E100" s="62"/>
      <c r="F100" s="125">
        <f>F99/$B$99</f>
        <v>3.4448064000000005E-3</v>
      </c>
      <c r="G100" s="126"/>
      <c r="H100" s="51"/>
    </row>
    <row r="101" spans="1:9" ht="19.5" customHeight="1" x14ac:dyDescent="0.3">
      <c r="A101" s="475"/>
      <c r="B101" s="505"/>
      <c r="C101" s="56" t="s">
        <v>67</v>
      </c>
      <c r="D101" s="127">
        <f>$B$56/$B$136</f>
        <v>5.0000000000000001E-3</v>
      </c>
      <c r="F101" s="66"/>
      <c r="G101" s="128"/>
      <c r="H101" s="51"/>
    </row>
    <row r="102" spans="1:9" ht="18.75" x14ac:dyDescent="0.3">
      <c r="C102" s="56" t="s">
        <v>68</v>
      </c>
      <c r="D102" s="57">
        <f>D101*$B$99</f>
        <v>15.625</v>
      </c>
      <c r="F102" s="66"/>
      <c r="G102" s="126"/>
      <c r="H102" s="51"/>
    </row>
    <row r="103" spans="1:9" ht="19.5" customHeight="1" x14ac:dyDescent="0.3">
      <c r="C103" s="67" t="s">
        <v>69</v>
      </c>
      <c r="D103" s="129">
        <f>D102/B34</f>
        <v>15.625</v>
      </c>
      <c r="F103" s="69"/>
      <c r="G103" s="126"/>
      <c r="H103" s="51"/>
      <c r="I103" s="130"/>
    </row>
    <row r="104" spans="1:9" ht="18.75" x14ac:dyDescent="0.3">
      <c r="C104" s="70" t="s">
        <v>97</v>
      </c>
      <c r="D104" s="71">
        <f>AVERAGE(E92:E95,G92:G95)</f>
        <v>4669711.8854066422</v>
      </c>
      <c r="F104" s="69"/>
      <c r="G104" s="131"/>
      <c r="H104" s="51"/>
      <c r="I104" s="132"/>
    </row>
    <row r="105" spans="1:9" ht="18.75" x14ac:dyDescent="0.3">
      <c r="C105" s="72" t="s">
        <v>71</v>
      </c>
      <c r="D105" s="133">
        <f>STDEV(E92:E95,G92:G95)/D104</f>
        <v>1.8760008822840367E-2</v>
      </c>
      <c r="F105" s="69"/>
      <c r="G105" s="126"/>
      <c r="H105" s="51"/>
      <c r="I105" s="132"/>
    </row>
    <row r="106" spans="1:9" ht="19.5" customHeight="1" x14ac:dyDescent="0.3">
      <c r="C106" s="74" t="s">
        <v>15</v>
      </c>
      <c r="D106" s="134">
        <f>COUNT(E92:E95,G92:G95)</f>
        <v>6</v>
      </c>
      <c r="F106" s="69"/>
      <c r="G106" s="126"/>
      <c r="H106" s="51"/>
      <c r="I106" s="132"/>
    </row>
    <row r="107" spans="1:9" s="57" customFormat="1" ht="18.75" x14ac:dyDescent="0.3">
      <c r="A107" s="135"/>
      <c r="B107" s="135"/>
      <c r="C107" s="109"/>
      <c r="D107" s="110"/>
      <c r="E107" s="135"/>
      <c r="F107" s="69"/>
      <c r="G107" s="136"/>
      <c r="H107" s="137"/>
      <c r="I107" s="132"/>
    </row>
    <row r="108" spans="1:9" s="57" customFormat="1" ht="18.75" x14ac:dyDescent="0.3">
      <c r="A108" s="9" t="s">
        <v>98</v>
      </c>
      <c r="B108" s="135"/>
      <c r="C108" s="109"/>
      <c r="D108" s="110"/>
      <c r="E108" s="135"/>
      <c r="F108" s="69"/>
      <c r="G108" s="136"/>
      <c r="H108" s="137"/>
      <c r="I108" s="132"/>
    </row>
    <row r="109" spans="1:9" ht="19.5" customHeight="1" x14ac:dyDescent="0.3">
      <c r="A109" s="76"/>
      <c r="B109" s="76"/>
      <c r="C109" s="76"/>
      <c r="D109" s="76"/>
      <c r="E109" s="76"/>
    </row>
    <row r="110" spans="1:9" ht="26.25" customHeight="1" x14ac:dyDescent="0.3">
      <c r="A110" s="25" t="s">
        <v>99</v>
      </c>
      <c r="B110" s="26">
        <v>1000</v>
      </c>
      <c r="C110" s="138" t="s">
        <v>100</v>
      </c>
      <c r="D110" s="139" t="s">
        <v>51</v>
      </c>
      <c r="E110" s="140" t="s">
        <v>101</v>
      </c>
      <c r="F110" s="141" t="s">
        <v>102</v>
      </c>
    </row>
    <row r="111" spans="1:9" ht="26.25" customHeight="1" x14ac:dyDescent="0.3">
      <c r="A111" s="27" t="s">
        <v>80</v>
      </c>
      <c r="B111" s="28">
        <v>1</v>
      </c>
      <c r="C111" s="142">
        <v>1</v>
      </c>
      <c r="D111" s="143">
        <v>4533325</v>
      </c>
      <c r="E111" s="144">
        <f t="shared" ref="E111:E116" si="1">IF(ISBLANK(D111),"-",D111/$D$104*$D$101*$B$119)</f>
        <v>4.85396648791881</v>
      </c>
      <c r="F111" s="145">
        <f t="shared" ref="F111:F116" si="2">IF(ISBLANK(D111), "-", E111/$B$56)</f>
        <v>0.97079329758376198</v>
      </c>
    </row>
    <row r="112" spans="1:9" ht="26.25" customHeight="1" x14ac:dyDescent="0.3">
      <c r="A112" s="27" t="s">
        <v>82</v>
      </c>
      <c r="B112" s="28">
        <v>1</v>
      </c>
      <c r="C112" s="142">
        <v>2</v>
      </c>
      <c r="D112" s="143">
        <v>4100782</v>
      </c>
      <c r="E112" s="146">
        <f t="shared" si="1"/>
        <v>4.3908297777592988</v>
      </c>
      <c r="F112" s="147">
        <f t="shared" si="2"/>
        <v>0.87816595555185972</v>
      </c>
    </row>
    <row r="113" spans="1:9" ht="26.25" customHeight="1" x14ac:dyDescent="0.3">
      <c r="A113" s="27" t="s">
        <v>83</v>
      </c>
      <c r="B113" s="28">
        <v>1</v>
      </c>
      <c r="C113" s="142">
        <v>3</v>
      </c>
      <c r="D113" s="143">
        <v>4784399</v>
      </c>
      <c r="E113" s="146">
        <f t="shared" si="1"/>
        <v>5.1227989192992478</v>
      </c>
      <c r="F113" s="147">
        <f t="shared" si="2"/>
        <v>1.0245597838598495</v>
      </c>
    </row>
    <row r="114" spans="1:9" ht="26.25" customHeight="1" x14ac:dyDescent="0.3">
      <c r="A114" s="27" t="s">
        <v>84</v>
      </c>
      <c r="B114" s="28">
        <v>1</v>
      </c>
      <c r="C114" s="142">
        <v>4</v>
      </c>
      <c r="D114" s="143">
        <v>4660597</v>
      </c>
      <c r="E114" s="146">
        <f t="shared" si="1"/>
        <v>4.9902404199334782</v>
      </c>
      <c r="F114" s="147">
        <f t="shared" si="2"/>
        <v>0.99804808398669564</v>
      </c>
    </row>
    <row r="115" spans="1:9" ht="26.25" customHeight="1" x14ac:dyDescent="0.3">
      <c r="A115" s="27" t="s">
        <v>85</v>
      </c>
      <c r="B115" s="28">
        <v>1</v>
      </c>
      <c r="C115" s="142">
        <v>5</v>
      </c>
      <c r="D115" s="143">
        <v>4493143</v>
      </c>
      <c r="E115" s="146">
        <f t="shared" si="1"/>
        <v>4.8109424202824593</v>
      </c>
      <c r="F115" s="147">
        <f t="shared" si="2"/>
        <v>0.96218848405649182</v>
      </c>
    </row>
    <row r="116" spans="1:9" ht="26.25" customHeight="1" x14ac:dyDescent="0.3">
      <c r="A116" s="27" t="s">
        <v>87</v>
      </c>
      <c r="B116" s="28">
        <v>1</v>
      </c>
      <c r="C116" s="148">
        <v>6</v>
      </c>
      <c r="D116" s="149">
        <v>4497534</v>
      </c>
      <c r="E116" s="150">
        <f t="shared" si="1"/>
        <v>4.815643995141631</v>
      </c>
      <c r="F116" s="151">
        <f t="shared" si="2"/>
        <v>0.96312879902832615</v>
      </c>
    </row>
    <row r="117" spans="1:9" ht="26.25" customHeight="1" x14ac:dyDescent="0.3">
      <c r="A117" s="27" t="s">
        <v>88</v>
      </c>
      <c r="B117" s="28">
        <v>1</v>
      </c>
      <c r="C117" s="142"/>
      <c r="D117" s="102"/>
      <c r="E117" s="112"/>
      <c r="F117" s="152"/>
    </row>
    <row r="118" spans="1:9" ht="26.25" customHeight="1" x14ac:dyDescent="0.3">
      <c r="A118" s="27" t="s">
        <v>89</v>
      </c>
      <c r="B118" s="28">
        <v>1</v>
      </c>
      <c r="C118" s="142"/>
      <c r="D118" s="153"/>
      <c r="E118" s="154" t="s">
        <v>58</v>
      </c>
      <c r="F118" s="155">
        <f>AVERAGE(F111:F116)</f>
        <v>0.96614740067783078</v>
      </c>
    </row>
    <row r="119" spans="1:9" ht="27" customHeight="1" x14ac:dyDescent="0.3">
      <c r="A119" s="27" t="s">
        <v>90</v>
      </c>
      <c r="B119" s="156">
        <f>(B118/B117)*(B116/B115)*(B114/B113)*(B112/B111)*B110</f>
        <v>1000</v>
      </c>
      <c r="C119" s="157"/>
      <c r="D119" s="158"/>
      <c r="E119" s="113" t="s">
        <v>71</v>
      </c>
      <c r="F119" s="159">
        <f>STDEV(F111:F116)/F118</f>
        <v>5.1162257887708548E-2</v>
      </c>
    </row>
    <row r="120" spans="1:9" ht="27" customHeight="1" x14ac:dyDescent="0.3">
      <c r="A120" s="473" t="s">
        <v>65</v>
      </c>
      <c r="B120" s="474"/>
      <c r="C120" s="160"/>
      <c r="D120" s="161"/>
      <c r="E120" s="162" t="s">
        <v>15</v>
      </c>
      <c r="F120" s="163">
        <f>COUNT(F111:F116)</f>
        <v>6</v>
      </c>
      <c r="I120" s="132"/>
    </row>
    <row r="121" spans="1:9" ht="19.5" customHeight="1" x14ac:dyDescent="0.25">
      <c r="A121" s="475"/>
      <c r="B121" s="476"/>
      <c r="C121" s="112"/>
      <c r="D121" s="112"/>
      <c r="E121" s="112"/>
      <c r="F121" s="102"/>
      <c r="G121" s="112"/>
      <c r="H121" s="112"/>
    </row>
    <row r="122" spans="1:9" ht="18.75" x14ac:dyDescent="0.25">
      <c r="A122" s="22"/>
      <c r="B122" s="22"/>
      <c r="C122" s="112"/>
      <c r="D122" s="112"/>
      <c r="E122" s="112"/>
      <c r="F122" s="102"/>
      <c r="G122" s="112"/>
      <c r="H122" s="112"/>
    </row>
    <row r="123" spans="1:9" ht="26.25" customHeight="1" x14ac:dyDescent="0.25">
      <c r="A123" s="10" t="s">
        <v>103</v>
      </c>
      <c r="B123" s="111" t="s">
        <v>104</v>
      </c>
      <c r="C123" s="500" t="str">
        <f>B20</f>
        <v>TADALAFIL USP</v>
      </c>
      <c r="D123" s="500"/>
      <c r="E123" s="112" t="s">
        <v>105</v>
      </c>
      <c r="F123" s="112"/>
      <c r="G123" s="182">
        <f>F118</f>
        <v>0.96614740067783078</v>
      </c>
      <c r="H123" s="112"/>
    </row>
    <row r="124" spans="1:9" ht="18.75" x14ac:dyDescent="0.25">
      <c r="A124" s="22"/>
      <c r="B124" s="22"/>
      <c r="C124" s="112"/>
      <c r="D124" s="112"/>
      <c r="E124" s="112"/>
      <c r="F124" s="102"/>
      <c r="G124" s="112"/>
      <c r="H124" s="112"/>
    </row>
    <row r="125" spans="1:9" ht="18.75" x14ac:dyDescent="0.3">
      <c r="A125" s="9" t="s">
        <v>106</v>
      </c>
      <c r="B125" s="9"/>
    </row>
    <row r="126" spans="1:9" ht="19.5" customHeight="1" x14ac:dyDescent="0.3">
      <c r="A126" s="76"/>
      <c r="B126" s="76"/>
      <c r="C126" s="76"/>
      <c r="D126" s="76"/>
      <c r="E126" s="76"/>
    </row>
    <row r="127" spans="1:9" ht="26.25" customHeight="1" x14ac:dyDescent="0.3">
      <c r="A127" s="25" t="s">
        <v>99</v>
      </c>
      <c r="B127" s="26">
        <v>1000</v>
      </c>
      <c r="C127" s="138" t="s">
        <v>100</v>
      </c>
      <c r="D127" s="139" t="s">
        <v>51</v>
      </c>
      <c r="E127" s="140" t="s">
        <v>101</v>
      </c>
      <c r="F127" s="141" t="s">
        <v>102</v>
      </c>
    </row>
    <row r="128" spans="1:9" ht="26.25" customHeight="1" x14ac:dyDescent="0.3">
      <c r="A128" s="27" t="s">
        <v>80</v>
      </c>
      <c r="B128" s="28">
        <v>1</v>
      </c>
      <c r="C128" s="142">
        <v>1</v>
      </c>
      <c r="D128" s="143">
        <v>4409965</v>
      </c>
      <c r="E128" s="164">
        <f t="shared" ref="E128:E133" si="3">IF(ISBLANK(D128),"-",D128/$D$104*$D$101*$B$136)</f>
        <v>4.7218812511555806</v>
      </c>
      <c r="F128" s="165">
        <f t="shared" ref="F128:F133" si="4">IF(ISBLANK(D128), "-", E128/$B$56)</f>
        <v>0.94437625023111615</v>
      </c>
    </row>
    <row r="129" spans="1:9" ht="26.25" customHeight="1" x14ac:dyDescent="0.3">
      <c r="A129" s="27" t="s">
        <v>82</v>
      </c>
      <c r="B129" s="28">
        <v>1</v>
      </c>
      <c r="C129" s="142">
        <v>2</v>
      </c>
      <c r="D129" s="143">
        <v>4246218</v>
      </c>
      <c r="E129" s="166">
        <f t="shared" si="3"/>
        <v>4.5465524471326528</v>
      </c>
      <c r="F129" s="167">
        <f t="shared" si="4"/>
        <v>0.90931048942653059</v>
      </c>
    </row>
    <row r="130" spans="1:9" ht="26.25" customHeight="1" x14ac:dyDescent="0.3">
      <c r="A130" s="27" t="s">
        <v>83</v>
      </c>
      <c r="B130" s="28">
        <v>1</v>
      </c>
      <c r="C130" s="142">
        <v>3</v>
      </c>
      <c r="D130" s="143">
        <v>4665299</v>
      </c>
      <c r="E130" s="166">
        <f t="shared" si="3"/>
        <v>4.9952749917822201</v>
      </c>
      <c r="F130" s="167">
        <f t="shared" si="4"/>
        <v>0.99905499835644407</v>
      </c>
    </row>
    <row r="131" spans="1:9" ht="26.25" customHeight="1" x14ac:dyDescent="0.3">
      <c r="A131" s="27" t="s">
        <v>84</v>
      </c>
      <c r="B131" s="28">
        <v>1</v>
      </c>
      <c r="C131" s="142">
        <v>4</v>
      </c>
      <c r="D131" s="143">
        <v>4557367</v>
      </c>
      <c r="E131" s="166">
        <f t="shared" si="3"/>
        <v>4.8797089754533545</v>
      </c>
      <c r="F131" s="167">
        <f t="shared" si="4"/>
        <v>0.97594179509067092</v>
      </c>
    </row>
    <row r="132" spans="1:9" ht="26.25" customHeight="1" x14ac:dyDescent="0.3">
      <c r="A132" s="27" t="s">
        <v>85</v>
      </c>
      <c r="B132" s="28">
        <v>1</v>
      </c>
      <c r="C132" s="142">
        <v>5</v>
      </c>
      <c r="D132" s="143">
        <v>4347572</v>
      </c>
      <c r="E132" s="166">
        <f t="shared" si="3"/>
        <v>4.655075202376656</v>
      </c>
      <c r="F132" s="167">
        <f t="shared" si="4"/>
        <v>0.93101504047533123</v>
      </c>
    </row>
    <row r="133" spans="1:9" ht="26.25" customHeight="1" x14ac:dyDescent="0.3">
      <c r="A133" s="27" t="s">
        <v>87</v>
      </c>
      <c r="B133" s="28">
        <v>1</v>
      </c>
      <c r="C133" s="148">
        <v>6</v>
      </c>
      <c r="D133" s="149">
        <v>4440737</v>
      </c>
      <c r="E133" s="168">
        <f t="shared" si="3"/>
        <v>4.7548297507152277</v>
      </c>
      <c r="F133" s="169">
        <f t="shared" si="4"/>
        <v>0.95096595014304552</v>
      </c>
    </row>
    <row r="134" spans="1:9" ht="26.25" customHeight="1" x14ac:dyDescent="0.3">
      <c r="A134" s="27" t="s">
        <v>88</v>
      </c>
      <c r="B134" s="28">
        <v>1</v>
      </c>
      <c r="C134" s="142"/>
      <c r="D134" s="102"/>
      <c r="E134" s="112"/>
      <c r="F134" s="152"/>
    </row>
    <row r="135" spans="1:9" ht="26.25" customHeight="1" x14ac:dyDescent="0.3">
      <c r="A135" s="27" t="s">
        <v>89</v>
      </c>
      <c r="B135" s="28">
        <v>1</v>
      </c>
      <c r="C135" s="142"/>
      <c r="D135" s="153"/>
      <c r="E135" s="154" t="s">
        <v>58</v>
      </c>
      <c r="F135" s="155">
        <f>AVERAGE(F128:F133)</f>
        <v>0.95177742062052306</v>
      </c>
    </row>
    <row r="136" spans="1:9" ht="27" customHeight="1" x14ac:dyDescent="0.3">
      <c r="A136" s="27" t="s">
        <v>90</v>
      </c>
      <c r="B136" s="28">
        <f>(B135/B134)*(B133/B132)*(B131/B130)*(B129/B128)*B127</f>
        <v>1000</v>
      </c>
      <c r="C136" s="157"/>
      <c r="D136" s="112"/>
      <c r="E136" s="170" t="s">
        <v>71</v>
      </c>
      <c r="F136" s="159">
        <f>STDEV(F128:F133)/F135</f>
        <v>3.358529768042863E-2</v>
      </c>
    </row>
    <row r="137" spans="1:9" ht="27" customHeight="1" x14ac:dyDescent="0.3">
      <c r="A137" s="473" t="s">
        <v>65</v>
      </c>
      <c r="B137" s="474"/>
      <c r="C137" s="160"/>
      <c r="D137" s="171"/>
      <c r="E137" s="172" t="s">
        <v>15</v>
      </c>
      <c r="F137" s="163">
        <f>COUNT(F128:F133)</f>
        <v>6</v>
      </c>
      <c r="I137" s="132"/>
    </row>
    <row r="138" spans="1:9" ht="19.5" customHeight="1" x14ac:dyDescent="0.25">
      <c r="A138" s="475"/>
      <c r="B138" s="476"/>
      <c r="C138" s="112"/>
      <c r="D138" s="112"/>
      <c r="E138" s="112"/>
      <c r="F138" s="102"/>
      <c r="G138" s="112"/>
      <c r="H138" s="112"/>
    </row>
    <row r="139" spans="1:9" ht="18.75" x14ac:dyDescent="0.25">
      <c r="A139" s="22"/>
      <c r="B139" s="22"/>
      <c r="C139" s="112"/>
      <c r="D139" s="112"/>
      <c r="E139" s="112"/>
      <c r="F139" s="102"/>
      <c r="G139" s="112"/>
      <c r="H139" s="112"/>
    </row>
    <row r="140" spans="1:9" ht="26.25" customHeight="1" x14ac:dyDescent="0.25">
      <c r="A140" s="10" t="s">
        <v>103</v>
      </c>
      <c r="B140" s="111" t="s">
        <v>104</v>
      </c>
      <c r="C140" s="500" t="str">
        <f>B20</f>
        <v>TADALAFIL USP</v>
      </c>
      <c r="D140" s="500"/>
      <c r="E140" s="112" t="s">
        <v>105</v>
      </c>
      <c r="F140" s="112"/>
      <c r="G140" s="182">
        <f>F135</f>
        <v>0.95177742062052306</v>
      </c>
      <c r="H140" s="112"/>
    </row>
    <row r="141" spans="1:9" ht="19.5" customHeight="1" x14ac:dyDescent="0.25">
      <c r="A141" s="173"/>
      <c r="B141" s="173"/>
      <c r="C141" s="174"/>
      <c r="D141" s="174"/>
      <c r="E141" s="174"/>
      <c r="F141" s="174"/>
      <c r="G141" s="174"/>
      <c r="H141" s="174"/>
    </row>
    <row r="142" spans="1:9" ht="18.75" x14ac:dyDescent="0.3">
      <c r="B142" s="501" t="s">
        <v>21</v>
      </c>
      <c r="C142" s="501"/>
      <c r="E142" s="116" t="s">
        <v>22</v>
      </c>
      <c r="F142" s="175"/>
      <c r="G142" s="501" t="s">
        <v>23</v>
      </c>
      <c r="H142" s="501"/>
    </row>
    <row r="143" spans="1:9" ht="60" customHeight="1" x14ac:dyDescent="0.3">
      <c r="A143" s="176" t="s">
        <v>24</v>
      </c>
      <c r="B143" s="502"/>
      <c r="C143" s="502"/>
      <c r="E143" s="177"/>
      <c r="F143" s="112"/>
      <c r="G143" s="178"/>
      <c r="H143" s="178"/>
    </row>
    <row r="144" spans="1:9" ht="60" customHeight="1" x14ac:dyDescent="0.3">
      <c r="A144" s="176" t="s">
        <v>25</v>
      </c>
      <c r="B144" s="503"/>
      <c r="C144" s="503"/>
      <c r="E144" s="179"/>
      <c r="F144" s="112"/>
      <c r="G144" s="180"/>
      <c r="H144" s="180"/>
    </row>
    <row r="145" spans="1:8" ht="18.75" x14ac:dyDescent="0.25">
      <c r="A145" s="101"/>
      <c r="B145" s="101"/>
      <c r="C145" s="102"/>
      <c r="D145" s="102"/>
      <c r="E145" s="102"/>
      <c r="F145" s="106"/>
      <c r="G145" s="102"/>
      <c r="H145" s="102"/>
    </row>
    <row r="146" spans="1:8" ht="18.75" x14ac:dyDescent="0.25">
      <c r="A146" s="101"/>
      <c r="B146" s="101"/>
      <c r="C146" s="102"/>
      <c r="D146" s="102"/>
      <c r="E146" s="102"/>
      <c r="F146" s="106"/>
      <c r="G146" s="102"/>
      <c r="H146" s="102"/>
    </row>
    <row r="147" spans="1:8" ht="18.75" x14ac:dyDescent="0.25">
      <c r="A147" s="101"/>
      <c r="B147" s="101"/>
      <c r="C147" s="102"/>
      <c r="D147" s="102"/>
      <c r="E147" s="102"/>
      <c r="F147" s="106"/>
      <c r="G147" s="102"/>
      <c r="H147" s="102"/>
    </row>
    <row r="148" spans="1:8" ht="18.75" x14ac:dyDescent="0.25">
      <c r="A148" s="101"/>
      <c r="B148" s="101"/>
      <c r="C148" s="102"/>
      <c r="D148" s="102"/>
      <c r="E148" s="102"/>
      <c r="F148" s="106"/>
      <c r="G148" s="102"/>
      <c r="H148" s="102"/>
    </row>
    <row r="149" spans="1:8" ht="18.75" x14ac:dyDescent="0.25">
      <c r="A149" s="101"/>
      <c r="B149" s="101"/>
      <c r="C149" s="102"/>
      <c r="D149" s="102"/>
      <c r="E149" s="102"/>
      <c r="F149" s="106"/>
      <c r="G149" s="102"/>
      <c r="H149" s="102"/>
    </row>
    <row r="150" spans="1:8" ht="18.75" x14ac:dyDescent="0.25">
      <c r="A150" s="101"/>
      <c r="B150" s="101"/>
      <c r="C150" s="102"/>
      <c r="D150" s="102"/>
      <c r="E150" s="102"/>
      <c r="F150" s="106"/>
      <c r="G150" s="102"/>
      <c r="H150" s="102"/>
    </row>
    <row r="151" spans="1:8" ht="18.75" x14ac:dyDescent="0.25">
      <c r="A151" s="101"/>
      <c r="B151" s="101"/>
      <c r="C151" s="102"/>
      <c r="D151" s="102"/>
      <c r="E151" s="102"/>
      <c r="F151" s="106"/>
      <c r="G151" s="102"/>
      <c r="H151" s="102"/>
    </row>
    <row r="152" spans="1:8" ht="18.75" x14ac:dyDescent="0.25">
      <c r="A152" s="101"/>
      <c r="B152" s="101"/>
      <c r="C152" s="102"/>
      <c r="D152" s="102"/>
      <c r="E152" s="102"/>
      <c r="F152" s="106"/>
      <c r="G152" s="102"/>
      <c r="H152" s="102"/>
    </row>
    <row r="153" spans="1:8" ht="18.75" x14ac:dyDescent="0.25">
      <c r="A153" s="101"/>
      <c r="B153" s="101"/>
      <c r="C153" s="102"/>
      <c r="D153" s="102"/>
      <c r="E153" s="102"/>
      <c r="F153" s="106"/>
      <c r="G153" s="102"/>
      <c r="H153" s="102"/>
    </row>
    <row r="250" spans="1:1" x14ac:dyDescent="0.3">
      <c r="A250" s="1">
        <v>5</v>
      </c>
    </row>
  </sheetData>
  <sheetProtection password="F258" sheet="1" formatColumns="0" formatRows="0" insertColumns="0" insertHyperlinks="0" deleteColumns="0" deleteRows="0" autoFilter="0" pivotTables="0"/>
  <mergeCells count="35">
    <mergeCell ref="G142:H142"/>
    <mergeCell ref="B143:C143"/>
    <mergeCell ref="B144:C144"/>
    <mergeCell ref="A100:B101"/>
    <mergeCell ref="A120:B121"/>
    <mergeCell ref="C123:D123"/>
    <mergeCell ref="A137:B138"/>
    <mergeCell ref="C140:D140"/>
    <mergeCell ref="B142:C142"/>
    <mergeCell ref="A70:B71"/>
    <mergeCell ref="C76:D76"/>
    <mergeCell ref="C83:H83"/>
    <mergeCell ref="C85:H85"/>
    <mergeCell ref="C86:H86"/>
    <mergeCell ref="F90:G90"/>
    <mergeCell ref="C60:C63"/>
    <mergeCell ref="D60:D63"/>
    <mergeCell ref="C64:C67"/>
    <mergeCell ref="D64:D67"/>
    <mergeCell ref="C68:C71"/>
    <mergeCell ref="D68:D71"/>
    <mergeCell ref="A1:H7"/>
    <mergeCell ref="A8:H14"/>
    <mergeCell ref="A46:B47"/>
    <mergeCell ref="A16:H16"/>
    <mergeCell ref="A17:H17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</mergeCells>
  <conditionalFormatting sqref="D51">
    <cfRule type="cellIs" dxfId="2" priority="1" operator="greaterThan">
      <formula>0.02</formula>
    </cfRule>
  </conditionalFormatting>
  <conditionalFormatting sqref="H73">
    <cfRule type="cellIs" dxfId="1" priority="2" operator="greaterThan">
      <formula>0.02</formula>
    </cfRule>
  </conditionalFormatting>
  <conditionalFormatting sqref="D105">
    <cfRule type="cellIs" dxfId="0" priority="3" operator="greaterThan">
      <formula>0.02</formula>
    </cfRule>
  </conditionalFormatting>
  <pageMargins left="0.7" right="0.7" top="0.75" bottom="0.75" header="0.3" footer="0.3"/>
  <pageSetup scale="20" orientation="portrait" r:id="rId1"/>
  <headerFooter>
    <oddHeader>&amp;LVer 2</oddHeader>
    <oddFooter>&amp;LNQCL/ADDO/014&amp;CPage 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TADALAFIL</vt:lpstr>
      <vt:lpstr>TADAFIL ASS</vt:lpstr>
      <vt:lpstr>SST!Print_Area</vt:lpstr>
      <vt:lpstr>'TADAFIL ASS'!Print_Area</vt:lpstr>
      <vt:lpstr>TADALAFIL!Print_Area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Kwena</cp:lastModifiedBy>
  <cp:lastPrinted>2017-07-05T11:20:59Z</cp:lastPrinted>
  <dcterms:created xsi:type="dcterms:W3CDTF">2005-07-05T10:19:27Z</dcterms:created>
  <dcterms:modified xsi:type="dcterms:W3CDTF">2017-08-07T13:58:43Z</dcterms:modified>
</cp:coreProperties>
</file>