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3"/>
  </bookViews>
  <sheets>
    <sheet name="SST (d7)" sheetId="10" r:id="rId1"/>
    <sheet name="RD" sheetId="5" r:id="rId2"/>
    <sheet name="Amoxicillin " sheetId="6" r:id="rId3"/>
    <sheet name="Clavulanic acid" sheetId="7" r:id="rId4"/>
  </sheets>
  <externalReferences>
    <externalReference r:id="rId5"/>
  </externalReferences>
  <definedNames>
    <definedName name="_xlnm.Print_Area" localSheetId="2">'Amoxicillin '!$A$1:$H$135</definedName>
    <definedName name="_xlnm.Print_Area" localSheetId="3">'Clavulanic acid'!$A$1:$H$135</definedName>
  </definedNames>
  <calcPr calcId="145621"/>
</workbook>
</file>

<file path=xl/calcChain.xml><?xml version="1.0" encoding="utf-8"?>
<calcChain xmlns="http://schemas.openxmlformats.org/spreadsheetml/2006/main">
  <c r="F97" i="7" l="1"/>
  <c r="D97" i="7"/>
  <c r="E96" i="7"/>
  <c r="F43" i="7"/>
  <c r="D43" i="7"/>
  <c r="E42" i="7"/>
  <c r="F97" i="6"/>
  <c r="D97" i="6"/>
  <c r="E96" i="6"/>
  <c r="F43" i="6"/>
  <c r="D43" i="6"/>
  <c r="E42" i="6"/>
  <c r="B53" i="10" l="1"/>
  <c r="E51" i="10"/>
  <c r="D51" i="10"/>
  <c r="C51" i="10"/>
  <c r="B51" i="10"/>
  <c r="B52" i="10" s="1"/>
  <c r="B32" i="10"/>
  <c r="E30" i="10"/>
  <c r="D30" i="10"/>
  <c r="C30" i="10"/>
  <c r="B30" i="10"/>
  <c r="B31" i="10" s="1"/>
  <c r="H65" i="7" l="1"/>
  <c r="H69" i="7"/>
  <c r="H65" i="6"/>
  <c r="H69" i="6"/>
  <c r="H73" i="6"/>
  <c r="B82" i="7"/>
  <c r="B81" i="7"/>
  <c r="B58" i="7" l="1"/>
  <c r="D59" i="7" s="1"/>
  <c r="B58" i="6"/>
  <c r="B112" i="6" s="1"/>
  <c r="D113" i="6" s="1"/>
  <c r="B21" i="7"/>
  <c r="B110" i="7" s="1"/>
  <c r="B20" i="7"/>
  <c r="C132" i="7" s="1"/>
  <c r="B19" i="7"/>
  <c r="B18" i="7"/>
  <c r="H127" i="7"/>
  <c r="G127" i="7"/>
  <c r="B124" i="7"/>
  <c r="H123" i="7"/>
  <c r="G123" i="7"/>
  <c r="H119" i="7"/>
  <c r="G119" i="7"/>
  <c r="B113" i="7"/>
  <c r="E111" i="7"/>
  <c r="B100" i="7"/>
  <c r="D103" i="7" s="1"/>
  <c r="G96" i="7"/>
  <c r="B89" i="7"/>
  <c r="F99" i="7" s="1"/>
  <c r="B85" i="7"/>
  <c r="C78" i="7"/>
  <c r="H73" i="7"/>
  <c r="G73" i="7"/>
  <c r="B70" i="7"/>
  <c r="G69" i="7"/>
  <c r="G65" i="7"/>
  <c r="B59" i="7"/>
  <c r="B112" i="7"/>
  <c r="D113" i="7" s="1"/>
  <c r="E57" i="7"/>
  <c r="B56" i="7"/>
  <c r="B46" i="7"/>
  <c r="D49" i="7" s="1"/>
  <c r="F45" i="7"/>
  <c r="G42" i="7"/>
  <c r="B35" i="7"/>
  <c r="D45" i="7" s="1"/>
  <c r="B31" i="7"/>
  <c r="C132" i="6"/>
  <c r="H127" i="6"/>
  <c r="G127" i="6"/>
  <c r="B124" i="6"/>
  <c r="H123" i="6"/>
  <c r="G123" i="6"/>
  <c r="H119" i="6"/>
  <c r="G119" i="6"/>
  <c r="B113" i="6"/>
  <c r="E111" i="6"/>
  <c r="B110" i="6"/>
  <c r="B100" i="6"/>
  <c r="D103" i="6" s="1"/>
  <c r="D99" i="6"/>
  <c r="G96" i="6"/>
  <c r="B89" i="6"/>
  <c r="F99" i="6" s="1"/>
  <c r="B85" i="6"/>
  <c r="C78" i="6"/>
  <c r="G73" i="6"/>
  <c r="B70" i="6"/>
  <c r="G69" i="6"/>
  <c r="G65" i="6"/>
  <c r="B59" i="6"/>
  <c r="E57" i="6"/>
  <c r="B56" i="6"/>
  <c r="B46" i="6"/>
  <c r="D49" i="6" s="1"/>
  <c r="G42" i="6"/>
  <c r="B35" i="6"/>
  <c r="F45" i="6" s="1"/>
  <c r="B31" i="6"/>
  <c r="D33" i="5"/>
  <c r="C37" i="5" s="1"/>
  <c r="C33" i="5"/>
  <c r="C35" i="5" s="1"/>
  <c r="B33" i="5"/>
  <c r="B18" i="5"/>
  <c r="F100" i="7" l="1"/>
  <c r="G94" i="7" s="1"/>
  <c r="B125" i="6"/>
  <c r="D100" i="6"/>
  <c r="F100" i="6"/>
  <c r="F101" i="6" s="1"/>
  <c r="B71" i="7"/>
  <c r="C39" i="5"/>
  <c r="F46" i="7"/>
  <c r="F47" i="7" s="1"/>
  <c r="D46" i="7"/>
  <c r="D47" i="7" s="1"/>
  <c r="F46" i="6"/>
  <c r="F47" i="6" s="1"/>
  <c r="B125" i="7"/>
  <c r="D50" i="6"/>
  <c r="D104" i="6"/>
  <c r="D50" i="7"/>
  <c r="D99" i="7"/>
  <c r="D100" i="7" s="1"/>
  <c r="D104" i="7"/>
  <c r="D45" i="6"/>
  <c r="D46" i="6" s="1"/>
  <c r="D47" i="6" s="1"/>
  <c r="D59" i="6"/>
  <c r="B71" i="6" s="1"/>
  <c r="G95" i="7"/>
  <c r="D101" i="7" l="1"/>
  <c r="E95" i="7"/>
  <c r="E93" i="7"/>
  <c r="E41" i="7"/>
  <c r="E40" i="7"/>
  <c r="E39" i="7"/>
  <c r="E94" i="7"/>
  <c r="D101" i="6"/>
  <c r="E93" i="6"/>
  <c r="E40" i="6"/>
  <c r="E95" i="6"/>
  <c r="E39" i="6"/>
  <c r="E94" i="6"/>
  <c r="E41" i="6"/>
  <c r="G41" i="7"/>
  <c r="G40" i="7"/>
  <c r="G39" i="6"/>
  <c r="G41" i="6"/>
  <c r="G93" i="7"/>
  <c r="G97" i="7" s="1"/>
  <c r="F101" i="7"/>
  <c r="G93" i="6"/>
  <c r="G95" i="6"/>
  <c r="G94" i="6"/>
  <c r="G39" i="7"/>
  <c r="G40" i="6"/>
  <c r="E97" i="7" l="1"/>
  <c r="E43" i="7"/>
  <c r="E97" i="6"/>
  <c r="E43" i="6"/>
  <c r="G43" i="7"/>
  <c r="D53" i="7"/>
  <c r="G43" i="6"/>
  <c r="D107" i="7"/>
  <c r="D105" i="7"/>
  <c r="G117" i="7" s="1"/>
  <c r="H117" i="7" s="1"/>
  <c r="G97" i="6"/>
  <c r="D105" i="6"/>
  <c r="G122" i="6" s="1"/>
  <c r="H122" i="6" s="1"/>
  <c r="D107" i="6"/>
  <c r="D51" i="7"/>
  <c r="D51" i="6"/>
  <c r="D53" i="6"/>
  <c r="G121" i="6" l="1"/>
  <c r="H121" i="6" s="1"/>
  <c r="G126" i="6"/>
  <c r="H126" i="6" s="1"/>
  <c r="G68" i="7"/>
  <c r="H68" i="7" s="1"/>
  <c r="G62" i="7"/>
  <c r="H62" i="7" s="1"/>
  <c r="G63" i="7"/>
  <c r="H63" i="7" s="1"/>
  <c r="D52" i="7"/>
  <c r="G62" i="6"/>
  <c r="H62" i="6" s="1"/>
  <c r="G63" i="6"/>
  <c r="H63" i="6" s="1"/>
  <c r="G120" i="7"/>
  <c r="H120" i="7" s="1"/>
  <c r="G122" i="7"/>
  <c r="H122" i="7" s="1"/>
  <c r="G116" i="7"/>
  <c r="H116" i="7" s="1"/>
  <c r="D106" i="7"/>
  <c r="G118" i="7"/>
  <c r="H118" i="7" s="1"/>
  <c r="G124" i="7"/>
  <c r="H124" i="7" s="1"/>
  <c r="G121" i="7"/>
  <c r="H121" i="7" s="1"/>
  <c r="G125" i="7"/>
  <c r="H125" i="7" s="1"/>
  <c r="G126" i="7"/>
  <c r="H126" i="7" s="1"/>
  <c r="G118" i="6"/>
  <c r="H118" i="6" s="1"/>
  <c r="D106" i="6"/>
  <c r="G124" i="6"/>
  <c r="H124" i="6" s="1"/>
  <c r="G116" i="6"/>
  <c r="H116" i="6" s="1"/>
  <c r="G117" i="6"/>
  <c r="H117" i="6" s="1"/>
  <c r="G125" i="6"/>
  <c r="H125" i="6" s="1"/>
  <c r="G120" i="6"/>
  <c r="H120" i="6" s="1"/>
  <c r="G72" i="7"/>
  <c r="H72" i="7" s="1"/>
  <c r="G64" i="7"/>
  <c r="H64" i="7" s="1"/>
  <c r="G71" i="7"/>
  <c r="H71" i="7" s="1"/>
  <c r="G70" i="7"/>
  <c r="H70" i="7" s="1"/>
  <c r="G66" i="7"/>
  <c r="H66" i="7" s="1"/>
  <c r="G67" i="7"/>
  <c r="H67" i="7" s="1"/>
  <c r="G70" i="6"/>
  <c r="H70" i="6" s="1"/>
  <c r="D52" i="6"/>
  <c r="G71" i="6"/>
  <c r="H71" i="6" s="1"/>
  <c r="G68" i="6"/>
  <c r="H68" i="6" s="1"/>
  <c r="G66" i="6"/>
  <c r="H66" i="6" s="1"/>
  <c r="G64" i="6"/>
  <c r="H64" i="6" s="1"/>
  <c r="G72" i="6"/>
  <c r="H72" i="6" s="1"/>
  <c r="G67" i="6"/>
  <c r="H67" i="6" s="1"/>
  <c r="H128" i="7" l="1"/>
  <c r="G132" i="7" s="1"/>
  <c r="H130" i="7"/>
  <c r="H128" i="6"/>
  <c r="G132" i="6" s="1"/>
  <c r="H130" i="6"/>
  <c r="H76" i="7"/>
  <c r="H74" i="7"/>
  <c r="G78" i="7" s="1"/>
  <c r="H76" i="6"/>
  <c r="H74" i="6"/>
  <c r="H129" i="7" l="1"/>
  <c r="H129" i="6"/>
  <c r="H75" i="7"/>
  <c r="H75" i="6"/>
  <c r="G78" i="6"/>
</calcChain>
</file>

<file path=xl/sharedStrings.xml><?xml version="1.0" encoding="utf-8"?>
<sst xmlns="http://schemas.openxmlformats.org/spreadsheetml/2006/main" count="412" uniqueCount="124">
  <si>
    <t>HPLC System Suitability Report</t>
  </si>
  <si>
    <t>Analysis Data</t>
  </si>
  <si>
    <t>Sample(s)</t>
  </si>
  <si>
    <t>Reference Substance:</t>
  </si>
  <si>
    <t>CLAMOXIN 457</t>
  </si>
  <si>
    <t>% age Purity:</t>
  </si>
  <si>
    <t>NDQD201510435</t>
  </si>
  <si>
    <t>Weight (mg):</t>
  </si>
  <si>
    <t>Amoxicillin Trihydrate &amp; Clavulanate Potassium</t>
  </si>
  <si>
    <t>Standard Conc (mg/mL):</t>
  </si>
  <si>
    <t>Each 5ml of reconstituted suspension contains: Amoxicillin Trihydrate BP equivalent to Amoxicillin 400mg
Diluted Potassium Clavulanate BP equivalent to Clavulanic acid 57mg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</si>
  <si>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</si>
  <si>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</si>
  <si>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</si>
  <si>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</si>
  <si>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</si>
  <si>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</si>
  <si>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</si>
  <si>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</si>
  <si>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</si>
  <si>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</si>
  <si>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</si>
  <si>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</si>
  <si>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</si>
  <si>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</si>
  <si>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</si>
  <si>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</si>
  <si>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</si>
  <si>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</si>
  <si>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</si>
  <si>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</si>
  <si>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</si>
  <si>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</si>
  <si>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</si>
  <si>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</si>
  <si>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</si>
  <si>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</si>
  <si>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</si>
  <si>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</si>
  <si>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</si>
  <si>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</si>
  <si>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</si>
  <si>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</si>
  <si>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</si>
  <si>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</si>
  <si>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</si>
  <si>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</si>
  <si>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</si>
  <si>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</si>
  <si>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</si>
  <si>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</si>
  <si>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</si>
  <si>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</si>
  <si>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</si>
  <si>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</si>
  <si>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</si>
  <si>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</si>
  <si>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</si>
  <si>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</si>
  <si>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</si>
  <si>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</si>
  <si>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</si>
  <si>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</si>
  <si>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</si>
  <si>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</si>
  <si>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</si>
  <si>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</si>
  <si>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</si>
  <si>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</si>
  <si>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</si>
  <si>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</si>
  <si>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Initial Sample dilution (mL):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</si>
  <si>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</si>
  <si>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</si>
  <si>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</si>
  <si>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</si>
  <si>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</si>
  <si>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</si>
  <si>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</si>
  <si>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</si>
  <si>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</si>
  <si>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</si>
  <si>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</si>
  <si>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</si>
  <si>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</si>
  <si>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</si>
  <si>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 xml:space="preserve">The content of </t>
  </si>
  <si>
    <t xml:space="preserve">in the sample as a percentage of the stated  label claim is </t>
  </si>
  <si>
    <t>Comment: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</si>
  <si>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</si>
  <si>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</si>
  <si>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</si>
  <si>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</si>
  <si>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</si>
  <si>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</si>
  <si>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</si>
  <si>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Day 1</t>
  </si>
  <si>
    <t>USP Amoxicillin RS</t>
  </si>
  <si>
    <t>F0J018</t>
  </si>
  <si>
    <t>If correction for water content is not needed please enter 0</t>
  </si>
  <si>
    <t>Inj</t>
  </si>
  <si>
    <t>Mass of RS (mg):</t>
  </si>
  <si>
    <t>Mass of WRS as free base (mg):</t>
  </si>
  <si>
    <t>Desired Concentration (mg/mL):</t>
  </si>
  <si>
    <t xml:space="preserve">Each </t>
  </si>
  <si>
    <t>contains</t>
  </si>
  <si>
    <t>Relative Density of sample:</t>
  </si>
  <si>
    <t>Each</t>
  </si>
  <si>
    <t>is equivalent to</t>
  </si>
  <si>
    <t>Powder Weight (g)</t>
  </si>
  <si>
    <t>Desired Powder Weight (g):</t>
  </si>
  <si>
    <t>Day 7</t>
  </si>
  <si>
    <t>Amoxicillin</t>
  </si>
  <si>
    <t>Clavulanic Acid</t>
  </si>
  <si>
    <t>PRS C63-3</t>
  </si>
  <si>
    <t xml:space="preserve">AMOXICILLIN </t>
  </si>
  <si>
    <t>NDQB201603801</t>
  </si>
  <si>
    <t xml:space="preserve">Amoxicillin </t>
  </si>
  <si>
    <t>Resolution</t>
  </si>
  <si>
    <t>9..4</t>
  </si>
  <si>
    <r>
      <t>The Assymetry of all peaks were below</t>
    </r>
    <r>
      <rPr>
        <b/>
        <sz val="12"/>
        <color rgb="FF000000"/>
        <rFont val="Book Antiqua"/>
      </rPr>
      <t xml:space="preserve"> 1.5</t>
    </r>
  </si>
  <si>
    <t>Resolution NLT 3.5</t>
  </si>
  <si>
    <t>CLAVULANIC ACID</t>
  </si>
  <si>
    <t>Clavulanic lithium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</si>
</sst>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000"/>
    <numFmt numFmtId="170" formatCode="0.0000000"/>
    <numFmt numFmtId="171" formatCode="[$-409]d/mmm/yy;@"/>
    <numFmt numFmtId="172" formatCode="0.0\ &quot;mL&quot;"/>
    <numFmt numFmtId="173" formatCode="0.0000\ &quot;g&quot;"/>
    <numFmt numFmtId="174" formatCode="0.0\ &quot;mg&quot;"/>
    <numFmt numFmtId="175" formatCode="0.0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sz val="20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3" fillId="2" borderId="0"/>
  </cellStyleXfs>
  <cellXfs count="41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9" fillId="2" borderId="14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vertical="center"/>
      <protection locked="0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44" xfId="0" applyNumberFormat="1" applyFont="1" applyFill="1" applyBorder="1" applyAlignment="1">
      <alignment horizontal="center" wrapText="1"/>
    </xf>
    <xf numFmtId="2" fontId="5" fillId="2" borderId="30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48" xfId="0" applyNumberFormat="1" applyFont="1" applyFill="1" applyBorder="1" applyAlignment="1" applyProtection="1">
      <alignment horizontal="center"/>
      <protection locked="0"/>
    </xf>
    <xf numFmtId="164" fontId="6" fillId="3" borderId="3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2" xfId="0" applyNumberFormat="1" applyFont="1" applyFill="1" applyBorder="1" applyAlignment="1">
      <alignment horizontal="center"/>
    </xf>
    <xf numFmtId="164" fontId="6" fillId="3" borderId="33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70" fontId="5" fillId="5" borderId="48" xfId="0" applyNumberFormat="1" applyFont="1" applyFill="1" applyBorder="1" applyAlignment="1">
      <alignment horizontal="center"/>
    </xf>
    <xf numFmtId="170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48" xfId="0" applyNumberFormat="1" applyFont="1" applyFill="1" applyBorder="1" applyAlignment="1">
      <alignment horizontal="center"/>
    </xf>
    <xf numFmtId="170" fontId="6" fillId="2" borderId="48" xfId="0" applyNumberFormat="1" applyFont="1" applyFill="1" applyBorder="1" applyAlignment="1">
      <alignment horizontal="center"/>
    </xf>
    <xf numFmtId="170" fontId="2" fillId="2" borderId="0" xfId="0" applyNumberFormat="1" applyFont="1" applyFill="1" applyAlignment="1">
      <alignment horizontal="center"/>
    </xf>
    <xf numFmtId="17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48" xfId="0" applyNumberFormat="1" applyFont="1" applyFill="1" applyBorder="1" applyAlignment="1">
      <alignment horizontal="center" wrapText="1"/>
    </xf>
    <xf numFmtId="169" fontId="5" fillId="5" borderId="46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9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7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7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8" xfId="0" applyFont="1" applyFill="1" applyBorder="1"/>
    <xf numFmtId="0" fontId="5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6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6" xfId="0" applyFont="1" applyFill="1" applyBorder="1"/>
    <xf numFmtId="0" fontId="5" fillId="2" borderId="9" xfId="0" applyFont="1" applyFill="1" applyBorder="1"/>
    <xf numFmtId="0" fontId="5" fillId="2" borderId="0" xfId="0" applyFont="1" applyFill="1"/>
    <xf numFmtId="0" fontId="6" fillId="2" borderId="9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1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14" fillId="2" borderId="0" xfId="0" applyFont="1" applyFill="1"/>
    <xf numFmtId="0" fontId="11" fillId="2" borderId="0" xfId="0" applyFont="1" applyFill="1" applyAlignment="1">
      <alignment vertical="center" wrapText="1"/>
    </xf>
    <xf numFmtId="0" fontId="12" fillId="2" borderId="0" xfId="0" applyFont="1" applyFill="1"/>
    <xf numFmtId="0" fontId="13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0" xfId="0" applyFont="1" applyFill="1" applyBorder="1" applyAlignment="1">
      <alignment horizontal="right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0" xfId="0" applyFont="1" applyFill="1"/>
    <xf numFmtId="0" fontId="8" fillId="2" borderId="21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right"/>
    </xf>
    <xf numFmtId="168" fontId="9" fillId="6" borderId="27" xfId="0" applyNumberFormat="1" applyFont="1" applyFill="1" applyBorder="1" applyAlignment="1">
      <alignment horizontal="center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0" fontId="8" fillId="2" borderId="33" xfId="0" applyFont="1" applyFill="1" applyBorder="1" applyAlignment="1">
      <alignment horizontal="right"/>
    </xf>
    <xf numFmtId="0" fontId="8" fillId="2" borderId="39" xfId="0" applyFont="1" applyFill="1" applyBorder="1" applyAlignment="1">
      <alignment horizontal="right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34" xfId="0" applyFont="1" applyFill="1" applyBorder="1" applyAlignment="1">
      <alignment horizontal="center"/>
    </xf>
    <xf numFmtId="2" fontId="9" fillId="2" borderId="34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8" fillId="2" borderId="35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15" xfId="0" applyFont="1" applyFill="1" applyBorder="1" applyAlignment="1">
      <alignment horizontal="center"/>
    </xf>
    <xf numFmtId="0" fontId="8" fillId="2" borderId="6" xfId="0" applyFont="1" applyFill="1" applyBorder="1"/>
    <xf numFmtId="0" fontId="8" fillId="2" borderId="9" xfId="0" applyFont="1" applyFill="1" applyBorder="1"/>
    <xf numFmtId="0" fontId="15" fillId="2" borderId="7" xfId="0" applyFont="1" applyFill="1" applyBorder="1" applyAlignment="1">
      <alignment horizontal="left" vertical="center" wrapText="1"/>
    </xf>
    <xf numFmtId="0" fontId="8" fillId="2" borderId="7" xfId="0" applyFont="1" applyFill="1" applyBorder="1"/>
    <xf numFmtId="0" fontId="8" fillId="2" borderId="7" xfId="0" applyFont="1" applyFill="1" applyBorder="1" applyAlignment="1">
      <alignment horizontal="center"/>
    </xf>
    <xf numFmtId="168" fontId="8" fillId="2" borderId="16" xfId="0" applyNumberFormat="1" applyFont="1" applyFill="1" applyBorder="1" applyAlignment="1">
      <alignment horizontal="center"/>
    </xf>
    <xf numFmtId="168" fontId="8" fillId="2" borderId="20" xfId="0" applyNumberFormat="1" applyFont="1" applyFill="1" applyBorder="1" applyAlignment="1">
      <alignment horizontal="center"/>
    </xf>
    <xf numFmtId="168" fontId="8" fillId="2" borderId="24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2" xfId="0" applyFont="1" applyFill="1" applyBorder="1"/>
    <xf numFmtId="0" fontId="9" fillId="2" borderId="47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8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8" fillId="2" borderId="6" xfId="0" applyFont="1" applyFill="1" applyBorder="1"/>
    <xf numFmtId="0" fontId="8" fillId="2" borderId="9" xfId="0" applyFont="1" applyFill="1" applyBorder="1"/>
    <xf numFmtId="0" fontId="8" fillId="2" borderId="0" xfId="0" applyFont="1" applyFill="1" applyAlignment="1">
      <alignment horizontal="right"/>
    </xf>
    <xf numFmtId="172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2" fontId="8" fillId="2" borderId="34" xfId="0" applyNumberFormat="1" applyFont="1" applyFill="1" applyBorder="1" applyAlignment="1">
      <alignment horizontal="center"/>
    </xf>
    <xf numFmtId="2" fontId="8" fillId="2" borderId="35" xfId="0" applyNumberFormat="1" applyFont="1" applyFill="1" applyBorder="1" applyAlignment="1">
      <alignment horizontal="center"/>
    </xf>
    <xf numFmtId="2" fontId="8" fillId="2" borderId="36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8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right"/>
    </xf>
    <xf numFmtId="2" fontId="8" fillId="6" borderId="31" xfId="0" applyNumberFormat="1" applyFont="1" applyFill="1" applyBorder="1" applyAlignment="1">
      <alignment horizontal="center"/>
    </xf>
    <xf numFmtId="2" fontId="8" fillId="7" borderId="31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right"/>
    </xf>
    <xf numFmtId="2" fontId="8" fillId="6" borderId="16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right"/>
    </xf>
    <xf numFmtId="168" fontId="9" fillId="7" borderId="30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3" fontId="9" fillId="2" borderId="0" xfId="0" applyNumberFormat="1" applyFont="1" applyFill="1" applyAlignment="1">
      <alignment horizontal="center"/>
    </xf>
    <xf numFmtId="0" fontId="8" fillId="2" borderId="6" xfId="0" applyFont="1" applyFill="1" applyBorder="1" applyProtection="1">
      <protection locked="0"/>
    </xf>
    <xf numFmtId="0" fontId="9" fillId="2" borderId="9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66" fontId="19" fillId="3" borderId="0" xfId="0" applyNumberFormat="1" applyFont="1" applyFill="1" applyAlignment="1" applyProtection="1">
      <alignment horizontal="left"/>
      <protection locked="0"/>
    </xf>
    <xf numFmtId="0" fontId="10" fillId="3" borderId="11" xfId="0" applyFont="1" applyFill="1" applyBorder="1" applyAlignment="1" applyProtection="1">
      <alignment horizontal="center"/>
      <protection locked="0"/>
    </xf>
    <xf numFmtId="0" fontId="10" fillId="3" borderId="13" xfId="0" applyFont="1" applyFill="1" applyBorder="1" applyAlignment="1" applyProtection="1">
      <alignment horizontal="center"/>
      <protection locked="0"/>
    </xf>
    <xf numFmtId="0" fontId="10" fillId="3" borderId="12" xfId="0" applyFont="1" applyFill="1" applyBorder="1" applyAlignment="1" applyProtection="1">
      <alignment horizontal="center"/>
      <protection locked="0"/>
    </xf>
    <xf numFmtId="0" fontId="10" fillId="3" borderId="31" xfId="0" applyFont="1" applyFill="1" applyBorder="1" applyAlignment="1" applyProtection="1">
      <alignment horizontal="center"/>
      <protection locked="0"/>
    </xf>
    <xf numFmtId="172" fontId="10" fillId="3" borderId="0" xfId="0" applyNumberFormat="1" applyFont="1" applyFill="1" applyAlignment="1" applyProtection="1">
      <alignment horizontal="center"/>
      <protection locked="0"/>
    </xf>
    <xf numFmtId="174" fontId="10" fillId="3" borderId="0" xfId="0" applyNumberFormat="1" applyFont="1" applyFill="1" applyAlignment="1" applyProtection="1">
      <alignment horizontal="center"/>
      <protection locked="0"/>
    </xf>
    <xf numFmtId="0" fontId="10" fillId="3" borderId="10" xfId="0" applyFont="1" applyFill="1" applyBorder="1" applyAlignment="1" applyProtection="1">
      <alignment horizontal="center"/>
      <protection locked="0"/>
    </xf>
    <xf numFmtId="0" fontId="10" fillId="3" borderId="37" xfId="0" applyFont="1" applyFill="1" applyBorder="1" applyAlignment="1" applyProtection="1">
      <alignment horizontal="center"/>
      <protection locked="0"/>
    </xf>
    <xf numFmtId="2" fontId="19" fillId="2" borderId="38" xfId="0" applyNumberFormat="1" applyFont="1" applyFill="1" applyBorder="1" applyAlignment="1">
      <alignment horizontal="center"/>
    </xf>
    <xf numFmtId="10" fontId="10" fillId="7" borderId="21" xfId="0" applyNumberFormat="1" applyFont="1" applyFill="1" applyBorder="1" applyAlignment="1">
      <alignment horizontal="center"/>
    </xf>
    <xf numFmtId="10" fontId="10" fillId="6" borderId="40" xfId="0" applyNumberFormat="1" applyFont="1" applyFill="1" applyBorder="1" applyAlignment="1">
      <alignment horizontal="center"/>
    </xf>
    <xf numFmtId="0" fontId="10" fillId="7" borderId="41" xfId="0" applyFont="1" applyFill="1" applyBorder="1" applyAlignment="1">
      <alignment horizontal="center"/>
    </xf>
    <xf numFmtId="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0" fillId="2" borderId="0" xfId="0" applyNumberFormat="1" applyFont="1" applyFill="1" applyAlignment="1">
      <alignment horizontal="center"/>
    </xf>
    <xf numFmtId="169" fontId="9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5" fillId="2" borderId="7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8" fillId="2" borderId="34" xfId="0" applyNumberFormat="1" applyFont="1" applyFill="1" applyBorder="1" applyAlignment="1">
      <alignment horizontal="center" vertical="center"/>
    </xf>
    <xf numFmtId="10" fontId="8" fillId="2" borderId="35" xfId="0" applyNumberFormat="1" applyFont="1" applyFill="1" applyBorder="1" applyAlignment="1">
      <alignment horizontal="center" vertical="center"/>
    </xf>
    <xf numFmtId="10" fontId="8" fillId="2" borderId="36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14" fillId="2" borderId="0" xfId="0" applyFont="1" applyFill="1"/>
    <xf numFmtId="0" fontId="11" fillId="2" borderId="0" xfId="0" applyFont="1" applyFill="1" applyAlignment="1">
      <alignment vertical="center" wrapText="1"/>
    </xf>
    <xf numFmtId="0" fontId="12" fillId="2" borderId="0" xfId="0" applyFont="1" applyFill="1"/>
    <xf numFmtId="0" fontId="13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0" xfId="0" applyFont="1" applyFill="1" applyBorder="1" applyAlignment="1">
      <alignment horizontal="right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0" xfId="0" applyFont="1" applyFill="1"/>
    <xf numFmtId="0" fontId="8" fillId="2" borderId="21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8" fontId="9" fillId="6" borderId="27" xfId="0" applyNumberFormat="1" applyFont="1" applyFill="1" applyBorder="1" applyAlignment="1">
      <alignment horizontal="center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0" fontId="8" fillId="2" borderId="33" xfId="0" applyFont="1" applyFill="1" applyBorder="1" applyAlignment="1">
      <alignment horizontal="right"/>
    </xf>
    <xf numFmtId="0" fontId="8" fillId="2" borderId="39" xfId="0" applyFont="1" applyFill="1" applyBorder="1" applyAlignment="1">
      <alignment horizontal="right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34" xfId="0" applyFont="1" applyFill="1" applyBorder="1" applyAlignment="1">
      <alignment horizontal="center"/>
    </xf>
    <xf numFmtId="2" fontId="9" fillId="2" borderId="34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8" fillId="2" borderId="35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15" xfId="0" applyFont="1" applyFill="1" applyBorder="1" applyAlignment="1">
      <alignment horizontal="center"/>
    </xf>
    <xf numFmtId="0" fontId="8" fillId="2" borderId="6" xfId="0" applyFont="1" applyFill="1" applyBorder="1"/>
    <xf numFmtId="0" fontId="8" fillId="2" borderId="9" xfId="0" applyFont="1" applyFill="1" applyBorder="1"/>
    <xf numFmtId="0" fontId="15" fillId="2" borderId="7" xfId="0" applyFont="1" applyFill="1" applyBorder="1" applyAlignment="1">
      <alignment horizontal="left" vertical="center" wrapText="1"/>
    </xf>
    <xf numFmtId="0" fontId="8" fillId="2" borderId="7" xfId="0" applyFont="1" applyFill="1" applyBorder="1"/>
    <xf numFmtId="0" fontId="8" fillId="2" borderId="7" xfId="0" applyFont="1" applyFill="1" applyBorder="1" applyAlignment="1">
      <alignment horizontal="center"/>
    </xf>
    <xf numFmtId="168" fontId="8" fillId="2" borderId="16" xfId="0" applyNumberFormat="1" applyFont="1" applyFill="1" applyBorder="1" applyAlignment="1">
      <alignment horizontal="center"/>
    </xf>
    <xf numFmtId="168" fontId="8" fillId="2" borderId="20" xfId="0" applyNumberFormat="1" applyFont="1" applyFill="1" applyBorder="1" applyAlignment="1">
      <alignment horizontal="center"/>
    </xf>
    <xf numFmtId="168" fontId="8" fillId="2" borderId="24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2" xfId="0" applyFont="1" applyFill="1" applyBorder="1"/>
    <xf numFmtId="0" fontId="9" fillId="2" borderId="47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8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8" fillId="2" borderId="6" xfId="0" applyFont="1" applyFill="1" applyBorder="1"/>
    <xf numFmtId="0" fontId="8" fillId="2" borderId="9" xfId="0" applyFont="1" applyFill="1" applyBorder="1"/>
    <xf numFmtId="0" fontId="8" fillId="2" borderId="0" xfId="0" applyFont="1" applyFill="1" applyAlignment="1">
      <alignment horizontal="right"/>
    </xf>
    <xf numFmtId="172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10" fontId="8" fillId="2" borderId="13" xfId="0" applyNumberFormat="1" applyFont="1" applyFill="1" applyBorder="1" applyAlignment="1">
      <alignment horizontal="center" vertical="center"/>
    </xf>
    <xf numFmtId="10" fontId="8" fillId="2" borderId="38" xfId="0" applyNumberFormat="1" applyFont="1" applyFill="1" applyBorder="1" applyAlignment="1">
      <alignment horizontal="center" vertical="center"/>
    </xf>
    <xf numFmtId="2" fontId="8" fillId="2" borderId="34" xfId="0" applyNumberFormat="1" applyFont="1" applyFill="1" applyBorder="1" applyAlignment="1">
      <alignment horizontal="center"/>
    </xf>
    <xf numFmtId="2" fontId="8" fillId="2" borderId="35" xfId="0" applyNumberFormat="1" applyFont="1" applyFill="1" applyBorder="1" applyAlignment="1">
      <alignment horizontal="center"/>
    </xf>
    <xf numFmtId="2" fontId="8" fillId="2" borderId="36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8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right"/>
    </xf>
    <xf numFmtId="2" fontId="8" fillId="6" borderId="31" xfId="0" applyNumberFormat="1" applyFont="1" applyFill="1" applyBorder="1" applyAlignment="1">
      <alignment horizontal="center"/>
    </xf>
    <xf numFmtId="2" fontId="8" fillId="7" borderId="31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right"/>
    </xf>
    <xf numFmtId="2" fontId="8" fillId="6" borderId="16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right"/>
    </xf>
    <xf numFmtId="168" fontId="9" fillId="7" borderId="30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3" fontId="9" fillId="2" borderId="0" xfId="0" applyNumberFormat="1" applyFont="1" applyFill="1" applyAlignment="1">
      <alignment horizontal="center"/>
    </xf>
    <xf numFmtId="0" fontId="8" fillId="2" borderId="6" xfId="0" applyFont="1" applyFill="1" applyBorder="1" applyProtection="1">
      <protection locked="0"/>
    </xf>
    <xf numFmtId="0" fontId="9" fillId="2" borderId="9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66" fontId="19" fillId="3" borderId="0" xfId="0" applyNumberFormat="1" applyFont="1" applyFill="1" applyAlignment="1" applyProtection="1">
      <alignment horizontal="left"/>
      <protection locked="0"/>
    </xf>
    <xf numFmtId="0" fontId="10" fillId="3" borderId="11" xfId="0" applyFont="1" applyFill="1" applyBorder="1" applyAlignment="1" applyProtection="1">
      <alignment horizontal="center"/>
      <protection locked="0"/>
    </xf>
    <xf numFmtId="0" fontId="10" fillId="3" borderId="13" xfId="0" applyFont="1" applyFill="1" applyBorder="1" applyAlignment="1" applyProtection="1">
      <alignment horizontal="center"/>
      <protection locked="0"/>
    </xf>
    <xf numFmtId="0" fontId="10" fillId="3" borderId="18" xfId="0" applyFont="1" applyFill="1" applyBorder="1" applyAlignment="1" applyProtection="1">
      <alignment horizontal="center"/>
      <protection locked="0"/>
    </xf>
    <xf numFmtId="0" fontId="10" fillId="3" borderId="12" xfId="0" applyFont="1" applyFill="1" applyBorder="1" applyAlignment="1" applyProtection="1">
      <alignment horizontal="center"/>
      <protection locked="0"/>
    </xf>
    <xf numFmtId="0" fontId="10" fillId="3" borderId="22" xfId="0" applyFont="1" applyFill="1" applyBorder="1" applyAlignment="1" applyProtection="1">
      <alignment horizontal="center"/>
      <protection locked="0"/>
    </xf>
    <xf numFmtId="0" fontId="10" fillId="3" borderId="30" xfId="0" applyFont="1" applyFill="1" applyBorder="1" applyAlignment="1" applyProtection="1">
      <alignment horizontal="center"/>
      <protection locked="0"/>
    </xf>
    <xf numFmtId="0" fontId="10" fillId="3" borderId="29" xfId="0" applyFont="1" applyFill="1" applyBorder="1" applyAlignment="1" applyProtection="1">
      <alignment horizontal="center"/>
      <protection locked="0"/>
    </xf>
    <xf numFmtId="0" fontId="10" fillId="3" borderId="31" xfId="0" applyFont="1" applyFill="1" applyBorder="1" applyAlignment="1" applyProtection="1">
      <alignment horizontal="center"/>
      <protection locked="0"/>
    </xf>
    <xf numFmtId="172" fontId="10" fillId="3" borderId="0" xfId="0" applyNumberFormat="1" applyFont="1" applyFill="1" applyAlignment="1" applyProtection="1">
      <alignment horizontal="center"/>
      <protection locked="0"/>
    </xf>
    <xf numFmtId="174" fontId="10" fillId="3" borderId="0" xfId="0" applyNumberFormat="1" applyFont="1" applyFill="1" applyAlignment="1" applyProtection="1">
      <alignment horizontal="center"/>
      <protection locked="0"/>
    </xf>
    <xf numFmtId="0" fontId="10" fillId="3" borderId="10" xfId="0" applyFont="1" applyFill="1" applyBorder="1" applyAlignment="1" applyProtection="1">
      <alignment horizontal="center"/>
      <protection locked="0"/>
    </xf>
    <xf numFmtId="0" fontId="10" fillId="3" borderId="37" xfId="0" applyFont="1" applyFill="1" applyBorder="1" applyAlignment="1" applyProtection="1">
      <alignment horizontal="center"/>
      <protection locked="0"/>
    </xf>
    <xf numFmtId="2" fontId="19" fillId="2" borderId="38" xfId="0" applyNumberFormat="1" applyFont="1" applyFill="1" applyBorder="1" applyAlignment="1">
      <alignment horizontal="center"/>
    </xf>
    <xf numFmtId="10" fontId="10" fillId="7" borderId="21" xfId="0" applyNumberFormat="1" applyFont="1" applyFill="1" applyBorder="1" applyAlignment="1">
      <alignment horizontal="center"/>
    </xf>
    <xf numFmtId="10" fontId="10" fillId="6" borderId="40" xfId="0" applyNumberFormat="1" applyFont="1" applyFill="1" applyBorder="1" applyAlignment="1">
      <alignment horizontal="center"/>
    </xf>
    <xf numFmtId="0" fontId="10" fillId="7" borderId="41" xfId="0" applyFont="1" applyFill="1" applyBorder="1" applyAlignment="1">
      <alignment horizontal="center"/>
    </xf>
    <xf numFmtId="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0" fillId="2" borderId="0" xfId="0" applyNumberFormat="1" applyFont="1" applyFill="1" applyAlignment="1">
      <alignment horizontal="center"/>
    </xf>
    <xf numFmtId="169" fontId="9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5" fillId="2" borderId="7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8" fillId="2" borderId="34" xfId="0" applyNumberFormat="1" applyFont="1" applyFill="1" applyBorder="1" applyAlignment="1">
      <alignment horizontal="center" vertical="center"/>
    </xf>
    <xf numFmtId="10" fontId="8" fillId="2" borderId="35" xfId="0" applyNumberFormat="1" applyFont="1" applyFill="1" applyBorder="1" applyAlignment="1">
      <alignment horizontal="center" vertical="center"/>
    </xf>
    <xf numFmtId="10" fontId="8" fillId="2" borderId="36" xfId="0" applyNumberFormat="1" applyFont="1" applyFill="1" applyBorder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9" fillId="2" borderId="10" xfId="0" applyFont="1" applyFill="1" applyBorder="1" applyAlignment="1">
      <alignment horizontal="center"/>
    </xf>
    <xf numFmtId="2" fontId="8" fillId="2" borderId="10" xfId="0" applyNumberFormat="1" applyFont="1" applyFill="1" applyBorder="1" applyAlignment="1">
      <alignment horizontal="center"/>
    </xf>
    <xf numFmtId="2" fontId="8" fillId="2" borderId="12" xfId="0" applyNumberFormat="1" applyFont="1" applyFill="1" applyBorder="1" applyAlignment="1">
      <alignment horizontal="center"/>
    </xf>
    <xf numFmtId="2" fontId="8" fillId="2" borderId="37" xfId="0" applyNumberFormat="1" applyFont="1" applyFill="1" applyBorder="1" applyAlignment="1">
      <alignment horizontal="center"/>
    </xf>
    <xf numFmtId="10" fontId="8" fillId="2" borderId="49" xfId="0" applyNumberFormat="1" applyFont="1" applyFill="1" applyBorder="1" applyAlignment="1">
      <alignment horizontal="center" vertical="center"/>
    </xf>
    <xf numFmtId="10" fontId="8" fillId="2" borderId="50" xfId="0" applyNumberFormat="1" applyFont="1" applyFill="1" applyBorder="1" applyAlignment="1">
      <alignment horizontal="center" vertical="center"/>
    </xf>
    <xf numFmtId="10" fontId="8" fillId="2" borderId="51" xfId="0" applyNumberFormat="1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/>
    </xf>
    <xf numFmtId="10" fontId="8" fillId="2" borderId="53" xfId="0" applyNumberFormat="1" applyFont="1" applyFill="1" applyBorder="1" applyAlignment="1">
      <alignment horizontal="center" vertical="center"/>
    </xf>
    <xf numFmtId="10" fontId="8" fillId="2" borderId="54" xfId="0" applyNumberFormat="1" applyFont="1" applyFill="1" applyBorder="1" applyAlignment="1">
      <alignment horizontal="center" vertical="center"/>
    </xf>
    <xf numFmtId="10" fontId="8" fillId="2" borderId="55" xfId="0" applyNumberFormat="1" applyFont="1" applyFill="1" applyBorder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4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25" fillId="2" borderId="56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15" xfId="1" applyNumberFormat="1" applyFont="1" applyFill="1" applyBorder="1" applyAlignment="1" applyProtection="1">
      <alignment horizontal="center"/>
      <protection locked="0"/>
    </xf>
    <xf numFmtId="175" fontId="2" fillId="8" borderId="50" xfId="1" applyNumberFormat="1" applyFont="1" applyFill="1" applyBorder="1" applyAlignment="1">
      <alignment horizontal="center"/>
    </xf>
    <xf numFmtId="2" fontId="7" fillId="3" borderId="19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23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2" fontId="5" fillId="4" borderId="2" xfId="1" applyNumberFormat="1" applyFont="1" applyFill="1" applyBorder="1" applyAlignment="1">
      <alignment horizontal="center"/>
    </xf>
    <xf numFmtId="0" fontId="2" fillId="9" borderId="56" xfId="1" applyFont="1" applyFill="1" applyBorder="1"/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0" xfId="1" applyFont="1" applyFill="1" applyBorder="1"/>
    <xf numFmtId="0" fontId="2" fillId="2" borderId="50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  <xf numFmtId="0" fontId="6" fillId="2" borderId="6" xfId="1" applyFont="1" applyFill="1" applyBorder="1"/>
    <xf numFmtId="0" fontId="2" fillId="2" borderId="51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6" fillId="2" borderId="0" xfId="1" applyFont="1" applyFill="1" applyAlignment="1">
      <alignment horizontal="left"/>
    </xf>
    <xf numFmtId="0" fontId="25" fillId="10" borderId="56" xfId="1" applyFont="1" applyFill="1" applyBorder="1" applyAlignment="1">
      <alignment horizontal="center"/>
    </xf>
    <xf numFmtId="0" fontId="2" fillId="8" borderId="50" xfId="1" applyFont="1" applyFill="1" applyBorder="1" applyAlignment="1">
      <alignment horizontal="center"/>
    </xf>
    <xf numFmtId="0" fontId="2" fillId="11" borderId="51" xfId="1" applyFont="1" applyFill="1" applyBorder="1"/>
    <xf numFmtId="0" fontId="2" fillId="2" borderId="49" xfId="1" applyFont="1" applyFill="1" applyBorder="1"/>
    <xf numFmtId="0" fontId="27" fillId="2" borderId="0" xfId="1" applyFont="1" applyFill="1" applyAlignment="1" applyProtection="1">
      <alignment horizontal="left"/>
      <protection locked="0"/>
    </xf>
    <xf numFmtId="0" fontId="2" fillId="2" borderId="7" xfId="1" applyFont="1" applyFill="1" applyBorder="1"/>
    <xf numFmtId="0" fontId="2" fillId="2" borderId="0" xfId="1" applyFont="1" applyFill="1" applyAlignment="1">
      <alignment horizontal="center"/>
    </xf>
    <xf numFmtId="10" fontId="2" fillId="2" borderId="7" xfId="1" applyNumberFormat="1" applyFont="1" applyFill="1" applyBorder="1"/>
    <xf numFmtId="0" fontId="23" fillId="2" borderId="0" xfId="1" applyFill="1"/>
    <xf numFmtId="0" fontId="1" fillId="2" borderId="8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6" xfId="1" applyFont="1" applyFill="1" applyBorder="1"/>
    <xf numFmtId="0" fontId="1" fillId="2" borderId="9" xfId="1" applyFont="1" applyFill="1" applyBorder="1"/>
    <xf numFmtId="0" fontId="2" fillId="2" borderId="9" xfId="1" applyFont="1" applyFill="1" applyBorder="1"/>
    <xf numFmtId="0" fontId="3" fillId="2" borderId="0" xfId="1" applyFont="1" applyFill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5" fillId="2" borderId="44" xfId="0" applyFont="1" applyFill="1" applyBorder="1" applyAlignment="1">
      <alignment horizontal="center"/>
    </xf>
    <xf numFmtId="0" fontId="15" fillId="2" borderId="45" xfId="0" applyFont="1" applyFill="1" applyBorder="1" applyAlignment="1">
      <alignment horizontal="center"/>
    </xf>
    <xf numFmtId="0" fontId="15" fillId="2" borderId="4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9" fillId="3" borderId="0" xfId="0" applyFont="1" applyFill="1" applyAlignment="1" applyProtection="1">
      <alignment horizontal="left" wrapText="1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5" fillId="2" borderId="44" xfId="0" applyFont="1" applyFill="1" applyBorder="1" applyAlignment="1">
      <alignment horizontal="justify" vertical="center" wrapText="1"/>
    </xf>
    <xf numFmtId="0" fontId="15" fillId="2" borderId="45" xfId="0" applyFont="1" applyFill="1" applyBorder="1" applyAlignment="1">
      <alignment horizontal="justify" vertical="center" wrapText="1"/>
    </xf>
    <xf numFmtId="0" fontId="15" fillId="2" borderId="46" xfId="0" applyFont="1" applyFill="1" applyBorder="1" applyAlignment="1">
      <alignment horizontal="justify" vertical="center" wrapText="1"/>
    </xf>
    <xf numFmtId="0" fontId="15" fillId="2" borderId="44" xfId="0" applyFont="1" applyFill="1" applyBorder="1" applyAlignment="1">
      <alignment horizontal="left" vertical="center" wrapText="1"/>
    </xf>
    <xf numFmtId="0" fontId="15" fillId="2" borderId="45" xfId="0" applyFont="1" applyFill="1" applyBorder="1" applyAlignment="1">
      <alignment horizontal="left" vertical="center" wrapText="1"/>
    </xf>
    <xf numFmtId="0" fontId="15" fillId="2" borderId="46" xfId="0" applyFont="1" applyFill="1" applyBorder="1" applyAlignment="1">
      <alignment horizontal="left" vertical="center" wrapText="1"/>
    </xf>
    <xf numFmtId="0" fontId="9" fillId="2" borderId="4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left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5" fillId="2" borderId="37" xfId="0" applyFont="1" applyFill="1" applyBorder="1" applyAlignment="1">
      <alignment horizontal="left" vertical="center" wrapText="1"/>
    </xf>
    <xf numFmtId="0" fontId="15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4" fontId="10" fillId="3" borderId="34" xfId="0" applyNumberFormat="1" applyFont="1" applyFill="1" applyBorder="1" applyAlignment="1" applyProtection="1">
      <alignment horizontal="center" vertical="center"/>
      <protection locked="0"/>
    </xf>
    <xf numFmtId="164" fontId="10" fillId="3" borderId="35" xfId="0" applyNumberFormat="1" applyFont="1" applyFill="1" applyBorder="1" applyAlignment="1" applyProtection="1">
      <alignment horizontal="center" vertical="center"/>
      <protection locked="0"/>
    </xf>
    <xf numFmtId="164" fontId="10" fillId="3" borderId="36" xfId="0" applyNumberFormat="1" applyFont="1" applyFill="1" applyBorder="1" applyAlignment="1" applyProtection="1">
      <alignment horizontal="center" vertical="center"/>
      <protection locked="0"/>
    </xf>
    <xf numFmtId="0" fontId="9" fillId="2" borderId="37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left" vertical="center" wrapText="1"/>
    </xf>
    <xf numFmtId="0" fontId="15" fillId="2" borderId="38" xfId="0" applyFont="1" applyFill="1" applyBorder="1" applyAlignment="1">
      <alignment horizontal="left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9" fillId="2" borderId="43" xfId="0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6" workbookViewId="0">
      <selection activeCell="A14" sqref="A14:G61"/>
    </sheetView>
  </sheetViews>
  <sheetFormatPr defaultRowHeight="13.5" x14ac:dyDescent="0.25"/>
  <cols>
    <col min="1" max="1" width="27.5703125" style="322" customWidth="1"/>
    <col min="2" max="2" width="20.42578125" style="322" customWidth="1"/>
    <col min="3" max="3" width="31.85546875" style="322" customWidth="1"/>
    <col min="4" max="4" width="25.85546875" style="322" customWidth="1"/>
    <col min="5" max="5" width="25.7109375" style="322" customWidth="1"/>
    <col min="6" max="6" width="23.140625" style="322" customWidth="1"/>
    <col min="7" max="7" width="28.42578125" style="322" customWidth="1"/>
    <col min="8" max="8" width="21.5703125" style="322" customWidth="1"/>
    <col min="9" max="9" width="9.140625" style="322" customWidth="1"/>
    <col min="10" max="16384" width="9.140625" style="372"/>
  </cols>
  <sheetData>
    <row r="14" spans="1:6" ht="15" customHeight="1" x14ac:dyDescent="0.3">
      <c r="A14" s="321"/>
      <c r="C14" s="323"/>
      <c r="F14" s="324"/>
    </row>
    <row r="15" spans="1:6" ht="18.75" customHeight="1" x14ac:dyDescent="0.3">
      <c r="A15" s="379" t="s">
        <v>0</v>
      </c>
      <c r="B15" s="379"/>
      <c r="C15" s="379"/>
      <c r="D15" s="379"/>
      <c r="E15" s="379"/>
    </row>
    <row r="16" spans="1:6" ht="16.5" customHeight="1" x14ac:dyDescent="0.3">
      <c r="A16" s="325" t="s">
        <v>1</v>
      </c>
      <c r="B16" s="326" t="s">
        <v>115</v>
      </c>
    </row>
    <row r="17" spans="1:6" ht="16.5" customHeight="1" x14ac:dyDescent="0.3">
      <c r="A17" s="327" t="s">
        <v>2</v>
      </c>
      <c r="B17" s="328" t="s">
        <v>116</v>
      </c>
      <c r="D17" s="329"/>
      <c r="E17" s="330"/>
    </row>
    <row r="18" spans="1:6" ht="16.5" customHeight="1" x14ac:dyDescent="0.3">
      <c r="A18" s="331" t="s">
        <v>3</v>
      </c>
      <c r="B18" s="327" t="s">
        <v>117</v>
      </c>
      <c r="C18" s="330"/>
      <c r="D18" s="330"/>
      <c r="E18" s="330"/>
    </row>
    <row r="19" spans="1:6" ht="16.5" customHeight="1" x14ac:dyDescent="0.3">
      <c r="A19" s="331" t="s">
        <v>5</v>
      </c>
      <c r="B19" s="328">
        <v>87.84</v>
      </c>
      <c r="C19" s="330"/>
      <c r="D19" s="330"/>
      <c r="E19" s="330"/>
    </row>
    <row r="20" spans="1:6" ht="16.5" customHeight="1" x14ac:dyDescent="0.3">
      <c r="A20" s="327" t="s">
        <v>7</v>
      </c>
      <c r="B20" s="328">
        <v>19.920000000000002</v>
      </c>
      <c r="C20" s="330"/>
      <c r="D20" s="330"/>
      <c r="E20" s="330"/>
    </row>
    <row r="21" spans="1:6" ht="16.5" customHeight="1" x14ac:dyDescent="0.3">
      <c r="A21" s="327" t="s">
        <v>9</v>
      </c>
      <c r="B21" s="332">
        <v>0.5</v>
      </c>
      <c r="C21" s="330"/>
      <c r="D21" s="330"/>
      <c r="E21" s="330"/>
    </row>
    <row r="22" spans="1:6" ht="15.75" customHeight="1" x14ac:dyDescent="0.25">
      <c r="A22" s="330"/>
      <c r="B22" s="330"/>
      <c r="C22" s="330"/>
      <c r="D22" s="330"/>
      <c r="E22" s="330"/>
    </row>
    <row r="23" spans="1:6" ht="16.5" customHeight="1" x14ac:dyDescent="0.3">
      <c r="A23" s="333" t="s">
        <v>11</v>
      </c>
      <c r="B23" s="334" t="s">
        <v>12</v>
      </c>
      <c r="C23" s="333" t="s">
        <v>13</v>
      </c>
      <c r="D23" s="333" t="s">
        <v>14</v>
      </c>
      <c r="E23" s="334" t="s">
        <v>15</v>
      </c>
      <c r="F23" s="335" t="s">
        <v>118</v>
      </c>
    </row>
    <row r="24" spans="1:6" ht="16.5" customHeight="1" x14ac:dyDescent="0.3">
      <c r="A24" s="336">
        <v>1</v>
      </c>
      <c r="B24" s="337">
        <v>51803354</v>
      </c>
      <c r="C24" s="337">
        <v>5980.4</v>
      </c>
      <c r="D24" s="338">
        <v>1.1000000000000001</v>
      </c>
      <c r="E24" s="339">
        <v>5.8</v>
      </c>
      <c r="F24" s="340">
        <v>9.3000000000000007</v>
      </c>
    </row>
    <row r="25" spans="1:6" ht="16.5" customHeight="1" x14ac:dyDescent="0.3">
      <c r="A25" s="336">
        <v>2</v>
      </c>
      <c r="B25" s="337">
        <v>51396835</v>
      </c>
      <c r="C25" s="337">
        <v>6002.8</v>
      </c>
      <c r="D25" s="338">
        <v>1.1000000000000001</v>
      </c>
      <c r="E25" s="341">
        <v>5.8</v>
      </c>
      <c r="F25" s="340">
        <v>9.4</v>
      </c>
    </row>
    <row r="26" spans="1:6" ht="16.5" customHeight="1" x14ac:dyDescent="0.3">
      <c r="A26" s="336">
        <v>3</v>
      </c>
      <c r="B26" s="337">
        <v>51916627</v>
      </c>
      <c r="C26" s="337">
        <v>6007.2</v>
      </c>
      <c r="D26" s="338">
        <v>1.1000000000000001</v>
      </c>
      <c r="E26" s="341">
        <v>5.8</v>
      </c>
      <c r="F26" s="340">
        <v>9.4</v>
      </c>
    </row>
    <row r="27" spans="1:6" ht="16.5" customHeight="1" x14ac:dyDescent="0.3">
      <c r="A27" s="336">
        <v>4</v>
      </c>
      <c r="B27" s="337">
        <v>51571550</v>
      </c>
      <c r="C27" s="337">
        <v>6004.5</v>
      </c>
      <c r="D27" s="338">
        <v>1.1000000000000001</v>
      </c>
      <c r="E27" s="341">
        <v>5.8</v>
      </c>
      <c r="F27" s="340">
        <v>9.4</v>
      </c>
    </row>
    <row r="28" spans="1:6" ht="16.5" customHeight="1" x14ac:dyDescent="0.3">
      <c r="A28" s="336">
        <v>5</v>
      </c>
      <c r="B28" s="337">
        <v>51563227</v>
      </c>
      <c r="C28" s="337">
        <v>6023.8</v>
      </c>
      <c r="D28" s="338">
        <v>1.1000000000000001</v>
      </c>
      <c r="E28" s="341">
        <v>5.8</v>
      </c>
      <c r="F28" s="340">
        <v>9.4</v>
      </c>
    </row>
    <row r="29" spans="1:6" ht="16.5" customHeight="1" x14ac:dyDescent="0.3">
      <c r="A29" s="336">
        <v>6</v>
      </c>
      <c r="B29" s="342">
        <v>51180073</v>
      </c>
      <c r="C29" s="342">
        <v>6025.8</v>
      </c>
      <c r="D29" s="343">
        <v>1.1000000000000001</v>
      </c>
      <c r="E29" s="344">
        <v>5.8</v>
      </c>
      <c r="F29" s="340" t="s">
        <v>119</v>
      </c>
    </row>
    <row r="30" spans="1:6" ht="16.5" customHeight="1" x14ac:dyDescent="0.3">
      <c r="A30" s="345" t="s">
        <v>16</v>
      </c>
      <c r="B30" s="346">
        <f>AVERAGE(B24:B29)</f>
        <v>51571944.333333336</v>
      </c>
      <c r="C30" s="347">
        <f>AVERAGE(C24:C29)</f>
        <v>6007.416666666667</v>
      </c>
      <c r="D30" s="348">
        <f>AVERAGE(D24:D29)</f>
        <v>1.0999999999999999</v>
      </c>
      <c r="E30" s="349">
        <f>AVERAGE(E24:E29)</f>
        <v>5.8</v>
      </c>
      <c r="F30" s="350"/>
    </row>
    <row r="31" spans="1:6" ht="16.5" customHeight="1" x14ac:dyDescent="0.3">
      <c r="A31" s="351" t="s">
        <v>17</v>
      </c>
      <c r="B31" s="352">
        <f>(STDEV(B24:B29)/B30)</f>
        <v>5.1787884782991192E-3</v>
      </c>
      <c r="C31" s="353"/>
      <c r="D31" s="353"/>
      <c r="E31" s="354"/>
      <c r="F31" s="355"/>
    </row>
    <row r="32" spans="1:6" s="322" customFormat="1" ht="16.5" customHeight="1" x14ac:dyDescent="0.3">
      <c r="A32" s="356" t="s">
        <v>18</v>
      </c>
      <c r="B32" s="357">
        <f>COUNT(B24:B29)</f>
        <v>6</v>
      </c>
      <c r="C32" s="358"/>
      <c r="D32" s="359"/>
      <c r="E32" s="359"/>
      <c r="F32" s="360"/>
    </row>
    <row r="33" spans="1:6" s="322" customFormat="1" ht="15.75" customHeight="1" x14ac:dyDescent="0.25">
      <c r="A33" s="330"/>
      <c r="B33" s="330"/>
      <c r="C33" s="330"/>
      <c r="D33" s="330"/>
      <c r="E33" s="330"/>
    </row>
    <row r="34" spans="1:6" s="322" customFormat="1" ht="16.5" customHeight="1" x14ac:dyDescent="0.3">
      <c r="A34" s="331" t="s">
        <v>19</v>
      </c>
      <c r="B34" s="361" t="s">
        <v>20</v>
      </c>
      <c r="C34" s="362"/>
      <c r="D34" s="362"/>
      <c r="E34" s="362"/>
    </row>
    <row r="35" spans="1:6" ht="16.5" customHeight="1" x14ac:dyDescent="0.3">
      <c r="A35" s="331"/>
      <c r="B35" s="361" t="s">
        <v>21</v>
      </c>
      <c r="C35" s="362"/>
      <c r="D35" s="362"/>
      <c r="E35" s="362"/>
    </row>
    <row r="36" spans="1:6" ht="16.5" customHeight="1" x14ac:dyDescent="0.3">
      <c r="A36" s="331"/>
      <c r="B36" s="361" t="s">
        <v>120</v>
      </c>
      <c r="C36" s="362"/>
      <c r="D36" s="362"/>
      <c r="E36" s="362"/>
    </row>
    <row r="37" spans="1:6" ht="15.75" customHeight="1" x14ac:dyDescent="0.25">
      <c r="A37" s="330"/>
      <c r="B37" s="330" t="s">
        <v>121</v>
      </c>
      <c r="C37" s="330"/>
      <c r="D37" s="330"/>
      <c r="E37" s="330"/>
    </row>
    <row r="38" spans="1:6" ht="16.5" customHeight="1" x14ac:dyDescent="0.3">
      <c r="A38" s="325" t="s">
        <v>1</v>
      </c>
      <c r="B38" s="363" t="s">
        <v>122</v>
      </c>
    </row>
    <row r="39" spans="1:6" ht="16.5" customHeight="1" x14ac:dyDescent="0.3">
      <c r="A39" s="331" t="s">
        <v>3</v>
      </c>
      <c r="B39" s="327" t="s">
        <v>123</v>
      </c>
      <c r="C39" s="330"/>
      <c r="D39" s="330"/>
      <c r="E39" s="330"/>
    </row>
    <row r="40" spans="1:6" ht="16.5" customHeight="1" x14ac:dyDescent="0.3">
      <c r="A40" s="331" t="s">
        <v>5</v>
      </c>
      <c r="B40" s="328">
        <v>96.4</v>
      </c>
      <c r="C40" s="330"/>
      <c r="D40" s="330"/>
      <c r="E40" s="330"/>
    </row>
    <row r="41" spans="1:6" ht="16.5" customHeight="1" x14ac:dyDescent="0.3">
      <c r="A41" s="327" t="s">
        <v>7</v>
      </c>
      <c r="B41" s="328">
        <v>9.94</v>
      </c>
      <c r="C41" s="330"/>
      <c r="D41" s="330"/>
      <c r="E41" s="330"/>
    </row>
    <row r="42" spans="1:6" ht="16.5" customHeight="1" x14ac:dyDescent="0.3">
      <c r="A42" s="327" t="s">
        <v>9</v>
      </c>
      <c r="B42" s="332">
        <v>0.2</v>
      </c>
      <c r="C42" s="330"/>
      <c r="D42" s="330"/>
      <c r="E42" s="330"/>
    </row>
    <row r="43" spans="1:6" ht="15.75" customHeight="1" x14ac:dyDescent="0.25">
      <c r="A43" s="330"/>
      <c r="B43" s="330"/>
      <c r="C43" s="330"/>
      <c r="D43" s="330"/>
      <c r="E43" s="330"/>
    </row>
    <row r="44" spans="1:6" ht="16.5" customHeight="1" x14ac:dyDescent="0.3">
      <c r="A44" s="333" t="s">
        <v>11</v>
      </c>
      <c r="B44" s="334" t="s">
        <v>12</v>
      </c>
      <c r="C44" s="333" t="s">
        <v>13</v>
      </c>
      <c r="D44" s="333" t="s">
        <v>14</v>
      </c>
      <c r="E44" s="334" t="s">
        <v>15</v>
      </c>
      <c r="F44" s="364" t="s">
        <v>118</v>
      </c>
    </row>
    <row r="45" spans="1:6" ht="16.5" customHeight="1" x14ac:dyDescent="0.3">
      <c r="A45" s="336">
        <v>1</v>
      </c>
      <c r="B45" s="337">
        <v>27680265</v>
      </c>
      <c r="C45" s="337">
        <v>8957.4</v>
      </c>
      <c r="D45" s="338">
        <v>1.1000000000000001</v>
      </c>
      <c r="E45" s="339">
        <v>3.7</v>
      </c>
      <c r="F45" s="365">
        <v>0</v>
      </c>
    </row>
    <row r="46" spans="1:6" ht="16.5" customHeight="1" x14ac:dyDescent="0.3">
      <c r="A46" s="336">
        <v>2</v>
      </c>
      <c r="B46" s="337">
        <v>27430176</v>
      </c>
      <c r="C46" s="337">
        <v>8974.1</v>
      </c>
      <c r="D46" s="338">
        <v>1.1000000000000001</v>
      </c>
      <c r="E46" s="341">
        <v>3.7</v>
      </c>
      <c r="F46" s="365">
        <v>0</v>
      </c>
    </row>
    <row r="47" spans="1:6" ht="16.5" customHeight="1" x14ac:dyDescent="0.3">
      <c r="A47" s="336">
        <v>3</v>
      </c>
      <c r="B47" s="337">
        <v>27738232</v>
      </c>
      <c r="C47" s="337">
        <v>8970.7000000000007</v>
      </c>
      <c r="D47" s="338">
        <v>1.1000000000000001</v>
      </c>
      <c r="E47" s="341">
        <v>3.7</v>
      </c>
      <c r="F47" s="365">
        <v>0</v>
      </c>
    </row>
    <row r="48" spans="1:6" ht="16.5" customHeight="1" x14ac:dyDescent="0.3">
      <c r="A48" s="336">
        <v>4</v>
      </c>
      <c r="B48" s="337">
        <v>27681307</v>
      </c>
      <c r="C48" s="337">
        <v>8938.7999999999993</v>
      </c>
      <c r="D48" s="338">
        <v>1.1000000000000001</v>
      </c>
      <c r="E48" s="341">
        <v>3.7</v>
      </c>
      <c r="F48" s="365">
        <v>0</v>
      </c>
    </row>
    <row r="49" spans="1:7" ht="16.5" customHeight="1" x14ac:dyDescent="0.3">
      <c r="A49" s="336">
        <v>5</v>
      </c>
      <c r="B49" s="337">
        <v>27683781</v>
      </c>
      <c r="C49" s="337">
        <v>8958.9</v>
      </c>
      <c r="D49" s="338">
        <v>1.1000000000000001</v>
      </c>
      <c r="E49" s="341">
        <v>3.7</v>
      </c>
      <c r="F49" s="365">
        <v>0</v>
      </c>
    </row>
    <row r="50" spans="1:7" ht="16.5" customHeight="1" x14ac:dyDescent="0.3">
      <c r="A50" s="336">
        <v>6</v>
      </c>
      <c r="B50" s="342">
        <v>27452278</v>
      </c>
      <c r="C50" s="342">
        <v>8972</v>
      </c>
      <c r="D50" s="343">
        <v>1.1000000000000001</v>
      </c>
      <c r="E50" s="344">
        <v>3.7</v>
      </c>
      <c r="F50" s="365">
        <v>0</v>
      </c>
    </row>
    <row r="51" spans="1:7" ht="16.5" customHeight="1" x14ac:dyDescent="0.3">
      <c r="A51" s="345" t="s">
        <v>16</v>
      </c>
      <c r="B51" s="346">
        <f>AVERAGE(B45:B50)</f>
        <v>27611006.5</v>
      </c>
      <c r="C51" s="347">
        <f>AVERAGE(C45:C50)</f>
        <v>8961.9833333333336</v>
      </c>
      <c r="D51" s="348">
        <f>AVERAGE(D45:D50)</f>
        <v>1.0999999999999999</v>
      </c>
      <c r="E51" s="349">
        <f>AVERAGE(E45:E50)</f>
        <v>3.6999999999999997</v>
      </c>
      <c r="F51" s="366">
        <v>0</v>
      </c>
    </row>
    <row r="52" spans="1:7" ht="16.5" customHeight="1" x14ac:dyDescent="0.3">
      <c r="A52" s="351" t="s">
        <v>17</v>
      </c>
      <c r="B52" s="352">
        <f>(STDEV(B45:B50)/B51)</f>
        <v>4.8351507914559735E-3</v>
      </c>
      <c r="C52" s="353"/>
      <c r="D52" s="353"/>
      <c r="E52" s="354"/>
      <c r="F52" s="367"/>
    </row>
    <row r="53" spans="1:7" s="322" customFormat="1" ht="16.5" customHeight="1" x14ac:dyDescent="0.3">
      <c r="A53" s="356" t="s">
        <v>18</v>
      </c>
      <c r="B53" s="357">
        <f>COUNT(B45:B50)</f>
        <v>6</v>
      </c>
      <c r="C53" s="358"/>
      <c r="D53" s="359"/>
      <c r="E53" s="359"/>
      <c r="F53" s="360"/>
    </row>
    <row r="54" spans="1:7" s="322" customFormat="1" ht="15.75" customHeight="1" x14ac:dyDescent="0.25">
      <c r="A54" s="330"/>
      <c r="B54" s="330"/>
      <c r="C54" s="330"/>
      <c r="D54" s="330"/>
      <c r="E54" s="330"/>
    </row>
    <row r="55" spans="1:7" s="322" customFormat="1" ht="16.5" customHeight="1" x14ac:dyDescent="0.3">
      <c r="A55" s="331" t="s">
        <v>19</v>
      </c>
      <c r="B55" s="361" t="s">
        <v>20</v>
      </c>
      <c r="C55" s="362"/>
      <c r="D55" s="362"/>
      <c r="E55" s="362"/>
    </row>
    <row r="56" spans="1:7" ht="16.5" customHeight="1" x14ac:dyDescent="0.3">
      <c r="A56" s="331"/>
      <c r="B56" s="361" t="s">
        <v>21</v>
      </c>
      <c r="C56" s="362"/>
      <c r="D56" s="362"/>
      <c r="E56" s="362"/>
    </row>
    <row r="57" spans="1:7" ht="16.5" customHeight="1" x14ac:dyDescent="0.3">
      <c r="A57" s="331"/>
      <c r="B57" s="368" t="s">
        <v>120</v>
      </c>
      <c r="C57" s="362"/>
      <c r="D57" s="362"/>
      <c r="E57" s="362"/>
    </row>
    <row r="58" spans="1:7" ht="14.25" customHeight="1" thickBot="1" x14ac:dyDescent="0.3">
      <c r="A58" s="369"/>
      <c r="B58" s="370"/>
      <c r="D58" s="371"/>
      <c r="F58" s="372"/>
      <c r="G58" s="372"/>
    </row>
    <row r="59" spans="1:7" ht="15" customHeight="1" x14ac:dyDescent="0.3">
      <c r="B59" s="380" t="s">
        <v>22</v>
      </c>
      <c r="C59" s="380"/>
      <c r="E59" s="373" t="s">
        <v>23</v>
      </c>
      <c r="F59" s="374"/>
      <c r="G59" s="373" t="s">
        <v>24</v>
      </c>
    </row>
    <row r="60" spans="1:7" ht="15" customHeight="1" x14ac:dyDescent="0.3">
      <c r="A60" s="375" t="s">
        <v>25</v>
      </c>
      <c r="B60" s="376"/>
      <c r="C60" s="376"/>
      <c r="E60" s="376"/>
      <c r="G60" s="376"/>
    </row>
    <row r="61" spans="1:7" ht="15" customHeight="1" x14ac:dyDescent="0.3">
      <c r="A61" s="375" t="s">
        <v>26</v>
      </c>
      <c r="B61" s="377"/>
      <c r="C61" s="377"/>
      <c r="E61" s="377"/>
      <c r="G61" s="37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F36" sqref="F36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86" t="s">
        <v>27</v>
      </c>
      <c r="B1" s="386"/>
      <c r="C1" s="386"/>
      <c r="D1" s="386"/>
      <c r="E1" s="386"/>
      <c r="F1" s="386"/>
      <c r="G1" s="59"/>
    </row>
    <row r="2" spans="1:7" ht="12.75" customHeight="1" x14ac:dyDescent="0.3">
      <c r="A2" s="386"/>
      <c r="B2" s="386"/>
      <c r="C2" s="386"/>
      <c r="D2" s="386"/>
      <c r="E2" s="386"/>
      <c r="F2" s="386"/>
      <c r="G2" s="59"/>
    </row>
    <row r="3" spans="1:7" ht="12.75" customHeight="1" x14ac:dyDescent="0.3">
      <c r="A3" s="386"/>
      <c r="B3" s="386"/>
      <c r="C3" s="386"/>
      <c r="D3" s="386"/>
      <c r="E3" s="386"/>
      <c r="F3" s="386"/>
      <c r="G3" s="59"/>
    </row>
    <row r="4" spans="1:7" ht="12.75" customHeight="1" x14ac:dyDescent="0.3">
      <c r="A4" s="386"/>
      <c r="B4" s="386"/>
      <c r="C4" s="386"/>
      <c r="D4" s="386"/>
      <c r="E4" s="386"/>
      <c r="F4" s="386"/>
      <c r="G4" s="59"/>
    </row>
    <row r="5" spans="1:7" ht="12.75" customHeight="1" x14ac:dyDescent="0.3">
      <c r="A5" s="386"/>
      <c r="B5" s="386"/>
      <c r="C5" s="386"/>
      <c r="D5" s="386"/>
      <c r="E5" s="386"/>
      <c r="F5" s="386"/>
      <c r="G5" s="59"/>
    </row>
    <row r="6" spans="1:7" ht="12.75" customHeight="1" x14ac:dyDescent="0.3">
      <c r="A6" s="386"/>
      <c r="B6" s="386"/>
      <c r="C6" s="386"/>
      <c r="D6" s="386"/>
      <c r="E6" s="386"/>
      <c r="F6" s="386"/>
      <c r="G6" s="59"/>
    </row>
    <row r="7" spans="1:7" ht="12.75" customHeight="1" x14ac:dyDescent="0.3">
      <c r="A7" s="386"/>
      <c r="B7" s="386"/>
      <c r="C7" s="386"/>
      <c r="D7" s="386"/>
      <c r="E7" s="386"/>
      <c r="F7" s="386"/>
      <c r="G7" s="59"/>
    </row>
    <row r="8" spans="1:7" ht="15" customHeight="1" x14ac:dyDescent="0.3">
      <c r="A8" s="385" t="s">
        <v>28</v>
      </c>
      <c r="B8" s="385"/>
      <c r="C8" s="385"/>
      <c r="D8" s="385"/>
      <c r="E8" s="385"/>
      <c r="F8" s="385"/>
      <c r="G8" s="60"/>
    </row>
    <row r="9" spans="1:7" ht="12.75" customHeight="1" x14ac:dyDescent="0.3">
      <c r="A9" s="385"/>
      <c r="B9" s="385"/>
      <c r="C9" s="385"/>
      <c r="D9" s="385"/>
      <c r="E9" s="385"/>
      <c r="F9" s="385"/>
      <c r="G9" s="60"/>
    </row>
    <row r="10" spans="1:7" ht="12.75" customHeight="1" x14ac:dyDescent="0.3">
      <c r="A10" s="385"/>
      <c r="B10" s="385"/>
      <c r="C10" s="385"/>
      <c r="D10" s="385"/>
      <c r="E10" s="385"/>
      <c r="F10" s="385"/>
      <c r="G10" s="60"/>
    </row>
    <row r="11" spans="1:7" ht="12.75" customHeight="1" x14ac:dyDescent="0.3">
      <c r="A11" s="385"/>
      <c r="B11" s="385"/>
      <c r="C11" s="385"/>
      <c r="D11" s="385"/>
      <c r="E11" s="385"/>
      <c r="F11" s="385"/>
      <c r="G11" s="60"/>
    </row>
    <row r="12" spans="1:7" ht="12.75" customHeight="1" x14ac:dyDescent="0.3">
      <c r="A12" s="385"/>
      <c r="B12" s="385"/>
      <c r="C12" s="385"/>
      <c r="D12" s="385"/>
      <c r="E12" s="385"/>
      <c r="F12" s="385"/>
      <c r="G12" s="60"/>
    </row>
    <row r="13" spans="1:7" ht="12.75" customHeight="1" x14ac:dyDescent="0.3">
      <c r="A13" s="385"/>
      <c r="B13" s="385"/>
      <c r="C13" s="385"/>
      <c r="D13" s="385"/>
      <c r="E13" s="385"/>
      <c r="F13" s="385"/>
      <c r="G13" s="60"/>
    </row>
    <row r="14" spans="1:7" ht="12.75" customHeight="1" x14ac:dyDescent="0.3">
      <c r="A14" s="385"/>
      <c r="B14" s="385"/>
      <c r="C14" s="385"/>
      <c r="D14" s="385"/>
      <c r="E14" s="385"/>
      <c r="F14" s="385"/>
      <c r="G14" s="60"/>
    </row>
    <row r="15" spans="1:7" ht="13.5" customHeight="1" x14ac:dyDescent="0.3"/>
    <row r="16" spans="1:7" ht="19.5" customHeight="1" x14ac:dyDescent="0.3">
      <c r="A16" s="381" t="s">
        <v>29</v>
      </c>
      <c r="B16" s="382"/>
      <c r="C16" s="382"/>
      <c r="D16" s="382"/>
      <c r="E16" s="382"/>
      <c r="F16" s="383"/>
    </row>
    <row r="17" spans="1:13" ht="18.75" customHeight="1" x14ac:dyDescent="0.3">
      <c r="A17" s="384" t="s">
        <v>89</v>
      </c>
      <c r="B17" s="384"/>
      <c r="C17" s="384"/>
      <c r="D17" s="384"/>
      <c r="E17" s="384"/>
      <c r="F17" s="384"/>
    </row>
    <row r="18" spans="1:13" x14ac:dyDescent="0.3">
      <c r="B18" s="1" t="e">
        <f>[1]Relative!B13</f>
        <v>#REF!</v>
      </c>
    </row>
    <row r="20" spans="1:13" ht="16.5" customHeight="1" x14ac:dyDescent="0.3">
      <c r="A20" s="6" t="s">
        <v>31</v>
      </c>
      <c r="B20" s="61">
        <v>0</v>
      </c>
    </row>
    <row r="21" spans="1:13" ht="16.5" customHeight="1" x14ac:dyDescent="0.3">
      <c r="A21" s="6" t="s">
        <v>32</v>
      </c>
      <c r="B21" s="61">
        <v>0</v>
      </c>
    </row>
    <row r="22" spans="1:13" ht="16.5" customHeight="1" x14ac:dyDescent="0.3">
      <c r="A22" s="6" t="s">
        <v>33</v>
      </c>
      <c r="B22" s="61">
        <v>0</v>
      </c>
    </row>
    <row r="23" spans="1:13" ht="16.5" customHeight="1" x14ac:dyDescent="0.3">
      <c r="A23" s="6" t="s">
        <v>34</v>
      </c>
      <c r="B23" s="61">
        <v>0</v>
      </c>
    </row>
    <row r="24" spans="1:13" ht="16.5" customHeight="1" x14ac:dyDescent="0.3">
      <c r="A24" s="6" t="s">
        <v>35</v>
      </c>
      <c r="B24" s="62">
        <v>0</v>
      </c>
    </row>
    <row r="25" spans="1:13" ht="16.5" customHeight="1" x14ac:dyDescent="0.3">
      <c r="A25" s="6" t="s">
        <v>36</v>
      </c>
      <c r="B25" s="62">
        <v>0</v>
      </c>
    </row>
    <row r="27" spans="1:13" ht="13.5" customHeight="1" x14ac:dyDescent="0.3"/>
    <row r="28" spans="1:13" ht="17.25" customHeight="1" x14ac:dyDescent="0.3">
      <c r="B28" s="8" t="s">
        <v>90</v>
      </c>
      <c r="C28" s="9" t="s">
        <v>91</v>
      </c>
      <c r="D28" s="9" t="s">
        <v>92</v>
      </c>
      <c r="E28" s="10"/>
      <c r="F28" s="10"/>
      <c r="G28" s="10"/>
      <c r="H28" s="11"/>
      <c r="I28" s="10"/>
      <c r="J28" s="10"/>
      <c r="K28" s="10"/>
      <c r="L28" s="12"/>
      <c r="M28" s="12"/>
    </row>
    <row r="29" spans="1:13" ht="16.5" customHeight="1" x14ac:dyDescent="0.3">
      <c r="B29" s="13">
        <v>21.7439</v>
      </c>
      <c r="C29" s="14">
        <v>46.796720000000001</v>
      </c>
      <c r="D29" s="14">
        <v>47.566220000000001</v>
      </c>
      <c r="E29" s="15"/>
      <c r="F29" s="15"/>
      <c r="G29" s="15"/>
      <c r="H29" s="11"/>
      <c r="I29" s="15"/>
      <c r="J29" s="15"/>
      <c r="K29" s="15"/>
      <c r="L29" s="12"/>
      <c r="M29" s="12"/>
    </row>
    <row r="30" spans="1:13" ht="15.75" customHeight="1" x14ac:dyDescent="0.3">
      <c r="B30" s="16"/>
      <c r="C30" s="14">
        <v>46.796689999999998</v>
      </c>
      <c r="D30" s="14">
        <v>47.566209999999998</v>
      </c>
      <c r="E30" s="15"/>
      <c r="F30" s="15"/>
      <c r="G30" s="15"/>
      <c r="H30" s="11"/>
      <c r="I30" s="15"/>
      <c r="J30" s="15"/>
      <c r="K30" s="15"/>
      <c r="L30" s="12"/>
      <c r="M30" s="12"/>
    </row>
    <row r="31" spans="1:13" ht="16.5" customHeight="1" x14ac:dyDescent="0.3">
      <c r="B31" s="16"/>
      <c r="C31" s="17">
        <v>46.796669999999999</v>
      </c>
      <c r="D31" s="17">
        <v>47.566200000000002</v>
      </c>
      <c r="E31" s="15"/>
      <c r="F31" s="15"/>
      <c r="G31" s="15"/>
      <c r="H31" s="11"/>
      <c r="I31" s="15"/>
      <c r="J31" s="15"/>
      <c r="K31" s="15"/>
      <c r="L31" s="12"/>
      <c r="M31" s="12"/>
    </row>
    <row r="32" spans="1:13" ht="16.5" customHeight="1" x14ac:dyDescent="0.3">
      <c r="B32" s="16"/>
      <c r="C32" s="18"/>
      <c r="D32" s="19"/>
      <c r="E32" s="15"/>
      <c r="F32" s="15"/>
      <c r="G32" s="15"/>
      <c r="H32" s="11"/>
      <c r="I32" s="15"/>
      <c r="J32" s="15"/>
      <c r="K32" s="15"/>
      <c r="L32" s="12"/>
      <c r="M32" s="12"/>
    </row>
    <row r="33" spans="1:13" ht="17.25" customHeight="1" x14ac:dyDescent="0.3">
      <c r="B33" s="20">
        <f>AVERAGE(B29:B32)</f>
        <v>21.7439</v>
      </c>
      <c r="C33" s="20">
        <f>AVERAGE(C29:C32)</f>
        <v>46.796693333333337</v>
      </c>
      <c r="D33" s="20">
        <f>AVERAGE(D29:D32)</f>
        <v>47.566210000000005</v>
      </c>
      <c r="E33" s="21"/>
      <c r="F33" s="21"/>
      <c r="G33" s="21"/>
      <c r="H33" s="11"/>
      <c r="I33" s="21"/>
      <c r="J33" s="21"/>
      <c r="K33" s="21"/>
      <c r="L33" s="12"/>
      <c r="M33" s="12"/>
    </row>
    <row r="34" spans="1:13" ht="16.5" customHeight="1" x14ac:dyDescent="0.3">
      <c r="B34" s="22"/>
      <c r="C34" s="22"/>
      <c r="D34" s="22"/>
      <c r="E34" s="11"/>
      <c r="F34" s="11"/>
      <c r="G34" s="11"/>
      <c r="H34" s="11"/>
      <c r="I34" s="11"/>
      <c r="J34" s="11"/>
      <c r="K34" s="11"/>
      <c r="L34" s="12"/>
      <c r="M34" s="12"/>
    </row>
    <row r="35" spans="1:13" ht="16.5" customHeight="1" x14ac:dyDescent="0.3">
      <c r="B35" s="23" t="s">
        <v>93</v>
      </c>
      <c r="C35" s="24">
        <f>C33-B33</f>
        <v>25.052793333333337</v>
      </c>
      <c r="D35" s="22"/>
      <c r="E35" s="11"/>
      <c r="F35" s="25"/>
      <c r="G35" s="11"/>
      <c r="H35" s="11"/>
      <c r="I35" s="11"/>
      <c r="J35" s="25"/>
      <c r="K35" s="11"/>
      <c r="L35" s="12"/>
      <c r="M35" s="12"/>
    </row>
    <row r="36" spans="1:13" ht="16.5" customHeight="1" x14ac:dyDescent="0.3">
      <c r="B36" s="22"/>
      <c r="C36" s="26"/>
      <c r="D36" s="22"/>
      <c r="E36" s="11"/>
      <c r="F36" s="25"/>
      <c r="G36" s="11"/>
      <c r="H36" s="11"/>
      <c r="I36" s="11"/>
      <c r="J36" s="25"/>
      <c r="K36" s="11"/>
      <c r="L36" s="12"/>
      <c r="M36" s="12"/>
    </row>
    <row r="37" spans="1:13" ht="16.5" customHeight="1" x14ac:dyDescent="0.3">
      <c r="B37" s="23" t="s">
        <v>94</v>
      </c>
      <c r="C37" s="24">
        <f>D33-B33</f>
        <v>25.822310000000005</v>
      </c>
      <c r="D37" s="22"/>
      <c r="E37" s="11"/>
      <c r="F37" s="25"/>
      <c r="G37" s="11"/>
      <c r="H37" s="11"/>
      <c r="I37" s="11"/>
      <c r="J37" s="25"/>
      <c r="K37" s="11"/>
      <c r="L37" s="12"/>
      <c r="M37" s="12"/>
    </row>
    <row r="38" spans="1:13" ht="16.5" customHeight="1" x14ac:dyDescent="0.3">
      <c r="B38" s="22"/>
      <c r="C38" s="26"/>
      <c r="D38" s="22"/>
      <c r="E38" s="11"/>
      <c r="F38" s="27"/>
      <c r="G38" s="28"/>
      <c r="H38" s="28"/>
      <c r="I38" s="28"/>
      <c r="J38" s="27"/>
      <c r="K38" s="11"/>
      <c r="L38" s="12"/>
      <c r="M38" s="12"/>
    </row>
    <row r="39" spans="1:13" ht="32.25" customHeight="1" x14ac:dyDescent="0.3">
      <c r="B39" s="29" t="s">
        <v>95</v>
      </c>
      <c r="C39" s="30">
        <f>C37/C35</f>
        <v>1.0307158030814396</v>
      </c>
      <c r="D39" s="22"/>
      <c r="E39" s="31"/>
      <c r="F39" s="32"/>
      <c r="G39" s="28"/>
      <c r="H39" s="28"/>
      <c r="I39" s="33"/>
      <c r="J39" s="32"/>
      <c r="K39" s="11"/>
      <c r="L39" s="12"/>
      <c r="M39" s="12"/>
    </row>
    <row r="40" spans="1:13" ht="14.25" customHeight="1" x14ac:dyDescent="0.3">
      <c r="A40" s="34"/>
      <c r="B40" s="35"/>
      <c r="C40" s="36"/>
      <c r="D40" s="37"/>
      <c r="E40" s="36"/>
      <c r="G40" s="38"/>
      <c r="H40" s="38"/>
      <c r="I40" s="39"/>
      <c r="J40" s="40"/>
    </row>
    <row r="41" spans="1:13" ht="16.5" customHeight="1" x14ac:dyDescent="0.3">
      <c r="A41" s="7"/>
      <c r="B41" s="41" t="s">
        <v>22</v>
      </c>
      <c r="C41" s="41"/>
      <c r="D41" s="42" t="s">
        <v>23</v>
      </c>
      <c r="E41" s="43"/>
      <c r="F41" s="42" t="s">
        <v>24</v>
      </c>
      <c r="G41" s="38"/>
      <c r="H41" s="38"/>
      <c r="I41" s="39"/>
      <c r="J41" s="40"/>
    </row>
    <row r="42" spans="1:13" ht="59.25" customHeight="1" x14ac:dyDescent="0.3">
      <c r="A42" s="44" t="s">
        <v>25</v>
      </c>
      <c r="B42" s="45"/>
      <c r="C42" s="46"/>
      <c r="D42" s="45"/>
      <c r="E42" s="47"/>
      <c r="F42" s="48"/>
      <c r="G42" s="38"/>
      <c r="H42" s="38"/>
      <c r="I42" s="39"/>
      <c r="J42" s="40"/>
    </row>
    <row r="43" spans="1:13" ht="59.25" customHeight="1" x14ac:dyDescent="0.3">
      <c r="A43" s="44" t="s">
        <v>26</v>
      </c>
      <c r="B43" s="49"/>
      <c r="C43" s="50"/>
      <c r="D43" s="49"/>
      <c r="E43" s="47"/>
      <c r="F43" s="51"/>
      <c r="G43" s="52"/>
      <c r="H43" s="52"/>
      <c r="I43" s="53"/>
    </row>
    <row r="44" spans="1:13" ht="13.5" customHeight="1" x14ac:dyDescent="0.3">
      <c r="A44" s="52"/>
      <c r="B44" s="52"/>
      <c r="C44" s="52"/>
      <c r="D44" s="53"/>
      <c r="F44" s="52"/>
      <c r="G44" s="52"/>
      <c r="H44" s="52"/>
      <c r="I44" s="53"/>
    </row>
    <row r="45" spans="1:13" ht="13.5" customHeight="1" x14ac:dyDescent="0.3">
      <c r="A45" s="52"/>
      <c r="B45" s="52"/>
      <c r="C45" s="52"/>
      <c r="D45" s="53"/>
      <c r="F45" s="52"/>
      <c r="G45" s="52"/>
      <c r="H45" s="52"/>
      <c r="I45" s="53"/>
    </row>
    <row r="47" spans="1:13" ht="13.5" customHeight="1" x14ac:dyDescent="0.3">
      <c r="A47" s="54"/>
      <c r="B47" s="54"/>
      <c r="C47" s="54"/>
      <c r="F47" s="54"/>
      <c r="G47" s="54"/>
      <c r="H47" s="54"/>
    </row>
    <row r="48" spans="1:13" ht="13.5" customHeight="1" x14ac:dyDescent="0.3">
      <c r="A48" s="55"/>
      <c r="B48" s="55"/>
      <c r="C48" s="55"/>
      <c r="F48" s="55"/>
      <c r="G48" s="55"/>
      <c r="H48" s="55"/>
    </row>
    <row r="49" spans="1:8" x14ac:dyDescent="0.3">
      <c r="B49" s="56"/>
      <c r="C49" s="56"/>
      <c r="G49" s="56"/>
      <c r="H49" s="56"/>
    </row>
    <row r="50" spans="1:8" x14ac:dyDescent="0.3">
      <c r="A50" s="57"/>
      <c r="F50" s="57"/>
    </row>
    <row r="51" spans="1:8" x14ac:dyDescent="0.3">
      <c r="C51" s="58"/>
    </row>
    <row r="52" spans="1:8" x14ac:dyDescent="0.3">
      <c r="C52" s="58"/>
    </row>
    <row r="57" spans="1:8" ht="13.5" customHeight="1" x14ac:dyDescent="0.3">
      <c r="C57" s="52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12" orientation="landscape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4" zoomScale="55" zoomScaleNormal="75" workbookViewId="0">
      <selection activeCell="D93" sqref="D93:F9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13" t="s">
        <v>27</v>
      </c>
      <c r="B1" s="413"/>
      <c r="C1" s="413"/>
      <c r="D1" s="413"/>
      <c r="E1" s="413"/>
      <c r="F1" s="413"/>
      <c r="G1" s="413"/>
      <c r="H1" s="413"/>
    </row>
    <row r="2" spans="1:8" x14ac:dyDescent="0.25">
      <c r="A2" s="413"/>
      <c r="B2" s="413"/>
      <c r="C2" s="413"/>
      <c r="D2" s="413"/>
      <c r="E2" s="413"/>
      <c r="F2" s="413"/>
      <c r="G2" s="413"/>
      <c r="H2" s="413"/>
    </row>
    <row r="3" spans="1:8" x14ac:dyDescent="0.25">
      <c r="A3" s="413"/>
      <c r="B3" s="413"/>
      <c r="C3" s="413"/>
      <c r="D3" s="413"/>
      <c r="E3" s="413"/>
      <c r="F3" s="413"/>
      <c r="G3" s="413"/>
      <c r="H3" s="413"/>
    </row>
    <row r="4" spans="1:8" x14ac:dyDescent="0.25">
      <c r="A4" s="413"/>
      <c r="B4" s="413"/>
      <c r="C4" s="413"/>
      <c r="D4" s="413"/>
      <c r="E4" s="413"/>
      <c r="F4" s="413"/>
      <c r="G4" s="413"/>
      <c r="H4" s="413"/>
    </row>
    <row r="5" spans="1:8" x14ac:dyDescent="0.25">
      <c r="A5" s="413"/>
      <c r="B5" s="413"/>
      <c r="C5" s="413"/>
      <c r="D5" s="413"/>
      <c r="E5" s="413"/>
      <c r="F5" s="413"/>
      <c r="G5" s="413"/>
      <c r="H5" s="413"/>
    </row>
    <row r="6" spans="1:8" x14ac:dyDescent="0.25">
      <c r="A6" s="413"/>
      <c r="B6" s="413"/>
      <c r="C6" s="413"/>
      <c r="D6" s="413"/>
      <c r="E6" s="413"/>
      <c r="F6" s="413"/>
      <c r="G6" s="413"/>
      <c r="H6" s="413"/>
    </row>
    <row r="7" spans="1:8" x14ac:dyDescent="0.25">
      <c r="A7" s="413"/>
      <c r="B7" s="413"/>
      <c r="C7" s="413"/>
      <c r="D7" s="413"/>
      <c r="E7" s="413"/>
      <c r="F7" s="413"/>
      <c r="G7" s="413"/>
      <c r="H7" s="413"/>
    </row>
    <row r="8" spans="1:8" x14ac:dyDescent="0.25">
      <c r="A8" s="414" t="s">
        <v>28</v>
      </c>
      <c r="B8" s="414"/>
      <c r="C8" s="414"/>
      <c r="D8" s="414"/>
      <c r="E8" s="414"/>
      <c r="F8" s="414"/>
      <c r="G8" s="414"/>
      <c r="H8" s="414"/>
    </row>
    <row r="9" spans="1:8" x14ac:dyDescent="0.25">
      <c r="A9" s="414"/>
      <c r="B9" s="414"/>
      <c r="C9" s="414"/>
      <c r="D9" s="414"/>
      <c r="E9" s="414"/>
      <c r="F9" s="414"/>
      <c r="G9" s="414"/>
      <c r="H9" s="414"/>
    </row>
    <row r="10" spans="1:8" x14ac:dyDescent="0.25">
      <c r="A10" s="414"/>
      <c r="B10" s="414"/>
      <c r="C10" s="414"/>
      <c r="D10" s="414"/>
      <c r="E10" s="414"/>
      <c r="F10" s="414"/>
      <c r="G10" s="414"/>
      <c r="H10" s="414"/>
    </row>
    <row r="11" spans="1:8" x14ac:dyDescent="0.25">
      <c r="A11" s="414"/>
      <c r="B11" s="414"/>
      <c r="C11" s="414"/>
      <c r="D11" s="414"/>
      <c r="E11" s="414"/>
      <c r="F11" s="414"/>
      <c r="G11" s="414"/>
      <c r="H11" s="414"/>
    </row>
    <row r="12" spans="1:8" x14ac:dyDescent="0.25">
      <c r="A12" s="414"/>
      <c r="B12" s="414"/>
      <c r="C12" s="414"/>
      <c r="D12" s="414"/>
      <c r="E12" s="414"/>
      <c r="F12" s="414"/>
      <c r="G12" s="414"/>
      <c r="H12" s="414"/>
    </row>
    <row r="13" spans="1:8" x14ac:dyDescent="0.25">
      <c r="A13" s="414"/>
      <c r="B13" s="414"/>
      <c r="C13" s="414"/>
      <c r="D13" s="414"/>
      <c r="E13" s="414"/>
      <c r="F13" s="414"/>
      <c r="G13" s="414"/>
      <c r="H13" s="414"/>
    </row>
    <row r="14" spans="1:8" ht="19.5" customHeight="1" x14ac:dyDescent="0.25">
      <c r="A14" s="414"/>
      <c r="B14" s="414"/>
      <c r="C14" s="414"/>
      <c r="D14" s="414"/>
      <c r="E14" s="414"/>
      <c r="F14" s="414"/>
      <c r="G14" s="414"/>
      <c r="H14" s="414"/>
    </row>
    <row r="15" spans="1:8" ht="19.5" customHeight="1" x14ac:dyDescent="0.25"/>
    <row r="16" spans="1:8" ht="19.5" customHeight="1" x14ac:dyDescent="0.3">
      <c r="A16" s="381" t="s">
        <v>29</v>
      </c>
      <c r="B16" s="382"/>
      <c r="C16" s="382"/>
      <c r="D16" s="382"/>
      <c r="E16" s="382"/>
      <c r="F16" s="382"/>
      <c r="G16" s="382"/>
      <c r="H16" s="383"/>
    </row>
    <row r="17" spans="1:12" ht="20.25" customHeight="1" x14ac:dyDescent="0.25">
      <c r="A17" s="415" t="s">
        <v>30</v>
      </c>
      <c r="B17" s="415"/>
      <c r="C17" s="415"/>
      <c r="D17" s="415"/>
      <c r="E17" s="415"/>
      <c r="F17" s="415"/>
      <c r="G17" s="415"/>
      <c r="H17" s="415"/>
    </row>
    <row r="18" spans="1:12" ht="26.25" customHeight="1" x14ac:dyDescent="0.4">
      <c r="A18" s="65" t="s">
        <v>31</v>
      </c>
      <c r="B18" s="411" t="s">
        <v>4</v>
      </c>
      <c r="C18" s="411"/>
    </row>
    <row r="19" spans="1:12" ht="26.25" customHeight="1" x14ac:dyDescent="0.4">
      <c r="A19" s="65" t="s">
        <v>32</v>
      </c>
      <c r="B19" s="5" t="s">
        <v>6</v>
      </c>
      <c r="C19" s="176">
        <v>23</v>
      </c>
    </row>
    <row r="20" spans="1:12" ht="26.25" customHeight="1" x14ac:dyDescent="0.4">
      <c r="A20" s="65" t="s">
        <v>33</v>
      </c>
      <c r="B20" s="309" t="s">
        <v>8</v>
      </c>
      <c r="C20" s="158"/>
    </row>
    <row r="21" spans="1:12" ht="26.25" customHeight="1" x14ac:dyDescent="0.4">
      <c r="A21" s="65" t="s">
        <v>34</v>
      </c>
      <c r="B21" s="388" t="s">
        <v>10</v>
      </c>
      <c r="C21" s="389"/>
      <c r="D21" s="389"/>
      <c r="E21" s="389"/>
      <c r="F21" s="389"/>
      <c r="G21" s="389"/>
      <c r="H21" s="389"/>
      <c r="I21" s="178"/>
    </row>
    <row r="22" spans="1:12" ht="26.25" customHeight="1" x14ac:dyDescent="0.4">
      <c r="A22" s="65" t="s">
        <v>35</v>
      </c>
      <c r="B22" s="159"/>
      <c r="C22" s="158"/>
      <c r="D22" s="158"/>
      <c r="E22" s="158"/>
      <c r="F22" s="158"/>
      <c r="G22" s="158"/>
      <c r="H22" s="158"/>
      <c r="I22" s="158"/>
    </row>
    <row r="23" spans="1:12" ht="26.25" customHeight="1" x14ac:dyDescent="0.4">
      <c r="A23" s="65" t="s">
        <v>36</v>
      </c>
      <c r="B23" s="159"/>
      <c r="C23" s="158"/>
      <c r="D23" s="158"/>
      <c r="E23" s="158"/>
      <c r="F23" s="158"/>
      <c r="G23" s="158"/>
      <c r="H23" s="158"/>
      <c r="I23" s="158"/>
    </row>
    <row r="24" spans="1:12" ht="18.75" x14ac:dyDescent="0.3">
      <c r="A24" s="65"/>
      <c r="B24" s="67"/>
    </row>
    <row r="25" spans="1:12" ht="18.75" x14ac:dyDescent="0.3">
      <c r="B25" s="67"/>
    </row>
    <row r="26" spans="1:12" ht="18.75" x14ac:dyDescent="0.3">
      <c r="A26" s="63" t="s">
        <v>1</v>
      </c>
      <c r="B26" s="387" t="s">
        <v>96</v>
      </c>
      <c r="C26" s="387"/>
      <c r="D26" s="387"/>
      <c r="E26" s="387"/>
      <c r="F26" s="387"/>
      <c r="G26" s="387"/>
      <c r="H26" s="387"/>
    </row>
    <row r="27" spans="1:12" ht="26.25" customHeight="1" x14ac:dyDescent="0.4">
      <c r="A27" s="68" t="s">
        <v>3</v>
      </c>
      <c r="B27" s="411" t="s">
        <v>112</v>
      </c>
      <c r="C27" s="411"/>
    </row>
    <row r="28" spans="1:12" ht="26.25" customHeight="1" x14ac:dyDescent="0.4">
      <c r="A28" s="70" t="s">
        <v>37</v>
      </c>
      <c r="B28" s="389" t="s">
        <v>98</v>
      </c>
      <c r="C28" s="389"/>
    </row>
    <row r="29" spans="1:12" ht="27" customHeight="1" x14ac:dyDescent="0.4">
      <c r="A29" s="70" t="s">
        <v>5</v>
      </c>
      <c r="B29" s="157">
        <v>87.84</v>
      </c>
    </row>
    <row r="30" spans="1:12" s="3" customFormat="1" ht="27" customHeight="1" x14ac:dyDescent="0.4">
      <c r="A30" s="70" t="s">
        <v>38</v>
      </c>
      <c r="B30" s="156"/>
      <c r="C30" s="390" t="s">
        <v>99</v>
      </c>
      <c r="D30" s="391"/>
      <c r="E30" s="391"/>
      <c r="F30" s="391"/>
      <c r="G30" s="391"/>
      <c r="H30" s="392"/>
      <c r="I30" s="72"/>
      <c r="J30" s="72"/>
      <c r="K30" s="72"/>
      <c r="L30" s="72"/>
    </row>
    <row r="31" spans="1:12" s="3" customFormat="1" ht="19.5" customHeight="1" x14ac:dyDescent="0.3">
      <c r="A31" s="70" t="s">
        <v>39</v>
      </c>
      <c r="B31" s="69">
        <f>B29-B30</f>
        <v>87.84</v>
      </c>
      <c r="C31" s="73"/>
      <c r="D31" s="73"/>
      <c r="E31" s="73"/>
      <c r="F31" s="73"/>
      <c r="G31" s="73"/>
      <c r="H31" s="74"/>
      <c r="I31" s="72"/>
      <c r="J31" s="72"/>
      <c r="K31" s="72"/>
      <c r="L31" s="72"/>
    </row>
    <row r="32" spans="1:12" s="3" customFormat="1" ht="27" customHeight="1" x14ac:dyDescent="0.4">
      <c r="A32" s="70" t="s">
        <v>40</v>
      </c>
      <c r="B32" s="172">
        <v>1</v>
      </c>
      <c r="C32" s="393" t="s">
        <v>41</v>
      </c>
      <c r="D32" s="394"/>
      <c r="E32" s="394"/>
      <c r="F32" s="394"/>
      <c r="G32" s="394"/>
      <c r="H32" s="395"/>
      <c r="I32" s="72"/>
      <c r="J32" s="72"/>
      <c r="K32" s="72"/>
      <c r="L32" s="72"/>
    </row>
    <row r="33" spans="1:14" s="3" customFormat="1" ht="27" customHeight="1" x14ac:dyDescent="0.4">
      <c r="A33" s="70" t="s">
        <v>42</v>
      </c>
      <c r="B33" s="172">
        <v>1</v>
      </c>
      <c r="C33" s="393" t="s">
        <v>43</v>
      </c>
      <c r="D33" s="394"/>
      <c r="E33" s="394"/>
      <c r="F33" s="394"/>
      <c r="G33" s="394"/>
      <c r="H33" s="395"/>
      <c r="I33" s="72"/>
      <c r="J33" s="72"/>
      <c r="K33" s="72"/>
      <c r="L33" s="76"/>
      <c r="M33" s="76"/>
      <c r="N33" s="77"/>
    </row>
    <row r="34" spans="1:14" s="3" customFormat="1" ht="17.25" customHeight="1" x14ac:dyDescent="0.3">
      <c r="A34" s="70"/>
      <c r="B34" s="75"/>
      <c r="C34" s="78"/>
      <c r="D34" s="78"/>
      <c r="E34" s="78"/>
      <c r="F34" s="78"/>
      <c r="G34" s="78"/>
      <c r="H34" s="78"/>
      <c r="I34" s="72"/>
      <c r="J34" s="72"/>
      <c r="K34" s="72"/>
      <c r="L34" s="76"/>
      <c r="M34" s="76"/>
      <c r="N34" s="77"/>
    </row>
    <row r="35" spans="1:14" s="3" customFormat="1" ht="18.75" x14ac:dyDescent="0.3">
      <c r="A35" s="70" t="s">
        <v>44</v>
      </c>
      <c r="B35" s="79">
        <f>B32/B33</f>
        <v>1</v>
      </c>
      <c r="C35" s="64" t="s">
        <v>45</v>
      </c>
      <c r="D35" s="64"/>
      <c r="E35" s="64"/>
      <c r="F35" s="64"/>
      <c r="G35" s="64"/>
      <c r="H35" s="64"/>
      <c r="I35" s="72"/>
      <c r="J35" s="72"/>
      <c r="K35" s="72"/>
      <c r="L35" s="76"/>
      <c r="M35" s="76"/>
      <c r="N35" s="77"/>
    </row>
    <row r="36" spans="1:14" s="3" customFormat="1" ht="19.5" customHeight="1" x14ac:dyDescent="0.3">
      <c r="A36" s="70"/>
      <c r="B36" s="69"/>
      <c r="H36" s="64"/>
      <c r="I36" s="72"/>
      <c r="J36" s="72"/>
      <c r="K36" s="72"/>
      <c r="L36" s="76"/>
      <c r="M36" s="76"/>
      <c r="N36" s="77"/>
    </row>
    <row r="37" spans="1:14" s="3" customFormat="1" ht="27" customHeight="1" x14ac:dyDescent="0.4">
      <c r="A37" s="80" t="s">
        <v>46</v>
      </c>
      <c r="B37" s="160">
        <v>20</v>
      </c>
      <c r="C37" s="64"/>
      <c r="D37" s="396" t="s">
        <v>47</v>
      </c>
      <c r="E37" s="412"/>
      <c r="F37" s="124" t="s">
        <v>48</v>
      </c>
      <c r="G37" s="125"/>
      <c r="J37" s="72"/>
      <c r="K37" s="72"/>
      <c r="L37" s="76"/>
      <c r="M37" s="76"/>
      <c r="N37" s="77"/>
    </row>
    <row r="38" spans="1:14" s="3" customFormat="1" ht="26.25" customHeight="1" x14ac:dyDescent="0.4">
      <c r="A38" s="81" t="s">
        <v>49</v>
      </c>
      <c r="B38" s="161">
        <v>10</v>
      </c>
      <c r="C38" s="83" t="s">
        <v>100</v>
      </c>
      <c r="D38" s="84" t="s">
        <v>51</v>
      </c>
      <c r="E38" s="114" t="s">
        <v>52</v>
      </c>
      <c r="F38" s="84" t="s">
        <v>51</v>
      </c>
      <c r="G38" s="85" t="s">
        <v>52</v>
      </c>
      <c r="J38" s="72"/>
      <c r="K38" s="72"/>
      <c r="L38" s="76"/>
      <c r="M38" s="76"/>
      <c r="N38" s="77"/>
    </row>
    <row r="39" spans="1:14" s="3" customFormat="1" ht="26.25" customHeight="1" x14ac:dyDescent="0.4">
      <c r="A39" s="81" t="s">
        <v>53</v>
      </c>
      <c r="B39" s="161">
        <v>20</v>
      </c>
      <c r="C39" s="86">
        <v>1</v>
      </c>
      <c r="D39" s="285">
        <v>51006503</v>
      </c>
      <c r="E39" s="240">
        <f>IF(ISBLANK(D39),"-",$D$103/$D$100*D39)</f>
        <v>61708302.362134598</v>
      </c>
      <c r="F39" s="285">
        <v>52868342</v>
      </c>
      <c r="G39" s="120">
        <f>IF(ISBLANK(F39),"-",$D$49/$F$46*F39)</f>
        <v>61041675.903449759</v>
      </c>
      <c r="J39" s="72"/>
      <c r="K39" s="72"/>
      <c r="L39" s="76"/>
      <c r="M39" s="76"/>
      <c r="N39" s="77"/>
    </row>
    <row r="40" spans="1:14" s="3" customFormat="1" ht="26.25" customHeight="1" x14ac:dyDescent="0.4">
      <c r="A40" s="81" t="s">
        <v>54</v>
      </c>
      <c r="B40" s="161">
        <v>1</v>
      </c>
      <c r="C40" s="82">
        <v>2</v>
      </c>
      <c r="D40" s="286">
        <v>51037841</v>
      </c>
      <c r="E40" s="241">
        <f>IF(ISBLANK(D40),"-",$D$103/$D$100*D40)</f>
        <v>61746215.464693792</v>
      </c>
      <c r="F40" s="286">
        <v>52934803</v>
      </c>
      <c r="G40" s="121">
        <f>IF(ISBLANK(F40),"-",$D$49/$F$46*F40)</f>
        <v>61118411.633543566</v>
      </c>
      <c r="J40" s="72"/>
      <c r="K40" s="72"/>
      <c r="L40" s="76"/>
      <c r="M40" s="76"/>
      <c r="N40" s="77"/>
    </row>
    <row r="41" spans="1:14" ht="26.25" customHeight="1" x14ac:dyDescent="0.4">
      <c r="A41" s="81" t="s">
        <v>55</v>
      </c>
      <c r="B41" s="161">
        <v>1</v>
      </c>
      <c r="C41" s="82">
        <v>3</v>
      </c>
      <c r="D41" s="286">
        <v>51138804</v>
      </c>
      <c r="E41" s="241">
        <f>IF(ISBLANK(D41),"-",$D$103/$D$100*D41)</f>
        <v>61868361.759086646</v>
      </c>
      <c r="F41" s="286">
        <v>52824942</v>
      </c>
      <c r="G41" s="121">
        <f>IF(ISBLANK(F41),"-",$D$49/$F$46*F41)</f>
        <v>60991566.355202347</v>
      </c>
      <c r="L41" s="76"/>
      <c r="M41" s="76"/>
      <c r="N41" s="87"/>
    </row>
    <row r="42" spans="1:14" ht="26.25" customHeight="1" x14ac:dyDescent="0.4">
      <c r="A42" s="81" t="s">
        <v>56</v>
      </c>
      <c r="B42" s="161">
        <v>1</v>
      </c>
      <c r="C42" s="88">
        <v>4</v>
      </c>
      <c r="D42" s="287"/>
      <c r="E42" s="242" t="str">
        <f>IF(ISBLANK(D42),"-",$D$103/$D$100*D42)</f>
        <v>-</v>
      </c>
      <c r="F42" s="287"/>
      <c r="G42" s="122" t="str">
        <f>IF(ISBLANK(F42),"-",$D$49/$F$46*F42)</f>
        <v>-</v>
      </c>
      <c r="L42" s="76"/>
      <c r="M42" s="76"/>
      <c r="N42" s="87"/>
    </row>
    <row r="43" spans="1:14" ht="27" customHeight="1" thickBot="1" x14ac:dyDescent="0.45">
      <c r="A43" s="81" t="s">
        <v>57</v>
      </c>
      <c r="B43" s="161">
        <v>1</v>
      </c>
      <c r="C43" s="89" t="s">
        <v>58</v>
      </c>
      <c r="D43" s="209">
        <f>AVERAGE(D39:D42)</f>
        <v>51061049.333333336</v>
      </c>
      <c r="E43" s="210">
        <f>AVERAGE(E39:E42)</f>
        <v>61774293.195305012</v>
      </c>
      <c r="F43" s="209">
        <f>AVERAGE(F39:F42)</f>
        <v>52876029</v>
      </c>
      <c r="G43" s="90">
        <f>AVERAGE(G39:G42)</f>
        <v>61050551.29739856</v>
      </c>
    </row>
    <row r="44" spans="1:14" ht="26.25" customHeight="1" x14ac:dyDescent="0.4">
      <c r="A44" s="81" t="s">
        <v>59</v>
      </c>
      <c r="B44" s="157">
        <v>1</v>
      </c>
      <c r="C44" s="143" t="s">
        <v>101</v>
      </c>
      <c r="D44" s="289">
        <v>18.82</v>
      </c>
      <c r="E44" s="257"/>
      <c r="F44" s="288">
        <v>19.72</v>
      </c>
      <c r="G44" s="126"/>
    </row>
    <row r="45" spans="1:14" ht="26.25" customHeight="1" x14ac:dyDescent="0.4">
      <c r="A45" s="81" t="s">
        <v>60</v>
      </c>
      <c r="B45" s="157">
        <v>1</v>
      </c>
      <c r="C45" s="144" t="s">
        <v>102</v>
      </c>
      <c r="D45" s="145">
        <f>D44*$B$35</f>
        <v>18.82</v>
      </c>
      <c r="E45" s="92"/>
      <c r="F45" s="91">
        <f>F44*$B$35</f>
        <v>19.72</v>
      </c>
      <c r="G45" s="94"/>
    </row>
    <row r="46" spans="1:14" ht="19.5" customHeight="1" x14ac:dyDescent="0.3">
      <c r="A46" s="81" t="s">
        <v>61</v>
      </c>
      <c r="B46" s="142">
        <f>(B45/B44)*(B43/B42)*(B41/B40)*(B39/B38)*B37</f>
        <v>40</v>
      </c>
      <c r="C46" s="144" t="s">
        <v>62</v>
      </c>
      <c r="D46" s="146">
        <f>D45*$B$31/100</f>
        <v>16.531488000000003</v>
      </c>
      <c r="E46" s="94"/>
      <c r="F46" s="93">
        <f>F45*$B$31/100</f>
        <v>17.322047999999999</v>
      </c>
      <c r="G46" s="94"/>
    </row>
    <row r="47" spans="1:14" ht="19.5" customHeight="1" x14ac:dyDescent="0.3">
      <c r="A47" s="398" t="s">
        <v>63</v>
      </c>
      <c r="B47" s="399"/>
      <c r="C47" s="144" t="s">
        <v>64</v>
      </c>
      <c r="D47" s="145">
        <f>D46/$B$46</f>
        <v>0.41328720000000008</v>
      </c>
      <c r="E47" s="94"/>
      <c r="F47" s="95">
        <f>F46/$B$46</f>
        <v>0.43305119999999997</v>
      </c>
      <c r="G47" s="94"/>
    </row>
    <row r="48" spans="1:14" ht="27" customHeight="1" x14ac:dyDescent="0.4">
      <c r="A48" s="400"/>
      <c r="B48" s="401"/>
      <c r="C48" s="144" t="s">
        <v>103</v>
      </c>
      <c r="D48" s="163">
        <v>0.5</v>
      </c>
      <c r="E48" s="126"/>
      <c r="F48" s="126"/>
      <c r="G48" s="126"/>
    </row>
    <row r="49" spans="1:12" ht="18.75" x14ac:dyDescent="0.3">
      <c r="C49" s="144" t="s">
        <v>65</v>
      </c>
      <c r="D49" s="146">
        <f>D48*$B$46</f>
        <v>20</v>
      </c>
      <c r="E49" s="94"/>
      <c r="F49" s="94"/>
      <c r="G49" s="94"/>
    </row>
    <row r="50" spans="1:12" ht="19.5" customHeight="1" x14ac:dyDescent="0.3">
      <c r="C50" s="147" t="s">
        <v>66</v>
      </c>
      <c r="D50" s="148">
        <f>D49/B35</f>
        <v>20</v>
      </c>
      <c r="E50" s="112"/>
      <c r="F50" s="112"/>
      <c r="G50" s="112"/>
    </row>
    <row r="51" spans="1:12" ht="18.75" x14ac:dyDescent="0.3">
      <c r="C51" s="149" t="s">
        <v>67</v>
      </c>
      <c r="D51" s="150">
        <f>AVERAGE(E39:E42,G39:G42)</f>
        <v>61412422.246351779</v>
      </c>
      <c r="E51" s="111"/>
      <c r="F51" s="111"/>
      <c r="G51" s="111"/>
    </row>
    <row r="52" spans="1:12" ht="18.75" x14ac:dyDescent="0.3">
      <c r="C52" s="96" t="s">
        <v>68</v>
      </c>
      <c r="D52" s="99">
        <f>STDEV(E39:E42,G39:G42)/D51</f>
        <v>6.5452529938039797E-3</v>
      </c>
      <c r="E52" s="92"/>
      <c r="F52" s="92"/>
      <c r="G52" s="92"/>
    </row>
    <row r="53" spans="1:12" ht="19.5" customHeight="1" x14ac:dyDescent="0.3">
      <c r="C53" s="97" t="s">
        <v>18</v>
      </c>
      <c r="D53" s="100">
        <f>COUNT(E39:E42,G39:G42)</f>
        <v>6</v>
      </c>
      <c r="E53" s="92"/>
      <c r="F53" s="92"/>
      <c r="G53" s="92"/>
    </row>
    <row r="55" spans="1:12" ht="18.75" x14ac:dyDescent="0.3">
      <c r="A55" s="63" t="s">
        <v>1</v>
      </c>
      <c r="B55" s="101" t="s">
        <v>69</v>
      </c>
    </row>
    <row r="56" spans="1:12" ht="18.75" x14ac:dyDescent="0.3">
      <c r="A56" s="64" t="s">
        <v>70</v>
      </c>
      <c r="B56" s="66" t="str">
        <f>B21</f>
        <v>Each 5ml of reconstituted suspension contains: Amoxicillin Trihydrate BP equivalent to Amoxicillin 400mg
Diluted Potassium Clavulanate BP equivalent to Clavulanic acid 57mg</v>
      </c>
    </row>
    <row r="57" spans="1:12" ht="26.25" customHeight="1" x14ac:dyDescent="0.4">
      <c r="A57" s="152" t="s">
        <v>104</v>
      </c>
      <c r="B57" s="164">
        <v>5</v>
      </c>
      <c r="C57" s="136" t="s">
        <v>105</v>
      </c>
      <c r="D57" s="165">
        <v>400</v>
      </c>
      <c r="E57" s="136" t="str">
        <f>B20</f>
        <v>Amoxicillin Trihydrate &amp; Clavulanate Potassium</v>
      </c>
    </row>
    <row r="58" spans="1:12" ht="18.75" x14ac:dyDescent="0.3">
      <c r="A58" s="66" t="s">
        <v>106</v>
      </c>
      <c r="B58" s="175">
        <f>RD!C39</f>
        <v>1.0307158030814396</v>
      </c>
    </row>
    <row r="59" spans="1:12" s="4" customFormat="1" ht="18.75" x14ac:dyDescent="0.3">
      <c r="A59" s="134" t="s">
        <v>107</v>
      </c>
      <c r="B59" s="135">
        <f>B57</f>
        <v>5</v>
      </c>
      <c r="C59" s="136" t="s">
        <v>108</v>
      </c>
      <c r="D59" s="153">
        <f>B58*B57</f>
        <v>5.1535790154071979</v>
      </c>
    </row>
    <row r="60" spans="1:12" ht="19.5" customHeight="1" thickBot="1" x14ac:dyDescent="0.3"/>
    <row r="61" spans="1:12" s="3" customFormat="1" ht="27" customHeight="1" thickBot="1" x14ac:dyDescent="0.45">
      <c r="A61" s="80" t="s">
        <v>71</v>
      </c>
      <c r="B61" s="160">
        <v>100</v>
      </c>
      <c r="C61" s="64"/>
      <c r="D61" s="103" t="s">
        <v>109</v>
      </c>
      <c r="E61" s="102" t="s">
        <v>50</v>
      </c>
      <c r="F61" s="102" t="s">
        <v>51</v>
      </c>
      <c r="G61" s="310" t="s">
        <v>72</v>
      </c>
      <c r="H61" s="317" t="s">
        <v>73</v>
      </c>
      <c r="L61" s="72"/>
    </row>
    <row r="62" spans="1:12" s="3" customFormat="1" ht="24" customHeight="1" x14ac:dyDescent="0.4">
      <c r="A62" s="81" t="s">
        <v>74</v>
      </c>
      <c r="B62" s="161">
        <v>1</v>
      </c>
      <c r="C62" s="402" t="s">
        <v>75</v>
      </c>
      <c r="D62" s="405">
        <v>0.69889000000000001</v>
      </c>
      <c r="E62" s="129">
        <v>1</v>
      </c>
      <c r="F62" s="166">
        <v>61519268</v>
      </c>
      <c r="G62" s="311">
        <f>IF(ISBLANK(F62),"-",(F62/$D$51*$D$48*$B$70)*$D$59/$D$62)</f>
        <v>369.33889793408605</v>
      </c>
      <c r="H62" s="315">
        <f t="shared" ref="H62:H73" si="0">IF(ISBLANK(F62),"-",G62/$D$57)</f>
        <v>0.92334724483521513</v>
      </c>
      <c r="L62" s="72"/>
    </row>
    <row r="63" spans="1:12" s="3" customFormat="1" ht="26.25" customHeight="1" x14ac:dyDescent="0.4">
      <c r="A63" s="81" t="s">
        <v>76</v>
      </c>
      <c r="B63" s="161">
        <v>1</v>
      </c>
      <c r="C63" s="403"/>
      <c r="D63" s="406"/>
      <c r="E63" s="130">
        <v>2</v>
      </c>
      <c r="F63" s="162">
        <v>61761893</v>
      </c>
      <c r="G63" s="312">
        <f>IF(ISBLANK(F63),"-",(F63/$D$51*$D$48*$B$70)*$D$59/$D$62)</f>
        <v>370.79552856420429</v>
      </c>
      <c r="H63" s="315">
        <f t="shared" si="0"/>
        <v>0.92698882141051075</v>
      </c>
      <c r="L63" s="72"/>
    </row>
    <row r="64" spans="1:12" s="3" customFormat="1" ht="24.75" customHeight="1" x14ac:dyDescent="0.4">
      <c r="A64" s="81" t="s">
        <v>77</v>
      </c>
      <c r="B64" s="161">
        <v>1</v>
      </c>
      <c r="C64" s="403"/>
      <c r="D64" s="406"/>
      <c r="E64" s="130">
        <v>3</v>
      </c>
      <c r="F64" s="162">
        <v>61075795</v>
      </c>
      <c r="G64" s="312">
        <f>IF(ISBLANK(F64),"-",(F64/$D$51*$D$48*$B$70)*$D$59/$D$62)</f>
        <v>366.67645030737623</v>
      </c>
      <c r="H64" s="315">
        <f t="shared" si="0"/>
        <v>0.91669112576844058</v>
      </c>
      <c r="L64" s="72"/>
    </row>
    <row r="65" spans="1:11" ht="27" customHeight="1" thickBot="1" x14ac:dyDescent="0.45">
      <c r="A65" s="81" t="s">
        <v>78</v>
      </c>
      <c r="B65" s="161">
        <v>1</v>
      </c>
      <c r="C65" s="404"/>
      <c r="D65" s="407"/>
      <c r="E65" s="131">
        <v>4</v>
      </c>
      <c r="F65" s="167"/>
      <c r="G65" s="312" t="str">
        <f>IF(ISBLANK(F65),"-",(F65/$D$51*$D$48*$B$70)*$D$59/$D$62)</f>
        <v>-</v>
      </c>
      <c r="H65" s="316" t="str">
        <f t="shared" si="0"/>
        <v>-</v>
      </c>
    </row>
    <row r="66" spans="1:11" ht="24.75" customHeight="1" x14ac:dyDescent="0.4">
      <c r="A66" s="81" t="s">
        <v>79</v>
      </c>
      <c r="B66" s="161">
        <v>1</v>
      </c>
      <c r="C66" s="402" t="s">
        <v>80</v>
      </c>
      <c r="D66" s="405">
        <v>0.82140000000000002</v>
      </c>
      <c r="E66" s="104">
        <v>1</v>
      </c>
      <c r="F66" s="162">
        <v>72041241</v>
      </c>
      <c r="G66" s="311">
        <f>IF(ISBLANK(F66),"-",(F66/$D$51*$D$48*$B$70)*$D$59/$D$66)</f>
        <v>368.00117310051229</v>
      </c>
      <c r="H66" s="314">
        <f t="shared" si="0"/>
        <v>0.92000293275128076</v>
      </c>
    </row>
    <row r="67" spans="1:11" ht="23.25" customHeight="1" x14ac:dyDescent="0.4">
      <c r="A67" s="81" t="s">
        <v>81</v>
      </c>
      <c r="B67" s="161">
        <v>1</v>
      </c>
      <c r="C67" s="403"/>
      <c r="D67" s="406"/>
      <c r="E67" s="105">
        <v>2</v>
      </c>
      <c r="F67" s="162">
        <v>72109037</v>
      </c>
      <c r="G67" s="312">
        <f>IF(ISBLANK(F67),"-",(F67/$D$51*$D$48*$B$70)*$D$59/$D$66)</f>
        <v>368.34748872730063</v>
      </c>
      <c r="H67" s="315">
        <f t="shared" si="0"/>
        <v>0.92086872181825152</v>
      </c>
    </row>
    <row r="68" spans="1:11" ht="24.75" customHeight="1" x14ac:dyDescent="0.4">
      <c r="A68" s="81" t="s">
        <v>82</v>
      </c>
      <c r="B68" s="161">
        <v>1</v>
      </c>
      <c r="C68" s="403"/>
      <c r="D68" s="406"/>
      <c r="E68" s="105">
        <v>3</v>
      </c>
      <c r="F68" s="162">
        <v>72037857</v>
      </c>
      <c r="G68" s="312">
        <f>IF(ISBLANK(F68),"-",(F68/$D$51*$D$48*$B$70)*$D$59/$D$66)</f>
        <v>367.98388694674139</v>
      </c>
      <c r="H68" s="315">
        <f t="shared" si="0"/>
        <v>0.91995971736685345</v>
      </c>
    </row>
    <row r="69" spans="1:11" ht="27" customHeight="1" thickBot="1" x14ac:dyDescent="0.45">
      <c r="A69" s="81" t="s">
        <v>83</v>
      </c>
      <c r="B69" s="161">
        <v>1</v>
      </c>
      <c r="C69" s="404"/>
      <c r="D69" s="407"/>
      <c r="E69" s="106">
        <v>4</v>
      </c>
      <c r="F69" s="167"/>
      <c r="G69" s="313" t="str">
        <f>IF(ISBLANK(F69),"-",(F69/$D$51*$D$48*$B$70)*$D$59/$D$66)</f>
        <v>-</v>
      </c>
      <c r="H69" s="316" t="str">
        <f t="shared" si="0"/>
        <v>-</v>
      </c>
    </row>
    <row r="70" spans="1:11" ht="23.25" customHeight="1" x14ac:dyDescent="0.4">
      <c r="A70" s="81" t="s">
        <v>84</v>
      </c>
      <c r="B70" s="141">
        <f>(B69/B68)*(B67/B66)*(B65/B64)*(B63/B62)*B61</f>
        <v>100</v>
      </c>
      <c r="C70" s="402" t="s">
        <v>85</v>
      </c>
      <c r="D70" s="405">
        <v>1.13239</v>
      </c>
      <c r="E70" s="104">
        <v>1</v>
      </c>
      <c r="F70" s="166">
        <v>100526230</v>
      </c>
      <c r="G70" s="311">
        <f>IF(ISBLANK(F70),"-",(F70/$D$51*$D$48*$B$70)*$D$59/$D$70)</f>
        <v>372.48268251006607</v>
      </c>
      <c r="H70" s="315">
        <f t="shared" si="0"/>
        <v>0.93120670627516522</v>
      </c>
    </row>
    <row r="71" spans="1:11" ht="22.5" customHeight="1" thickBot="1" x14ac:dyDescent="0.45">
      <c r="A71" s="151" t="s">
        <v>110</v>
      </c>
      <c r="B71" s="168">
        <f>(D48*B70)/D57*D59</f>
        <v>0.64419737692589973</v>
      </c>
      <c r="C71" s="403"/>
      <c r="D71" s="406"/>
      <c r="E71" s="105">
        <v>2</v>
      </c>
      <c r="F71" s="162">
        <v>100847109</v>
      </c>
      <c r="G71" s="312">
        <f>IF(ISBLANK(F71),"-",(F71/$D$51*$D$48*$B$70)*$D$59/$D$70)</f>
        <v>373.671644541977</v>
      </c>
      <c r="H71" s="315">
        <f t="shared" si="0"/>
        <v>0.93417911135494247</v>
      </c>
    </row>
    <row r="72" spans="1:11" ht="23.25" customHeight="1" x14ac:dyDescent="0.4">
      <c r="A72" s="398" t="s">
        <v>63</v>
      </c>
      <c r="B72" s="409"/>
      <c r="C72" s="403"/>
      <c r="D72" s="406"/>
      <c r="E72" s="105">
        <v>3</v>
      </c>
      <c r="F72" s="162">
        <v>101230313</v>
      </c>
      <c r="G72" s="312">
        <f>IF(ISBLANK(F72),"-",(F72/$D$51*$D$48*$B$70)*$D$59/$D$70)</f>
        <v>375.09154115869677</v>
      </c>
      <c r="H72" s="315">
        <f t="shared" si="0"/>
        <v>0.9377288528967419</v>
      </c>
    </row>
    <row r="73" spans="1:11" ht="23.25" customHeight="1" thickBot="1" x14ac:dyDescent="0.45">
      <c r="A73" s="400"/>
      <c r="B73" s="410"/>
      <c r="C73" s="408"/>
      <c r="D73" s="407"/>
      <c r="E73" s="106">
        <v>4</v>
      </c>
      <c r="F73" s="167"/>
      <c r="G73" s="313" t="str">
        <f>IF(ISBLANK(F73),"-",(F73/$D$51*$D$48*$B$70)*$D$59/$D$70)</f>
        <v>-</v>
      </c>
      <c r="H73" s="316" t="str">
        <f t="shared" si="0"/>
        <v>-</v>
      </c>
    </row>
    <row r="74" spans="1:11" ht="26.25" customHeight="1" x14ac:dyDescent="0.4">
      <c r="A74" s="107"/>
      <c r="B74" s="107"/>
      <c r="C74" s="107"/>
      <c r="D74" s="107"/>
      <c r="E74" s="107"/>
      <c r="F74" s="108"/>
      <c r="G74" s="98" t="s">
        <v>58</v>
      </c>
      <c r="H74" s="169">
        <f>AVERAGE(H62:H73)</f>
        <v>0.92566369271971127</v>
      </c>
    </row>
    <row r="75" spans="1:11" ht="26.25" customHeight="1" x14ac:dyDescent="0.4">
      <c r="C75" s="107"/>
      <c r="D75" s="107"/>
      <c r="E75" s="107"/>
      <c r="F75" s="108"/>
      <c r="G75" s="96" t="s">
        <v>68</v>
      </c>
      <c r="H75" s="170">
        <f>STDEV(H62:H73)/H74</f>
        <v>7.8647978456569609E-3</v>
      </c>
    </row>
    <row r="76" spans="1:11" ht="27" customHeight="1" x14ac:dyDescent="0.4">
      <c r="A76" s="107"/>
      <c r="B76" s="107"/>
      <c r="C76" s="108"/>
      <c r="D76" s="109"/>
      <c r="E76" s="109"/>
      <c r="F76" s="108"/>
      <c r="G76" s="97" t="s">
        <v>18</v>
      </c>
      <c r="H76" s="171">
        <f>COUNT(H62:H73)</f>
        <v>9</v>
      </c>
    </row>
    <row r="77" spans="1:11" ht="18.75" x14ac:dyDescent="0.3">
      <c r="A77" s="107"/>
      <c r="B77" s="107"/>
      <c r="C77" s="108"/>
      <c r="D77" s="109"/>
      <c r="E77" s="109"/>
      <c r="F77" s="109"/>
      <c r="G77" s="109"/>
      <c r="H77" s="108"/>
      <c r="I77" s="110"/>
      <c r="J77" s="113"/>
      <c r="K77" s="127"/>
    </row>
    <row r="78" spans="1:11" ht="26.25" customHeight="1" x14ac:dyDescent="0.4">
      <c r="A78" s="68" t="s">
        <v>88</v>
      </c>
      <c r="B78" s="173" t="s">
        <v>86</v>
      </c>
      <c r="C78" s="387" t="str">
        <f>B20</f>
        <v>Amoxicillin Trihydrate &amp; Clavulanate Potassium</v>
      </c>
      <c r="D78" s="387"/>
      <c r="E78" s="128" t="s">
        <v>87</v>
      </c>
      <c r="F78" s="128"/>
      <c r="G78" s="174">
        <f>H74</f>
        <v>0.92566369271971127</v>
      </c>
      <c r="H78" s="108"/>
      <c r="I78" s="110"/>
      <c r="J78" s="113"/>
      <c r="K78" s="127"/>
    </row>
    <row r="79" spans="1:11" ht="19.5" customHeight="1" x14ac:dyDescent="0.3">
      <c r="A79" s="117"/>
      <c r="B79" s="118"/>
      <c r="C79" s="119"/>
      <c r="D79" s="119"/>
      <c r="E79" s="118"/>
      <c r="F79" s="118"/>
      <c r="G79" s="118"/>
      <c r="H79" s="118"/>
    </row>
    <row r="80" spans="1:11" ht="18.75" x14ac:dyDescent="0.3">
      <c r="A80" s="63" t="s">
        <v>1</v>
      </c>
      <c r="B80" s="387" t="s">
        <v>111</v>
      </c>
      <c r="C80" s="387"/>
      <c r="D80" s="387"/>
      <c r="E80" s="387"/>
      <c r="F80" s="387"/>
      <c r="G80" s="387"/>
      <c r="H80" s="387"/>
    </row>
    <row r="81" spans="1:8" ht="26.25" customHeight="1" x14ac:dyDescent="0.4">
      <c r="A81" s="68" t="s">
        <v>3</v>
      </c>
      <c r="B81" s="411" t="s">
        <v>97</v>
      </c>
      <c r="C81" s="411"/>
    </row>
    <row r="82" spans="1:8" ht="26.25" customHeight="1" x14ac:dyDescent="0.4">
      <c r="A82" s="70" t="s">
        <v>37</v>
      </c>
      <c r="B82" s="389"/>
      <c r="C82" s="389"/>
    </row>
    <row r="83" spans="1:8" ht="27" customHeight="1" x14ac:dyDescent="0.4">
      <c r="A83" s="70" t="s">
        <v>5</v>
      </c>
      <c r="B83" s="157">
        <v>87.84</v>
      </c>
    </row>
    <row r="84" spans="1:8" ht="27" customHeight="1" x14ac:dyDescent="0.4">
      <c r="A84" s="70" t="s">
        <v>38</v>
      </c>
      <c r="B84" s="156">
        <v>0</v>
      </c>
      <c r="C84" s="390" t="s">
        <v>99</v>
      </c>
      <c r="D84" s="391"/>
      <c r="E84" s="391"/>
      <c r="F84" s="391"/>
      <c r="G84" s="391"/>
      <c r="H84" s="392"/>
    </row>
    <row r="85" spans="1:8" ht="19.5" customHeight="1" x14ac:dyDescent="0.3">
      <c r="A85" s="70" t="s">
        <v>39</v>
      </c>
      <c r="B85" s="69">
        <f>B83-B84</f>
        <v>87.84</v>
      </c>
      <c r="C85" s="73"/>
      <c r="D85" s="73"/>
      <c r="E85" s="73"/>
      <c r="F85" s="73"/>
      <c r="G85" s="73"/>
      <c r="H85" s="74"/>
    </row>
    <row r="86" spans="1:8" ht="27" customHeight="1" x14ac:dyDescent="0.4">
      <c r="A86" s="70" t="s">
        <v>40</v>
      </c>
      <c r="B86" s="172">
        <v>1</v>
      </c>
      <c r="C86" s="393" t="s">
        <v>41</v>
      </c>
      <c r="D86" s="394"/>
      <c r="E86" s="394"/>
      <c r="F86" s="394"/>
      <c r="G86" s="394"/>
      <c r="H86" s="395"/>
    </row>
    <row r="87" spans="1:8" ht="27" customHeight="1" x14ac:dyDescent="0.4">
      <c r="A87" s="70" t="s">
        <v>42</v>
      </c>
      <c r="B87" s="172">
        <v>1</v>
      </c>
      <c r="C87" s="393" t="s">
        <v>43</v>
      </c>
      <c r="D87" s="394"/>
      <c r="E87" s="394"/>
      <c r="F87" s="394"/>
      <c r="G87" s="394"/>
      <c r="H87" s="395"/>
    </row>
    <row r="88" spans="1:8" ht="18.75" x14ac:dyDescent="0.3">
      <c r="A88" s="70"/>
      <c r="B88" s="75"/>
      <c r="C88" s="78"/>
      <c r="D88" s="78"/>
      <c r="E88" s="78"/>
      <c r="F88" s="78"/>
      <c r="G88" s="78"/>
      <c r="H88" s="78"/>
    </row>
    <row r="89" spans="1:8" ht="18.75" x14ac:dyDescent="0.3">
      <c r="A89" s="70" t="s">
        <v>44</v>
      </c>
      <c r="B89" s="79">
        <f>B86/B87</f>
        <v>1</v>
      </c>
      <c r="C89" s="64" t="s">
        <v>45</v>
      </c>
    </row>
    <row r="90" spans="1:8" ht="19.5" customHeight="1" x14ac:dyDescent="0.3">
      <c r="A90" s="70"/>
      <c r="B90" s="69"/>
      <c r="C90" s="71"/>
      <c r="D90" s="71"/>
      <c r="E90" s="71"/>
      <c r="F90" s="71"/>
      <c r="G90" s="71"/>
    </row>
    <row r="91" spans="1:8" ht="27" customHeight="1" x14ac:dyDescent="0.4">
      <c r="A91" s="80" t="s">
        <v>46</v>
      </c>
      <c r="B91" s="160">
        <v>20</v>
      </c>
      <c r="D91" s="396" t="s">
        <v>47</v>
      </c>
      <c r="E91" s="397"/>
      <c r="F91" s="124" t="s">
        <v>48</v>
      </c>
      <c r="G91" s="125"/>
      <c r="H91" s="71"/>
    </row>
    <row r="92" spans="1:8" ht="26.25" customHeight="1" x14ac:dyDescent="0.4">
      <c r="A92" s="81" t="s">
        <v>49</v>
      </c>
      <c r="B92" s="161">
        <v>10</v>
      </c>
      <c r="C92" s="83" t="s">
        <v>100</v>
      </c>
      <c r="D92" s="84" t="s">
        <v>51</v>
      </c>
      <c r="E92" s="85" t="s">
        <v>52</v>
      </c>
      <c r="F92" s="84" t="s">
        <v>51</v>
      </c>
      <c r="G92" s="85" t="s">
        <v>52</v>
      </c>
      <c r="H92" s="71"/>
    </row>
    <row r="93" spans="1:8" ht="26.25" customHeight="1" x14ac:dyDescent="0.4">
      <c r="A93" s="81" t="s">
        <v>53</v>
      </c>
      <c r="B93" s="161">
        <v>20</v>
      </c>
      <c r="C93" s="86">
        <v>1</v>
      </c>
      <c r="D93" s="285">
        <v>51006503</v>
      </c>
      <c r="E93" s="240">
        <f>IF(ISBLANK(D93),"-",$D$103/$D$100*D93)</f>
        <v>61708302.362134598</v>
      </c>
      <c r="F93" s="285">
        <v>52868342</v>
      </c>
      <c r="G93" s="120">
        <f>IF(ISBLANK(F93),"-",$D$103/$F$100*F93)</f>
        <v>61041675.903449759</v>
      </c>
      <c r="H93" s="71"/>
    </row>
    <row r="94" spans="1:8" ht="26.25" customHeight="1" x14ac:dyDescent="0.4">
      <c r="A94" s="81" t="s">
        <v>54</v>
      </c>
      <c r="B94" s="161">
        <v>1</v>
      </c>
      <c r="C94" s="82">
        <v>2</v>
      </c>
      <c r="D94" s="286">
        <v>51037841</v>
      </c>
      <c r="E94" s="241">
        <f>IF(ISBLANK(D94),"-",$D$103/$D$100*D94)</f>
        <v>61746215.464693792</v>
      </c>
      <c r="F94" s="286">
        <v>52934803</v>
      </c>
      <c r="G94" s="121">
        <f>IF(ISBLANK(F94),"-",$D$103/$F$100*F94)</f>
        <v>61118411.633543566</v>
      </c>
      <c r="H94" s="71"/>
    </row>
    <row r="95" spans="1:8" ht="26.25" customHeight="1" x14ac:dyDescent="0.4">
      <c r="A95" s="81" t="s">
        <v>55</v>
      </c>
      <c r="B95" s="161">
        <v>1</v>
      </c>
      <c r="C95" s="82">
        <v>3</v>
      </c>
      <c r="D95" s="286">
        <v>51138804</v>
      </c>
      <c r="E95" s="241">
        <f>IF(ISBLANK(D95),"-",$D$103/$D$100*D95)</f>
        <v>61868361.759086646</v>
      </c>
      <c r="F95" s="286">
        <v>52824942</v>
      </c>
      <c r="G95" s="121">
        <f>IF(ISBLANK(F95),"-",$D$103/$F$100*F95)</f>
        <v>60991566.355202347</v>
      </c>
    </row>
    <row r="96" spans="1:8" ht="26.25" customHeight="1" x14ac:dyDescent="0.4">
      <c r="A96" s="81" t="s">
        <v>56</v>
      </c>
      <c r="B96" s="161">
        <v>1</v>
      </c>
      <c r="C96" s="88">
        <v>4</v>
      </c>
      <c r="D96" s="287"/>
      <c r="E96" s="242" t="str">
        <f>IF(ISBLANK(D96),"-",$D$103/$D$100*D96)</f>
        <v>-</v>
      </c>
      <c r="F96" s="287"/>
      <c r="G96" s="122" t="str">
        <f>IF(ISBLANK(F96),"-",$D$103/$F$100*F96)</f>
        <v>-</v>
      </c>
    </row>
    <row r="97" spans="1:7" ht="27" customHeight="1" x14ac:dyDescent="0.4">
      <c r="A97" s="81" t="s">
        <v>57</v>
      </c>
      <c r="B97" s="161">
        <v>1</v>
      </c>
      <c r="C97" s="89" t="s">
        <v>58</v>
      </c>
      <c r="D97" s="209">
        <f>AVERAGE(D93:D96)</f>
        <v>51061049.333333336</v>
      </c>
      <c r="E97" s="210">
        <f>AVERAGE(E93:E96)</f>
        <v>61774293.195305012</v>
      </c>
      <c r="F97" s="209">
        <f>AVERAGE(F93:F96)</f>
        <v>52876029</v>
      </c>
      <c r="G97" s="90">
        <f>AVERAGE(G93:G96)</f>
        <v>61050551.29739856</v>
      </c>
    </row>
    <row r="98" spans="1:7" ht="26.25" customHeight="1" x14ac:dyDescent="0.4">
      <c r="A98" s="81" t="s">
        <v>59</v>
      </c>
      <c r="B98" s="157">
        <v>1</v>
      </c>
      <c r="C98" s="143" t="s">
        <v>101</v>
      </c>
      <c r="D98" s="289">
        <v>18.82</v>
      </c>
      <c r="E98" s="257"/>
      <c r="F98" s="288">
        <v>19.72</v>
      </c>
      <c r="G98" s="126"/>
    </row>
    <row r="99" spans="1:7" ht="26.25" customHeight="1" x14ac:dyDescent="0.4">
      <c r="A99" s="81" t="s">
        <v>60</v>
      </c>
      <c r="B99" s="157">
        <v>1</v>
      </c>
      <c r="C99" s="144" t="s">
        <v>102</v>
      </c>
      <c r="D99" s="145">
        <f>D98*$B$89</f>
        <v>18.82</v>
      </c>
      <c r="E99" s="92"/>
      <c r="F99" s="91">
        <f>F98*$B$89</f>
        <v>19.72</v>
      </c>
      <c r="G99" s="94"/>
    </row>
    <row r="100" spans="1:7" ht="19.5" customHeight="1" x14ac:dyDescent="0.3">
      <c r="A100" s="81" t="s">
        <v>61</v>
      </c>
      <c r="B100" s="142">
        <f>(B99/B98)*(B97/B96)*(B95/B94)*(B93/B92)*B91</f>
        <v>40</v>
      </c>
      <c r="C100" s="144" t="s">
        <v>62</v>
      </c>
      <c r="D100" s="146">
        <f>D99*$B$85/100</f>
        <v>16.531488000000003</v>
      </c>
      <c r="E100" s="94"/>
      <c r="F100" s="93">
        <f>F99*$B$85/100</f>
        <v>17.322047999999999</v>
      </c>
      <c r="G100" s="94"/>
    </row>
    <row r="101" spans="1:7" ht="19.5" customHeight="1" x14ac:dyDescent="0.3">
      <c r="A101" s="398" t="s">
        <v>63</v>
      </c>
      <c r="B101" s="399"/>
      <c r="C101" s="144" t="s">
        <v>64</v>
      </c>
      <c r="D101" s="145">
        <f>D100/$B$100</f>
        <v>0.41328720000000008</v>
      </c>
      <c r="E101" s="94"/>
      <c r="F101" s="95">
        <f>F100/$B$100</f>
        <v>0.43305119999999997</v>
      </c>
      <c r="G101" s="94"/>
    </row>
    <row r="102" spans="1:7" ht="27" customHeight="1" x14ac:dyDescent="0.4">
      <c r="A102" s="400"/>
      <c r="B102" s="401"/>
      <c r="C102" s="144" t="s">
        <v>103</v>
      </c>
      <c r="D102" s="163">
        <v>0.5</v>
      </c>
      <c r="E102" s="126"/>
      <c r="F102" s="126"/>
      <c r="G102" s="126"/>
    </row>
    <row r="103" spans="1:7" ht="18.75" x14ac:dyDescent="0.3">
      <c r="C103" s="144" t="s">
        <v>65</v>
      </c>
      <c r="D103" s="146">
        <f>D102*$B$100</f>
        <v>20</v>
      </c>
      <c r="E103" s="94"/>
      <c r="F103" s="94"/>
      <c r="G103" s="94"/>
    </row>
    <row r="104" spans="1:7" ht="19.5" customHeight="1" x14ac:dyDescent="0.3">
      <c r="C104" s="147" t="s">
        <v>66</v>
      </c>
      <c r="D104" s="148">
        <f>D103/B89</f>
        <v>20</v>
      </c>
      <c r="E104" s="112"/>
      <c r="F104" s="112"/>
      <c r="G104" s="112"/>
    </row>
    <row r="105" spans="1:7" ht="18.75" x14ac:dyDescent="0.3">
      <c r="C105" s="149" t="s">
        <v>67</v>
      </c>
      <c r="D105" s="150">
        <f>AVERAGE(E93:E96,G93:G96)</f>
        <v>61412422.246351779</v>
      </c>
      <c r="E105" s="111"/>
      <c r="F105" s="111"/>
      <c r="G105" s="111"/>
    </row>
    <row r="106" spans="1:7" ht="18.75" x14ac:dyDescent="0.3">
      <c r="C106" s="96" t="s">
        <v>68</v>
      </c>
      <c r="D106" s="99">
        <f>STDEV(E93:E96,G93:G96)/D105</f>
        <v>6.5452529938039797E-3</v>
      </c>
      <c r="E106" s="92"/>
      <c r="F106" s="92"/>
      <c r="G106" s="92"/>
    </row>
    <row r="107" spans="1:7" ht="19.5" customHeight="1" x14ac:dyDescent="0.3">
      <c r="C107" s="97" t="s">
        <v>18</v>
      </c>
      <c r="D107" s="100">
        <f>COUNT(E93:E96,G93:G96)</f>
        <v>6</v>
      </c>
      <c r="E107" s="92"/>
      <c r="F107" s="92"/>
      <c r="G107" s="92"/>
    </row>
    <row r="109" spans="1:7" ht="18.75" x14ac:dyDescent="0.3">
      <c r="A109" s="63" t="s">
        <v>1</v>
      </c>
      <c r="B109" s="101" t="s">
        <v>69</v>
      </c>
    </row>
    <row r="110" spans="1:7" ht="18.75" x14ac:dyDescent="0.3">
      <c r="A110" s="64" t="s">
        <v>70</v>
      </c>
      <c r="B110" s="66" t="str">
        <f>B21</f>
        <v>Each 5ml of reconstituted suspension contains: Amoxicillin Trihydrate BP equivalent to Amoxicillin 400mg
Diluted Potassium Clavulanate BP equivalent to Clavulanic acid 57mg</v>
      </c>
    </row>
    <row r="111" spans="1:7" ht="26.25" customHeight="1" x14ac:dyDescent="0.4">
      <c r="A111" s="152" t="s">
        <v>104</v>
      </c>
      <c r="B111" s="164">
        <v>5</v>
      </c>
      <c r="C111" s="136" t="s">
        <v>105</v>
      </c>
      <c r="D111" s="165">
        <v>400</v>
      </c>
      <c r="E111" s="136" t="str">
        <f>B20</f>
        <v>Amoxicillin Trihydrate &amp; Clavulanate Potassium</v>
      </c>
    </row>
    <row r="112" spans="1:7" ht="18.75" x14ac:dyDescent="0.3">
      <c r="A112" s="66" t="s">
        <v>106</v>
      </c>
      <c r="B112" s="175">
        <f>B58</f>
        <v>1.0307158030814396</v>
      </c>
    </row>
    <row r="113" spans="1:8" ht="18.75" x14ac:dyDescent="0.3">
      <c r="A113" s="134" t="s">
        <v>107</v>
      </c>
      <c r="B113" s="135">
        <f>B111</f>
        <v>5</v>
      </c>
      <c r="C113" s="136" t="s">
        <v>108</v>
      </c>
      <c r="D113" s="153">
        <f>B112*B111</f>
        <v>5.1535790154071979</v>
      </c>
      <c r="E113" s="137"/>
      <c r="F113" s="137"/>
      <c r="G113" s="137"/>
      <c r="H113" s="137"/>
    </row>
    <row r="114" spans="1:8" ht="19.5" customHeight="1" x14ac:dyDescent="0.25"/>
    <row r="115" spans="1:8" ht="27" customHeight="1" x14ac:dyDescent="0.4">
      <c r="A115" s="80" t="s">
        <v>71</v>
      </c>
      <c r="B115" s="160">
        <v>50</v>
      </c>
      <c r="D115" s="103" t="s">
        <v>109</v>
      </c>
      <c r="E115" s="102" t="s">
        <v>50</v>
      </c>
      <c r="F115" s="102" t="s">
        <v>51</v>
      </c>
      <c r="G115" s="102" t="s">
        <v>72</v>
      </c>
      <c r="H115" s="83" t="s">
        <v>73</v>
      </c>
    </row>
    <row r="116" spans="1:8" ht="26.25" customHeight="1" x14ac:dyDescent="0.4">
      <c r="A116" s="81" t="s">
        <v>74</v>
      </c>
      <c r="B116" s="161">
        <v>1</v>
      </c>
      <c r="C116" s="402" t="s">
        <v>75</v>
      </c>
      <c r="D116" s="405">
        <v>0.52900999999999998</v>
      </c>
      <c r="E116" s="129">
        <v>1</v>
      </c>
      <c r="F116" s="166">
        <v>95318466</v>
      </c>
      <c r="G116" s="138">
        <f>IF(ISBLANK(F116),"-",(F116/$D$105*$D$102*$B$124)*$D$113/$D$116)</f>
        <v>378.0122580770892</v>
      </c>
      <c r="H116" s="179">
        <f>IF(ISBLANK(F116),"-",G116/$D$111)</f>
        <v>0.94503064519272295</v>
      </c>
    </row>
    <row r="117" spans="1:8" ht="26.25" customHeight="1" x14ac:dyDescent="0.4">
      <c r="A117" s="81" t="s">
        <v>76</v>
      </c>
      <c r="B117" s="161">
        <v>1</v>
      </c>
      <c r="C117" s="403"/>
      <c r="D117" s="406"/>
      <c r="E117" s="130">
        <v>2</v>
      </c>
      <c r="F117" s="162">
        <v>94742987</v>
      </c>
      <c r="G117" s="139">
        <f>IF(ISBLANK(F117),"-",(F117/$D$105*$D$102*$B$124)*$D$113/$D$116)</f>
        <v>375.73003380938081</v>
      </c>
      <c r="H117" s="180">
        <f t="shared" ref="H117:H127" si="1">IF(ISBLANK(F117),"-",G117/$D$111)</f>
        <v>0.93932508452345198</v>
      </c>
    </row>
    <row r="118" spans="1:8" ht="26.25" customHeight="1" x14ac:dyDescent="0.4">
      <c r="A118" s="81" t="s">
        <v>77</v>
      </c>
      <c r="B118" s="161">
        <v>1</v>
      </c>
      <c r="C118" s="403"/>
      <c r="D118" s="406"/>
      <c r="E118" s="130">
        <v>3</v>
      </c>
      <c r="F118" s="162">
        <v>94857923</v>
      </c>
      <c r="G118" s="139">
        <f>IF(ISBLANK(F118),"-",(F118/$D$105*$D$102*$B$124)*$D$113/$D$116)</f>
        <v>376.18584493095665</v>
      </c>
      <c r="H118" s="180">
        <f t="shared" si="1"/>
        <v>0.94046461232739165</v>
      </c>
    </row>
    <row r="119" spans="1:8" ht="27" customHeight="1" x14ac:dyDescent="0.4">
      <c r="A119" s="81" t="s">
        <v>78</v>
      </c>
      <c r="B119" s="161">
        <v>1</v>
      </c>
      <c r="C119" s="404"/>
      <c r="D119" s="407"/>
      <c r="E119" s="131">
        <v>4</v>
      </c>
      <c r="F119" s="167"/>
      <c r="G119" s="140" t="str">
        <f>IF(ISBLANK(F119),"-",(F119/$D$105*$D$102*$B$124)*$D$113/$D$116)</f>
        <v>-</v>
      </c>
      <c r="H119" s="181" t="str">
        <f t="shared" si="1"/>
        <v>-</v>
      </c>
    </row>
    <row r="120" spans="1:8" ht="26.25" customHeight="1" x14ac:dyDescent="0.4">
      <c r="A120" s="81" t="s">
        <v>79</v>
      </c>
      <c r="B120" s="161">
        <v>1</v>
      </c>
      <c r="C120" s="402" t="s">
        <v>80</v>
      </c>
      <c r="D120" s="405">
        <v>0.89342999999999995</v>
      </c>
      <c r="E120" s="104">
        <v>1</v>
      </c>
      <c r="F120" s="162">
        <v>160214243</v>
      </c>
      <c r="G120" s="138">
        <f>IF(ISBLANK(F120),"-",(F120/$D$105*$D$102*$B$124)*$D$113/$D$120)</f>
        <v>376.21257796527402</v>
      </c>
      <c r="H120" s="179">
        <f t="shared" si="1"/>
        <v>0.94053144491318508</v>
      </c>
    </row>
    <row r="121" spans="1:8" ht="26.25" customHeight="1" x14ac:dyDescent="0.4">
      <c r="A121" s="81" t="s">
        <v>81</v>
      </c>
      <c r="B121" s="161">
        <v>1</v>
      </c>
      <c r="C121" s="403"/>
      <c r="D121" s="406"/>
      <c r="E121" s="105">
        <v>2</v>
      </c>
      <c r="F121" s="162">
        <v>160216086</v>
      </c>
      <c r="G121" s="139">
        <f>IF(ISBLANK(F121),"-",(F121/$D$105*$D$102*$B$124)*$D$113/$D$120)</f>
        <v>376.21690566903004</v>
      </c>
      <c r="H121" s="180">
        <f t="shared" si="1"/>
        <v>0.94054226417257514</v>
      </c>
    </row>
    <row r="122" spans="1:8" ht="26.25" customHeight="1" x14ac:dyDescent="0.4">
      <c r="A122" s="81" t="s">
        <v>82</v>
      </c>
      <c r="B122" s="161">
        <v>1</v>
      </c>
      <c r="C122" s="403"/>
      <c r="D122" s="406"/>
      <c r="E122" s="105">
        <v>3</v>
      </c>
      <c r="F122" s="162">
        <v>159041721</v>
      </c>
      <c r="G122" s="139">
        <f>IF(ISBLANK(F122),"-",(F122/$D$105*$D$102*$B$124)*$D$113/$D$120)</f>
        <v>373.45928015553443</v>
      </c>
      <c r="H122" s="180">
        <f t="shared" si="1"/>
        <v>0.93364820038883611</v>
      </c>
    </row>
    <row r="123" spans="1:8" ht="27" customHeight="1" x14ac:dyDescent="0.4">
      <c r="A123" s="81" t="s">
        <v>83</v>
      </c>
      <c r="B123" s="161">
        <v>1</v>
      </c>
      <c r="C123" s="404"/>
      <c r="D123" s="407"/>
      <c r="E123" s="106">
        <v>4</v>
      </c>
      <c r="F123" s="167"/>
      <c r="G123" s="140" t="str">
        <f>IF(ISBLANK(F123),"-",(F123/$D$105*$D$102*$B$124)*$D$113/$D$120)</f>
        <v>-</v>
      </c>
      <c r="H123" s="181" t="str">
        <f t="shared" si="1"/>
        <v>-</v>
      </c>
    </row>
    <row r="124" spans="1:8" ht="26.25" customHeight="1" x14ac:dyDescent="0.4">
      <c r="A124" s="81" t="s">
        <v>84</v>
      </c>
      <c r="B124" s="141">
        <f>(B123/B122)*(B121/B120)*(B119/B118)*(B117/B116)*B115</f>
        <v>50</v>
      </c>
      <c r="C124" s="402" t="s">
        <v>85</v>
      </c>
      <c r="D124" s="405">
        <v>0.44405</v>
      </c>
      <c r="E124" s="104">
        <v>1</v>
      </c>
      <c r="F124" s="166">
        <v>79679830</v>
      </c>
      <c r="G124" s="138">
        <f>IF(ISBLANK(F124),"-",(F124/$D$105*$D$102*$B$124)*$D$113/$D$124)</f>
        <v>376.45168459440106</v>
      </c>
      <c r="H124" s="179">
        <f t="shared" si="1"/>
        <v>0.94112921148600259</v>
      </c>
    </row>
    <row r="125" spans="1:8" ht="27" customHeight="1" x14ac:dyDescent="0.4">
      <c r="A125" s="151" t="s">
        <v>110</v>
      </c>
      <c r="B125" s="168">
        <f>(D102*B124)/D111*D113</f>
        <v>0.32209868846294987</v>
      </c>
      <c r="C125" s="403"/>
      <c r="D125" s="406"/>
      <c r="E125" s="105">
        <v>2</v>
      </c>
      <c r="F125" s="162">
        <v>79869620</v>
      </c>
      <c r="G125" s="139">
        <f>IF(ISBLANK(F125),"-",(F125/$D$105*$D$102*$B$124)*$D$113/$D$124)</f>
        <v>377.3483577577245</v>
      </c>
      <c r="H125" s="180">
        <f t="shared" si="1"/>
        <v>0.94337089439431121</v>
      </c>
    </row>
    <row r="126" spans="1:8" ht="26.25" customHeight="1" x14ac:dyDescent="0.4">
      <c r="A126" s="398" t="s">
        <v>63</v>
      </c>
      <c r="B126" s="409"/>
      <c r="C126" s="403"/>
      <c r="D126" s="406"/>
      <c r="E126" s="105">
        <v>3</v>
      </c>
      <c r="F126" s="162">
        <v>79971137</v>
      </c>
      <c r="G126" s="139">
        <f>IF(ISBLANK(F126),"-",(F126/$D$105*$D$102*$B$124)*$D$113/$D$124)</f>
        <v>377.82798033805591</v>
      </c>
      <c r="H126" s="180">
        <f t="shared" si="1"/>
        <v>0.94456995084513973</v>
      </c>
    </row>
    <row r="127" spans="1:8" ht="27" customHeight="1" x14ac:dyDescent="0.4">
      <c r="A127" s="400"/>
      <c r="B127" s="410"/>
      <c r="C127" s="408"/>
      <c r="D127" s="407"/>
      <c r="E127" s="106">
        <v>4</v>
      </c>
      <c r="F127" s="167"/>
      <c r="G127" s="140" t="str">
        <f>IF(ISBLANK(F127),"-",(F127/$D$105*$D$102*$B$124)*$D$113/$D$124)</f>
        <v>-</v>
      </c>
      <c r="H127" s="181" t="str">
        <f t="shared" si="1"/>
        <v>-</v>
      </c>
    </row>
    <row r="128" spans="1:8" ht="26.25" customHeight="1" x14ac:dyDescent="0.4">
      <c r="A128" s="107"/>
      <c r="B128" s="107"/>
      <c r="C128" s="107"/>
      <c r="D128" s="107"/>
      <c r="E128" s="107"/>
      <c r="F128" s="108"/>
      <c r="G128" s="98" t="s">
        <v>58</v>
      </c>
      <c r="H128" s="169">
        <f>AVERAGE(H116:H127)</f>
        <v>0.94095692313817958</v>
      </c>
    </row>
    <row r="129" spans="1:9" ht="26.25" customHeight="1" x14ac:dyDescent="0.4">
      <c r="C129" s="107"/>
      <c r="D129" s="107"/>
      <c r="E129" s="107"/>
      <c r="F129" s="108"/>
      <c r="G129" s="96" t="s">
        <v>68</v>
      </c>
      <c r="H129" s="170">
        <f>STDEV(H116:H127)/H128</f>
        <v>3.6075124101499485E-3</v>
      </c>
    </row>
    <row r="130" spans="1:9" ht="27" customHeight="1" x14ac:dyDescent="0.4">
      <c r="A130" s="107"/>
      <c r="B130" s="107"/>
      <c r="C130" s="108"/>
      <c r="D130" s="109"/>
      <c r="E130" s="109"/>
      <c r="F130" s="108"/>
      <c r="G130" s="97" t="s">
        <v>18</v>
      </c>
      <c r="H130" s="171">
        <f>COUNT(H116:H127)</f>
        <v>9</v>
      </c>
    </row>
    <row r="131" spans="1:9" ht="18.75" x14ac:dyDescent="0.3">
      <c r="A131" s="107"/>
      <c r="B131" s="107"/>
      <c r="C131" s="108"/>
      <c r="D131" s="109"/>
      <c r="E131" s="109"/>
      <c r="F131" s="109"/>
      <c r="G131" s="109"/>
      <c r="H131" s="108"/>
    </row>
    <row r="132" spans="1:9" ht="26.25" customHeight="1" x14ac:dyDescent="0.4">
      <c r="A132" s="68" t="s">
        <v>88</v>
      </c>
      <c r="B132" s="173" t="s">
        <v>86</v>
      </c>
      <c r="C132" s="387" t="str">
        <f>B20</f>
        <v>Amoxicillin Trihydrate &amp; Clavulanate Potassium</v>
      </c>
      <c r="D132" s="387"/>
      <c r="E132" s="128" t="s">
        <v>87</v>
      </c>
      <c r="F132" s="128"/>
      <c r="G132" s="174">
        <f>H128</f>
        <v>0.94095692313817958</v>
      </c>
      <c r="H132" s="108"/>
    </row>
    <row r="133" spans="1:9" ht="19.5" customHeight="1" x14ac:dyDescent="0.3">
      <c r="A133" s="177"/>
      <c r="B133" s="118"/>
      <c r="C133" s="119"/>
      <c r="D133" s="119"/>
      <c r="E133" s="118"/>
      <c r="F133" s="118"/>
      <c r="G133" s="118"/>
      <c r="H133" s="118"/>
    </row>
    <row r="134" spans="1:9" ht="83.1" customHeight="1" x14ac:dyDescent="0.3">
      <c r="A134" s="113" t="s">
        <v>25</v>
      </c>
      <c r="B134" s="154"/>
      <c r="C134" s="154"/>
      <c r="D134" s="107"/>
      <c r="E134" s="115"/>
      <c r="F134" s="110"/>
      <c r="G134" s="132"/>
      <c r="H134" s="132"/>
      <c r="I134" s="110"/>
    </row>
    <row r="135" spans="1:9" ht="83.1" customHeight="1" x14ac:dyDescent="0.3">
      <c r="A135" s="113" t="s">
        <v>26</v>
      </c>
      <c r="B135" s="155"/>
      <c r="C135" s="155"/>
      <c r="D135" s="123"/>
      <c r="E135" s="116"/>
      <c r="F135" s="110"/>
      <c r="G135" s="133"/>
      <c r="H135" s="133"/>
      <c r="I135" s="128"/>
    </row>
    <row r="136" spans="1:9" ht="18.75" x14ac:dyDescent="0.3">
      <c r="A136" s="107"/>
      <c r="B136" s="108"/>
      <c r="C136" s="109"/>
      <c r="D136" s="109"/>
      <c r="E136" s="109"/>
      <c r="F136" s="109"/>
      <c r="G136" s="108"/>
      <c r="H136" s="108"/>
      <c r="I136" s="110"/>
    </row>
    <row r="137" spans="1:9" ht="18.75" x14ac:dyDescent="0.3">
      <c r="A137" s="107"/>
      <c r="B137" s="107"/>
      <c r="C137" s="108"/>
      <c r="D137" s="109"/>
      <c r="E137" s="109"/>
      <c r="F137" s="109"/>
      <c r="G137" s="109"/>
      <c r="H137" s="108"/>
      <c r="I137" s="110"/>
    </row>
    <row r="138" spans="1:9" ht="27" customHeight="1" x14ac:dyDescent="0.3">
      <c r="A138" s="107"/>
      <c r="B138" s="107"/>
      <c r="C138" s="108"/>
      <c r="D138" s="109"/>
      <c r="E138" s="109"/>
      <c r="F138" s="109"/>
      <c r="G138" s="109"/>
      <c r="H138" s="108"/>
      <c r="I138" s="110"/>
    </row>
    <row r="139" spans="1:9" ht="18.75" x14ac:dyDescent="0.3">
      <c r="A139" s="107"/>
      <c r="B139" s="107"/>
      <c r="C139" s="108"/>
      <c r="D139" s="109"/>
      <c r="E139" s="109"/>
      <c r="F139" s="109"/>
      <c r="G139" s="109"/>
      <c r="H139" s="108"/>
      <c r="I139" s="110"/>
    </row>
    <row r="140" spans="1:9" ht="27" customHeight="1" x14ac:dyDescent="0.3">
      <c r="A140" s="107"/>
      <c r="B140" s="107"/>
      <c r="C140" s="108"/>
      <c r="D140" s="109"/>
      <c r="E140" s="109"/>
      <c r="F140" s="109"/>
      <c r="G140" s="109"/>
      <c r="H140" s="108"/>
      <c r="I140" s="110"/>
    </row>
    <row r="141" spans="1:9" ht="27" customHeight="1" x14ac:dyDescent="0.3">
      <c r="A141" s="107"/>
      <c r="B141" s="107"/>
      <c r="C141" s="108"/>
      <c r="D141" s="109"/>
      <c r="E141" s="109"/>
      <c r="F141" s="109"/>
      <c r="G141" s="109"/>
      <c r="H141" s="108"/>
      <c r="I141" s="110"/>
    </row>
    <row r="142" spans="1:9" ht="18.75" x14ac:dyDescent="0.3">
      <c r="A142" s="107"/>
      <c r="B142" s="107"/>
      <c r="C142" s="108"/>
      <c r="D142" s="109"/>
      <c r="E142" s="109"/>
      <c r="F142" s="109"/>
      <c r="G142" s="109"/>
      <c r="H142" s="108"/>
      <c r="I142" s="110"/>
    </row>
    <row r="143" spans="1:9" ht="18.75" x14ac:dyDescent="0.3">
      <c r="A143" s="107"/>
      <c r="B143" s="107"/>
      <c r="C143" s="108"/>
      <c r="D143" s="109"/>
      <c r="E143" s="109"/>
      <c r="F143" s="109"/>
      <c r="G143" s="109"/>
      <c r="H143" s="108"/>
      <c r="I143" s="110"/>
    </row>
    <row r="144" spans="1:9" ht="18.75" x14ac:dyDescent="0.3">
      <c r="A144" s="107"/>
      <c r="B144" s="107"/>
      <c r="C144" s="108"/>
      <c r="D144" s="109"/>
      <c r="E144" s="109"/>
      <c r="F144" s="109"/>
      <c r="G144" s="109"/>
      <c r="H144" s="108"/>
      <c r="I144" s="110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9" zoomScale="55" zoomScaleNormal="75" workbookViewId="0">
      <selection activeCell="A89" sqref="A8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13" t="s">
        <v>27</v>
      </c>
      <c r="B1" s="413"/>
      <c r="C1" s="413"/>
      <c r="D1" s="413"/>
      <c r="E1" s="413"/>
      <c r="F1" s="413"/>
      <c r="G1" s="413"/>
      <c r="H1" s="413"/>
    </row>
    <row r="2" spans="1:8" x14ac:dyDescent="0.25">
      <c r="A2" s="413"/>
      <c r="B2" s="413"/>
      <c r="C2" s="413"/>
      <c r="D2" s="413"/>
      <c r="E2" s="413"/>
      <c r="F2" s="413"/>
      <c r="G2" s="413"/>
      <c r="H2" s="413"/>
    </row>
    <row r="3" spans="1:8" x14ac:dyDescent="0.25">
      <c r="A3" s="413"/>
      <c r="B3" s="413"/>
      <c r="C3" s="413"/>
      <c r="D3" s="413"/>
      <c r="E3" s="413"/>
      <c r="F3" s="413"/>
      <c r="G3" s="413"/>
      <c r="H3" s="413"/>
    </row>
    <row r="4" spans="1:8" x14ac:dyDescent="0.25">
      <c r="A4" s="413"/>
      <c r="B4" s="413"/>
      <c r="C4" s="413"/>
      <c r="D4" s="413"/>
      <c r="E4" s="413"/>
      <c r="F4" s="413"/>
      <c r="G4" s="413"/>
      <c r="H4" s="413"/>
    </row>
    <row r="5" spans="1:8" x14ac:dyDescent="0.25">
      <c r="A5" s="413"/>
      <c r="B5" s="413"/>
      <c r="C5" s="413"/>
      <c r="D5" s="413"/>
      <c r="E5" s="413"/>
      <c r="F5" s="413"/>
      <c r="G5" s="413"/>
      <c r="H5" s="413"/>
    </row>
    <row r="6" spans="1:8" x14ac:dyDescent="0.25">
      <c r="A6" s="413"/>
      <c r="B6" s="413"/>
      <c r="C6" s="413"/>
      <c r="D6" s="413"/>
      <c r="E6" s="413"/>
      <c r="F6" s="413"/>
      <c r="G6" s="413"/>
      <c r="H6" s="413"/>
    </row>
    <row r="7" spans="1:8" x14ac:dyDescent="0.25">
      <c r="A7" s="413"/>
      <c r="B7" s="413"/>
      <c r="C7" s="413"/>
      <c r="D7" s="413"/>
      <c r="E7" s="413"/>
      <c r="F7" s="413"/>
      <c r="G7" s="413"/>
      <c r="H7" s="413"/>
    </row>
    <row r="8" spans="1:8" x14ac:dyDescent="0.25">
      <c r="A8" s="414" t="s">
        <v>28</v>
      </c>
      <c r="B8" s="414"/>
      <c r="C8" s="414"/>
      <c r="D8" s="414"/>
      <c r="E8" s="414"/>
      <c r="F8" s="414"/>
      <c r="G8" s="414"/>
      <c r="H8" s="414"/>
    </row>
    <row r="9" spans="1:8" x14ac:dyDescent="0.25">
      <c r="A9" s="414"/>
      <c r="B9" s="414"/>
      <c r="C9" s="414"/>
      <c r="D9" s="414"/>
      <c r="E9" s="414"/>
      <c r="F9" s="414"/>
      <c r="G9" s="414"/>
      <c r="H9" s="414"/>
    </row>
    <row r="10" spans="1:8" x14ac:dyDescent="0.25">
      <c r="A10" s="414"/>
      <c r="B10" s="414"/>
      <c r="C10" s="414"/>
      <c r="D10" s="414"/>
      <c r="E10" s="414"/>
      <c r="F10" s="414"/>
      <c r="G10" s="414"/>
      <c r="H10" s="414"/>
    </row>
    <row r="11" spans="1:8" x14ac:dyDescent="0.25">
      <c r="A11" s="414"/>
      <c r="B11" s="414"/>
      <c r="C11" s="414"/>
      <c r="D11" s="414"/>
      <c r="E11" s="414"/>
      <c r="F11" s="414"/>
      <c r="G11" s="414"/>
      <c r="H11" s="414"/>
    </row>
    <row r="12" spans="1:8" x14ac:dyDescent="0.25">
      <c r="A12" s="414"/>
      <c r="B12" s="414"/>
      <c r="C12" s="414"/>
      <c r="D12" s="414"/>
      <c r="E12" s="414"/>
      <c r="F12" s="414"/>
      <c r="G12" s="414"/>
      <c r="H12" s="414"/>
    </row>
    <row r="13" spans="1:8" x14ac:dyDescent="0.25">
      <c r="A13" s="414"/>
      <c r="B13" s="414"/>
      <c r="C13" s="414"/>
      <c r="D13" s="414"/>
      <c r="E13" s="414"/>
      <c r="F13" s="414"/>
      <c r="G13" s="414"/>
      <c r="H13" s="414"/>
    </row>
    <row r="14" spans="1:8" ht="19.5" customHeight="1" x14ac:dyDescent="0.25">
      <c r="A14" s="414"/>
      <c r="B14" s="414"/>
      <c r="C14" s="414"/>
      <c r="D14" s="414"/>
      <c r="E14" s="414"/>
      <c r="F14" s="414"/>
      <c r="G14" s="414"/>
      <c r="H14" s="414"/>
    </row>
    <row r="15" spans="1:8" ht="19.5" customHeight="1" x14ac:dyDescent="0.25"/>
    <row r="16" spans="1:8" ht="19.5" customHeight="1" x14ac:dyDescent="0.3">
      <c r="A16" s="381" t="s">
        <v>29</v>
      </c>
      <c r="B16" s="382"/>
      <c r="C16" s="382"/>
      <c r="D16" s="382"/>
      <c r="E16" s="382"/>
      <c r="F16" s="382"/>
      <c r="G16" s="382"/>
      <c r="H16" s="383"/>
    </row>
    <row r="17" spans="1:12" ht="20.25" customHeight="1" x14ac:dyDescent="0.25">
      <c r="A17" s="415" t="s">
        <v>30</v>
      </c>
      <c r="B17" s="415"/>
      <c r="C17" s="415"/>
      <c r="D17" s="415"/>
      <c r="E17" s="415"/>
      <c r="F17" s="415"/>
      <c r="G17" s="415"/>
      <c r="H17" s="415"/>
    </row>
    <row r="18" spans="1:12" ht="26.25" customHeight="1" x14ac:dyDescent="0.4">
      <c r="A18" s="184" t="s">
        <v>31</v>
      </c>
      <c r="B18" s="411" t="str">
        <f>'Amoxicillin '!B18:C18</f>
        <v>CLAMOXIN 457</v>
      </c>
      <c r="C18" s="411"/>
    </row>
    <row r="19" spans="1:12" ht="26.25" customHeight="1" x14ac:dyDescent="0.4">
      <c r="A19" s="184" t="s">
        <v>32</v>
      </c>
      <c r="B19" s="280" t="str">
        <f>'Amoxicillin '!B19</f>
        <v>NDQD201510435</v>
      </c>
      <c r="C19" s="303">
        <v>23</v>
      </c>
    </row>
    <row r="20" spans="1:12" ht="26.25" customHeight="1" x14ac:dyDescent="0.4">
      <c r="A20" s="184" t="s">
        <v>33</v>
      </c>
      <c r="B20" s="280" t="str">
        <f>'Amoxicillin '!B20</f>
        <v>Amoxicillin Trihydrate &amp; Clavulanate Potassium</v>
      </c>
      <c r="C20" s="281"/>
    </row>
    <row r="21" spans="1:12" ht="26.25" customHeight="1" x14ac:dyDescent="0.4">
      <c r="A21" s="184" t="s">
        <v>34</v>
      </c>
      <c r="B21" s="389" t="str">
        <f>'Amoxicillin '!B21:H21</f>
        <v>Each 5ml of reconstituted suspension contains: Amoxicillin Trihydrate BP equivalent to Amoxicillin 400mg
Diluted Potassium Clavulanate BP equivalent to Clavulanic acid 57mg</v>
      </c>
      <c r="C21" s="389"/>
      <c r="D21" s="389"/>
      <c r="E21" s="389"/>
      <c r="F21" s="389"/>
      <c r="G21" s="389"/>
      <c r="H21" s="389"/>
      <c r="I21" s="305"/>
    </row>
    <row r="22" spans="1:12" ht="26.25" customHeight="1" x14ac:dyDescent="0.4">
      <c r="A22" s="184" t="s">
        <v>35</v>
      </c>
      <c r="B22" s="282"/>
      <c r="C22" s="281"/>
      <c r="D22" s="281"/>
      <c r="E22" s="281"/>
      <c r="F22" s="281"/>
      <c r="G22" s="281"/>
      <c r="H22" s="281"/>
      <c r="I22" s="281"/>
    </row>
    <row r="23" spans="1:12" ht="26.25" customHeight="1" x14ac:dyDescent="0.4">
      <c r="A23" s="184" t="s">
        <v>36</v>
      </c>
      <c r="B23" s="282"/>
      <c r="C23" s="281"/>
      <c r="D23" s="281"/>
      <c r="E23" s="281"/>
      <c r="F23" s="281"/>
      <c r="G23" s="281"/>
      <c r="H23" s="281"/>
      <c r="I23" s="281"/>
    </row>
    <row r="24" spans="1:12" ht="18.75" x14ac:dyDescent="0.3">
      <c r="A24" s="184"/>
      <c r="B24" s="186"/>
    </row>
    <row r="25" spans="1:12" ht="18.75" x14ac:dyDescent="0.3">
      <c r="B25" s="186"/>
    </row>
    <row r="26" spans="1:12" ht="18.75" x14ac:dyDescent="0.3">
      <c r="A26" s="182" t="s">
        <v>1</v>
      </c>
      <c r="B26" s="387" t="s">
        <v>96</v>
      </c>
      <c r="C26" s="387"/>
      <c r="D26" s="387"/>
      <c r="E26" s="387"/>
      <c r="F26" s="387"/>
      <c r="G26" s="387"/>
      <c r="H26" s="387"/>
    </row>
    <row r="27" spans="1:12" ht="26.25" customHeight="1" x14ac:dyDescent="0.4">
      <c r="A27" s="187" t="s">
        <v>3</v>
      </c>
      <c r="B27" s="411" t="s">
        <v>113</v>
      </c>
      <c r="C27" s="411"/>
    </row>
    <row r="28" spans="1:12" ht="26.25" customHeight="1" x14ac:dyDescent="0.4">
      <c r="A28" s="189" t="s">
        <v>37</v>
      </c>
      <c r="B28" s="389" t="s">
        <v>114</v>
      </c>
      <c r="C28" s="389"/>
    </row>
    <row r="29" spans="1:12" ht="27" customHeight="1" x14ac:dyDescent="0.4">
      <c r="A29" s="189" t="s">
        <v>5</v>
      </c>
      <c r="B29" s="279">
        <v>97</v>
      </c>
    </row>
    <row r="30" spans="1:12" s="3" customFormat="1" ht="27" customHeight="1" x14ac:dyDescent="0.4">
      <c r="A30" s="189" t="s">
        <v>38</v>
      </c>
      <c r="B30" s="278">
        <v>0</v>
      </c>
      <c r="C30" s="390" t="s">
        <v>99</v>
      </c>
      <c r="D30" s="391"/>
      <c r="E30" s="391"/>
      <c r="F30" s="391"/>
      <c r="G30" s="391"/>
      <c r="H30" s="392"/>
      <c r="I30" s="191"/>
      <c r="J30" s="191"/>
      <c r="K30" s="191"/>
      <c r="L30" s="191"/>
    </row>
    <row r="31" spans="1:12" s="3" customFormat="1" ht="19.5" customHeight="1" x14ac:dyDescent="0.3">
      <c r="A31" s="189" t="s">
        <v>39</v>
      </c>
      <c r="B31" s="188">
        <f>B29-B30</f>
        <v>97</v>
      </c>
      <c r="C31" s="192"/>
      <c r="D31" s="192"/>
      <c r="E31" s="192"/>
      <c r="F31" s="192"/>
      <c r="G31" s="192"/>
      <c r="H31" s="193"/>
      <c r="I31" s="191"/>
      <c r="J31" s="191"/>
      <c r="K31" s="191"/>
      <c r="L31" s="191"/>
    </row>
    <row r="32" spans="1:12" s="3" customFormat="1" ht="27" customHeight="1" x14ac:dyDescent="0.4">
      <c r="A32" s="189" t="s">
        <v>40</v>
      </c>
      <c r="B32" s="299">
        <v>1</v>
      </c>
      <c r="C32" s="393" t="s">
        <v>41</v>
      </c>
      <c r="D32" s="394"/>
      <c r="E32" s="394"/>
      <c r="F32" s="394"/>
      <c r="G32" s="394"/>
      <c r="H32" s="395"/>
      <c r="I32" s="191"/>
      <c r="J32" s="191"/>
      <c r="K32" s="191"/>
      <c r="L32" s="191"/>
    </row>
    <row r="33" spans="1:14" s="3" customFormat="1" ht="27" customHeight="1" x14ac:dyDescent="0.4">
      <c r="A33" s="189" t="s">
        <v>42</v>
      </c>
      <c r="B33" s="299">
        <v>1</v>
      </c>
      <c r="C33" s="393" t="s">
        <v>43</v>
      </c>
      <c r="D33" s="394"/>
      <c r="E33" s="394"/>
      <c r="F33" s="394"/>
      <c r="G33" s="394"/>
      <c r="H33" s="395"/>
      <c r="I33" s="191"/>
      <c r="J33" s="191"/>
      <c r="K33" s="191"/>
      <c r="L33" s="195"/>
      <c r="M33" s="195"/>
      <c r="N33" s="196"/>
    </row>
    <row r="34" spans="1:14" s="3" customFormat="1" ht="17.25" customHeight="1" x14ac:dyDescent="0.3">
      <c r="A34" s="189"/>
      <c r="B34" s="194"/>
      <c r="C34" s="197"/>
      <c r="D34" s="197"/>
      <c r="E34" s="197"/>
      <c r="F34" s="197"/>
      <c r="G34" s="197"/>
      <c r="H34" s="197"/>
      <c r="I34" s="191"/>
      <c r="J34" s="191"/>
      <c r="K34" s="191"/>
      <c r="L34" s="195"/>
      <c r="M34" s="195"/>
      <c r="N34" s="196"/>
    </row>
    <row r="35" spans="1:14" s="3" customFormat="1" ht="18.75" x14ac:dyDescent="0.3">
      <c r="A35" s="189" t="s">
        <v>44</v>
      </c>
      <c r="B35" s="198">
        <f>B32/B33</f>
        <v>1</v>
      </c>
      <c r="C35" s="183" t="s">
        <v>45</v>
      </c>
      <c r="D35" s="183"/>
      <c r="E35" s="183"/>
      <c r="F35" s="183"/>
      <c r="G35" s="183"/>
      <c r="H35" s="183"/>
      <c r="I35" s="191"/>
      <c r="J35" s="191"/>
      <c r="K35" s="191"/>
      <c r="L35" s="195"/>
      <c r="M35" s="195"/>
      <c r="N35" s="196"/>
    </row>
    <row r="36" spans="1:14" s="3" customFormat="1" ht="19.5" customHeight="1" x14ac:dyDescent="0.3">
      <c r="A36" s="189"/>
      <c r="B36" s="188"/>
      <c r="H36" s="183"/>
      <c r="I36" s="191"/>
      <c r="J36" s="191"/>
      <c r="K36" s="191"/>
      <c r="L36" s="195"/>
      <c r="M36" s="195"/>
      <c r="N36" s="196"/>
    </row>
    <row r="37" spans="1:14" s="3" customFormat="1" ht="27" customHeight="1" x14ac:dyDescent="0.4">
      <c r="A37" s="199" t="s">
        <v>46</v>
      </c>
      <c r="B37" s="283">
        <v>10</v>
      </c>
      <c r="C37" s="183"/>
      <c r="D37" s="396" t="s">
        <v>47</v>
      </c>
      <c r="E37" s="412"/>
      <c r="F37" s="244" t="s">
        <v>48</v>
      </c>
      <c r="G37" s="245"/>
      <c r="J37" s="191"/>
      <c r="K37" s="191"/>
      <c r="L37" s="195"/>
      <c r="M37" s="195"/>
      <c r="N37" s="196"/>
    </row>
    <row r="38" spans="1:14" s="3" customFormat="1" ht="26.25" customHeight="1" x14ac:dyDescent="0.4">
      <c r="A38" s="200" t="s">
        <v>49</v>
      </c>
      <c r="B38" s="284">
        <v>4</v>
      </c>
      <c r="C38" s="202" t="s">
        <v>100</v>
      </c>
      <c r="D38" s="203" t="s">
        <v>51</v>
      </c>
      <c r="E38" s="234" t="s">
        <v>52</v>
      </c>
      <c r="F38" s="203" t="s">
        <v>51</v>
      </c>
      <c r="G38" s="204" t="s">
        <v>52</v>
      </c>
      <c r="J38" s="191"/>
      <c r="K38" s="191"/>
      <c r="L38" s="195"/>
      <c r="M38" s="195"/>
      <c r="N38" s="196"/>
    </row>
    <row r="39" spans="1:14" s="3" customFormat="1" ht="26.25" customHeight="1" x14ac:dyDescent="0.4">
      <c r="A39" s="200" t="s">
        <v>53</v>
      </c>
      <c r="B39" s="284">
        <v>20</v>
      </c>
      <c r="C39" s="205">
        <v>1</v>
      </c>
      <c r="D39" s="285">
        <v>27166138</v>
      </c>
      <c r="E39" s="240">
        <f>IF(ISBLANK(D39),"-",$D$103/$D$100*D39)</f>
        <v>28175380.115746025</v>
      </c>
      <c r="F39" s="285">
        <v>28374874</v>
      </c>
      <c r="G39" s="240">
        <f>IF(ISBLANK(F39),"-",$D$49/$F$46*F39)</f>
        <v>28622746.988924079</v>
      </c>
      <c r="J39" s="191"/>
      <c r="K39" s="191"/>
      <c r="L39" s="195"/>
      <c r="M39" s="195"/>
      <c r="N39" s="196"/>
    </row>
    <row r="40" spans="1:14" s="3" customFormat="1" ht="26.25" customHeight="1" x14ac:dyDescent="0.4">
      <c r="A40" s="200" t="s">
        <v>54</v>
      </c>
      <c r="B40" s="284">
        <v>1</v>
      </c>
      <c r="C40" s="201">
        <v>2</v>
      </c>
      <c r="D40" s="286">
        <v>27155234</v>
      </c>
      <c r="E40" s="241">
        <f>IF(ISBLANK(D40),"-",$D$103/$D$100*D40)</f>
        <v>28164071.024082642</v>
      </c>
      <c r="F40" s="286">
        <v>28380939</v>
      </c>
      <c r="G40" s="241">
        <f>IF(ISBLANK(F40),"-",$D$49/$F$46*F40)</f>
        <v>28628864.970645789</v>
      </c>
      <c r="J40" s="191"/>
      <c r="K40" s="191"/>
      <c r="L40" s="195"/>
      <c r="M40" s="195"/>
      <c r="N40" s="196"/>
    </row>
    <row r="41" spans="1:14" ht="26.25" customHeight="1" x14ac:dyDescent="0.4">
      <c r="A41" s="200" t="s">
        <v>55</v>
      </c>
      <c r="B41" s="284">
        <v>1</v>
      </c>
      <c r="C41" s="201">
        <v>3</v>
      </c>
      <c r="D41" s="286">
        <v>27202546</v>
      </c>
      <c r="E41" s="241">
        <f>IF(ISBLANK(D41),"-",$D$103/$D$100*D41)</f>
        <v>28213140.699869324</v>
      </c>
      <c r="F41" s="286">
        <v>28356939</v>
      </c>
      <c r="G41" s="241">
        <f>IF(ISBLANK(F41),"-",$D$49/$F$46*F41)</f>
        <v>28604655.315028142</v>
      </c>
      <c r="L41" s="195"/>
      <c r="M41" s="195"/>
      <c r="N41" s="206"/>
    </row>
    <row r="42" spans="1:14" ht="26.25" customHeight="1" x14ac:dyDescent="0.4">
      <c r="A42" s="200" t="s">
        <v>56</v>
      </c>
      <c r="B42" s="284">
        <v>1</v>
      </c>
      <c r="C42" s="207">
        <v>4</v>
      </c>
      <c r="D42" s="287"/>
      <c r="E42" s="242" t="str">
        <f>IF(ISBLANK(D42),"-",$D$103/$D$100*D42)</f>
        <v>-</v>
      </c>
      <c r="F42" s="287"/>
      <c r="G42" s="242" t="str">
        <f>IF(ISBLANK(F42),"-",$D$49/$F$46*F42)</f>
        <v>-</v>
      </c>
      <c r="L42" s="195"/>
      <c r="M42" s="195"/>
      <c r="N42" s="206"/>
    </row>
    <row r="43" spans="1:14" ht="27" customHeight="1" thickBot="1" x14ac:dyDescent="0.45">
      <c r="A43" s="200" t="s">
        <v>57</v>
      </c>
      <c r="B43" s="284">
        <v>1</v>
      </c>
      <c r="C43" s="208" t="s">
        <v>58</v>
      </c>
      <c r="D43" s="209">
        <f>AVERAGE(D39:D42)</f>
        <v>27174639.333333332</v>
      </c>
      <c r="E43" s="210">
        <f>AVERAGE(E39:E42)</f>
        <v>28184197.279899329</v>
      </c>
      <c r="F43" s="209">
        <f>AVERAGE(F39:F42)</f>
        <v>28370917.333333332</v>
      </c>
      <c r="G43" s="210">
        <f>AVERAGE(G39:G42)</f>
        <v>28618755.758199338</v>
      </c>
    </row>
    <row r="44" spans="1:14" ht="26.25" customHeight="1" x14ac:dyDescent="0.4">
      <c r="A44" s="200" t="s">
        <v>59</v>
      </c>
      <c r="B44" s="279">
        <v>1</v>
      </c>
      <c r="C44" s="265" t="s">
        <v>101</v>
      </c>
      <c r="D44" s="289">
        <v>9.94</v>
      </c>
      <c r="E44" s="257"/>
      <c r="F44" s="288">
        <v>10.220000000000001</v>
      </c>
      <c r="G44" s="246"/>
    </row>
    <row r="45" spans="1:14" ht="26.25" customHeight="1" x14ac:dyDescent="0.4">
      <c r="A45" s="200" t="s">
        <v>60</v>
      </c>
      <c r="B45" s="279">
        <v>1</v>
      </c>
      <c r="C45" s="266" t="s">
        <v>102</v>
      </c>
      <c r="D45" s="267">
        <f>D44*$B$35</f>
        <v>9.94</v>
      </c>
      <c r="E45" s="212"/>
      <c r="F45" s="211">
        <f>F44*$B$35</f>
        <v>10.220000000000001</v>
      </c>
      <c r="G45" s="214"/>
    </row>
    <row r="46" spans="1:14" ht="19.5" customHeight="1" x14ac:dyDescent="0.3">
      <c r="A46" s="200" t="s">
        <v>61</v>
      </c>
      <c r="B46" s="264">
        <f>(B45/B44)*(B43/B42)*(B41/B40)*(B39/B38)*B37</f>
        <v>50</v>
      </c>
      <c r="C46" s="266" t="s">
        <v>62</v>
      </c>
      <c r="D46" s="268">
        <f>D45*$B$31/100</f>
        <v>9.6417999999999999</v>
      </c>
      <c r="E46" s="214"/>
      <c r="F46" s="213">
        <f>F45*$B$31/100</f>
        <v>9.9134000000000011</v>
      </c>
      <c r="G46" s="214"/>
    </row>
    <row r="47" spans="1:14" ht="19.5" customHeight="1" x14ac:dyDescent="0.3">
      <c r="A47" s="398" t="s">
        <v>63</v>
      </c>
      <c r="B47" s="399"/>
      <c r="C47" s="266" t="s">
        <v>64</v>
      </c>
      <c r="D47" s="267">
        <f>D46/$B$46</f>
        <v>0.19283600000000001</v>
      </c>
      <c r="E47" s="214"/>
      <c r="F47" s="215">
        <f>F46/$B$46</f>
        <v>0.19826800000000003</v>
      </c>
      <c r="G47" s="214"/>
    </row>
    <row r="48" spans="1:14" ht="27" customHeight="1" x14ac:dyDescent="0.4">
      <c r="A48" s="400"/>
      <c r="B48" s="401"/>
      <c r="C48" s="266" t="s">
        <v>103</v>
      </c>
      <c r="D48" s="290">
        <v>0.2</v>
      </c>
      <c r="E48" s="246"/>
      <c r="F48" s="246"/>
      <c r="G48" s="246"/>
    </row>
    <row r="49" spans="1:12" ht="18.75" x14ac:dyDescent="0.3">
      <c r="C49" s="266" t="s">
        <v>65</v>
      </c>
      <c r="D49" s="268">
        <f>D48*$B$46</f>
        <v>10</v>
      </c>
      <c r="E49" s="214"/>
      <c r="F49" s="214"/>
      <c r="G49" s="214"/>
    </row>
    <row r="50" spans="1:12" ht="19.5" customHeight="1" x14ac:dyDescent="0.3">
      <c r="C50" s="269" t="s">
        <v>66</v>
      </c>
      <c r="D50" s="270">
        <f>D49/B35</f>
        <v>10</v>
      </c>
      <c r="E50" s="232"/>
      <c r="F50" s="232"/>
      <c r="G50" s="232"/>
    </row>
    <row r="51" spans="1:12" ht="18.75" x14ac:dyDescent="0.3">
      <c r="C51" s="271" t="s">
        <v>67</v>
      </c>
      <c r="D51" s="272">
        <f>AVERAGE(E39:E42,G39:G42)</f>
        <v>28401476.519049332</v>
      </c>
      <c r="E51" s="231"/>
      <c r="F51" s="231"/>
      <c r="G51" s="231"/>
    </row>
    <row r="52" spans="1:12" ht="18.75" x14ac:dyDescent="0.3">
      <c r="C52" s="216" t="s">
        <v>68</v>
      </c>
      <c r="D52" s="219">
        <f>STDEV(E39:E42,G39:G42)/D51</f>
        <v>8.4046495015894368E-3</v>
      </c>
      <c r="E52" s="212"/>
      <c r="F52" s="212"/>
      <c r="G52" s="212"/>
    </row>
    <row r="53" spans="1:12" ht="19.5" customHeight="1" x14ac:dyDescent="0.3">
      <c r="C53" s="217" t="s">
        <v>18</v>
      </c>
      <c r="D53" s="220">
        <f>COUNT(E39:E42,G39:G42)</f>
        <v>6</v>
      </c>
      <c r="E53" s="212"/>
      <c r="F53" s="212"/>
      <c r="G53" s="212"/>
    </row>
    <row r="55" spans="1:12" ht="18.75" x14ac:dyDescent="0.3">
      <c r="A55" s="182" t="s">
        <v>1</v>
      </c>
      <c r="B55" s="221" t="s">
        <v>69</v>
      </c>
    </row>
    <row r="56" spans="1:12" ht="18.75" x14ac:dyDescent="0.3">
      <c r="A56" s="183" t="s">
        <v>70</v>
      </c>
      <c r="B56" s="185" t="str">
        <f>B21</f>
        <v>Each 5ml of reconstituted suspension contains: Amoxicillin Trihydrate BP equivalent to Amoxicillin 400mg
Diluted Potassium Clavulanate BP equivalent to Clavulanic acid 57mg</v>
      </c>
    </row>
    <row r="57" spans="1:12" ht="26.25" customHeight="1" x14ac:dyDescent="0.4">
      <c r="A57" s="274" t="s">
        <v>104</v>
      </c>
      <c r="B57" s="291">
        <v>5</v>
      </c>
      <c r="C57" s="256" t="s">
        <v>105</v>
      </c>
      <c r="D57" s="292">
        <v>57</v>
      </c>
      <c r="E57" s="256" t="str">
        <f>B20</f>
        <v>Amoxicillin Trihydrate &amp; Clavulanate Potassium</v>
      </c>
    </row>
    <row r="58" spans="1:12" ht="18.75" x14ac:dyDescent="0.3">
      <c r="A58" s="185" t="s">
        <v>106</v>
      </c>
      <c r="B58" s="302">
        <f>RD!C39</f>
        <v>1.0307158030814396</v>
      </c>
    </row>
    <row r="59" spans="1:12" s="4" customFormat="1" ht="18.75" x14ac:dyDescent="0.3">
      <c r="A59" s="254" t="s">
        <v>107</v>
      </c>
      <c r="B59" s="255">
        <f>B57</f>
        <v>5</v>
      </c>
      <c r="C59" s="256" t="s">
        <v>108</v>
      </c>
      <c r="D59" s="275">
        <f>B58*B57</f>
        <v>5.1535790154071979</v>
      </c>
    </row>
    <row r="60" spans="1:12" ht="19.5" customHeight="1" thickBot="1" x14ac:dyDescent="0.3"/>
    <row r="61" spans="1:12" s="3" customFormat="1" ht="27" customHeight="1" thickBot="1" x14ac:dyDescent="0.45">
      <c r="A61" s="199" t="s">
        <v>71</v>
      </c>
      <c r="B61" s="283">
        <v>100</v>
      </c>
      <c r="C61" s="183"/>
      <c r="D61" s="223" t="s">
        <v>109</v>
      </c>
      <c r="E61" s="222" t="s">
        <v>50</v>
      </c>
      <c r="F61" s="222" t="s">
        <v>51</v>
      </c>
      <c r="G61" s="310" t="s">
        <v>72</v>
      </c>
      <c r="H61" s="317" t="s">
        <v>73</v>
      </c>
      <c r="L61" s="191"/>
    </row>
    <row r="62" spans="1:12" s="3" customFormat="1" ht="24" customHeight="1" x14ac:dyDescent="0.4">
      <c r="A62" s="200" t="s">
        <v>74</v>
      </c>
      <c r="B62" s="284">
        <v>1</v>
      </c>
      <c r="C62" s="402" t="s">
        <v>75</v>
      </c>
      <c r="D62" s="405">
        <v>1.79525</v>
      </c>
      <c r="E62" s="249">
        <v>1</v>
      </c>
      <c r="F62" s="293"/>
      <c r="G62" s="311" t="str">
        <f>IF(ISBLANK(F62),"-",(F62/$D$51*$D$48*$B$70)*$D$59/$D$62)</f>
        <v>-</v>
      </c>
      <c r="H62" s="318" t="str">
        <f t="shared" ref="H62:H73" si="0">IF(ISBLANK(F62),"-",G62/$D$57)</f>
        <v>-</v>
      </c>
      <c r="L62" s="191"/>
    </row>
    <row r="63" spans="1:12" s="3" customFormat="1" ht="26.25" customHeight="1" x14ac:dyDescent="0.4">
      <c r="A63" s="200" t="s">
        <v>76</v>
      </c>
      <c r="B63" s="284">
        <v>1</v>
      </c>
      <c r="C63" s="403"/>
      <c r="D63" s="406"/>
      <c r="E63" s="250">
        <v>2</v>
      </c>
      <c r="F63" s="286"/>
      <c r="G63" s="312" t="str">
        <f>IF(ISBLANK(F63),"-",(F63/$D$51*$D$48*$B$70)*$D$59/$D$62)</f>
        <v>-</v>
      </c>
      <c r="H63" s="319" t="str">
        <f t="shared" si="0"/>
        <v>-</v>
      </c>
      <c r="L63" s="191"/>
    </row>
    <row r="64" spans="1:12" s="3" customFormat="1" ht="24.75" customHeight="1" x14ac:dyDescent="0.4">
      <c r="A64" s="200" t="s">
        <v>77</v>
      </c>
      <c r="B64" s="284">
        <v>1</v>
      </c>
      <c r="C64" s="403"/>
      <c r="D64" s="406"/>
      <c r="E64" s="250">
        <v>3</v>
      </c>
      <c r="F64" s="286"/>
      <c r="G64" s="312" t="str">
        <f>IF(ISBLANK(F64),"-",(F64/$D$51*$D$48*$B$70)*$D$59/$D$62)</f>
        <v>-</v>
      </c>
      <c r="H64" s="319" t="str">
        <f t="shared" si="0"/>
        <v>-</v>
      </c>
      <c r="L64" s="191"/>
    </row>
    <row r="65" spans="1:11" ht="27" customHeight="1" thickBot="1" x14ac:dyDescent="0.45">
      <c r="A65" s="200" t="s">
        <v>78</v>
      </c>
      <c r="B65" s="284">
        <v>1</v>
      </c>
      <c r="C65" s="404"/>
      <c r="D65" s="407"/>
      <c r="E65" s="251">
        <v>4</v>
      </c>
      <c r="F65" s="294"/>
      <c r="G65" s="312" t="str">
        <f>IF(ISBLANK(F65),"-",(F65/$D$51*$D$48*$B$70)*$D$59/$D$62)</f>
        <v>-</v>
      </c>
      <c r="H65" s="320" t="str">
        <f t="shared" si="0"/>
        <v>-</v>
      </c>
    </row>
    <row r="66" spans="1:11" ht="24.75" customHeight="1" x14ac:dyDescent="0.4">
      <c r="A66" s="200" t="s">
        <v>79</v>
      </c>
      <c r="B66" s="284">
        <v>1</v>
      </c>
      <c r="C66" s="402" t="s">
        <v>80</v>
      </c>
      <c r="D66" s="405">
        <v>1.6247100000000001</v>
      </c>
      <c r="E66" s="224">
        <v>1</v>
      </c>
      <c r="F66" s="286">
        <v>25954202</v>
      </c>
      <c r="G66" s="311">
        <f>IF(ISBLANK(F66),"-",(F66/$D$51*$D$48*$B$70)*$D$59/$D$66)</f>
        <v>57.973543060889405</v>
      </c>
      <c r="H66" s="318">
        <f t="shared" si="0"/>
        <v>1.0170797028226211</v>
      </c>
    </row>
    <row r="67" spans="1:11" ht="23.25" customHeight="1" x14ac:dyDescent="0.4">
      <c r="A67" s="200" t="s">
        <v>81</v>
      </c>
      <c r="B67" s="284">
        <v>1</v>
      </c>
      <c r="C67" s="403"/>
      <c r="D67" s="406"/>
      <c r="E67" s="225">
        <v>2</v>
      </c>
      <c r="F67" s="286">
        <v>25898705</v>
      </c>
      <c r="G67" s="312">
        <f>IF(ISBLANK(F67),"-",(F67/$D$51*$D$48*$B$70)*$D$59/$D$66)</f>
        <v>57.849580177374435</v>
      </c>
      <c r="H67" s="319">
        <f t="shared" si="0"/>
        <v>1.014904915392534</v>
      </c>
    </row>
    <row r="68" spans="1:11" ht="24.75" customHeight="1" x14ac:dyDescent="0.4">
      <c r="A68" s="200" t="s">
        <v>82</v>
      </c>
      <c r="B68" s="284">
        <v>1</v>
      </c>
      <c r="C68" s="403"/>
      <c r="D68" s="406"/>
      <c r="E68" s="225">
        <v>3</v>
      </c>
      <c r="F68" s="286">
        <v>25892082</v>
      </c>
      <c r="G68" s="312">
        <f>IF(ISBLANK(F68),"-",(F68/$D$51*$D$48*$B$70)*$D$59/$D$66)</f>
        <v>57.834786473615317</v>
      </c>
      <c r="H68" s="319">
        <f t="shared" si="0"/>
        <v>1.0146453767300934</v>
      </c>
    </row>
    <row r="69" spans="1:11" ht="27" customHeight="1" thickBot="1" x14ac:dyDescent="0.45">
      <c r="A69" s="200" t="s">
        <v>83</v>
      </c>
      <c r="B69" s="284">
        <v>1</v>
      </c>
      <c r="C69" s="404"/>
      <c r="D69" s="407"/>
      <c r="E69" s="226">
        <v>4</v>
      </c>
      <c r="F69" s="294"/>
      <c r="G69" s="313" t="str">
        <f>IF(ISBLANK(F69),"-",(F69/$D$51*$D$48*$B$70)*$D$59/$D$66)</f>
        <v>-</v>
      </c>
      <c r="H69" s="320" t="str">
        <f t="shared" si="0"/>
        <v>-</v>
      </c>
    </row>
    <row r="70" spans="1:11" ht="23.25" customHeight="1" x14ac:dyDescent="0.4">
      <c r="A70" s="200" t="s">
        <v>84</v>
      </c>
      <c r="B70" s="263">
        <f>(B69/B68)*(B67/B66)*(B65/B64)*(B63/B62)*B61</f>
        <v>100</v>
      </c>
      <c r="C70" s="402" t="s">
        <v>85</v>
      </c>
      <c r="D70" s="405">
        <v>1.9260699999999999</v>
      </c>
      <c r="E70" s="224">
        <v>1</v>
      </c>
      <c r="F70" s="293">
        <v>31042519</v>
      </c>
      <c r="G70" s="260">
        <f>IF(ISBLANK(F70),"-",(F70/$D$51*$D$48*$B$70)*$D$59/$D$70)</f>
        <v>58.490172886864215</v>
      </c>
      <c r="H70" s="258">
        <f t="shared" si="0"/>
        <v>1.026143383980074</v>
      </c>
    </row>
    <row r="71" spans="1:11" ht="22.5" customHeight="1" x14ac:dyDescent="0.4">
      <c r="A71" s="273" t="s">
        <v>110</v>
      </c>
      <c r="B71" s="295">
        <f>(D48*B70)/D57*D59</f>
        <v>1.8082733387393675</v>
      </c>
      <c r="C71" s="403"/>
      <c r="D71" s="406"/>
      <c r="E71" s="225">
        <v>2</v>
      </c>
      <c r="F71" s="286">
        <v>30993221</v>
      </c>
      <c r="G71" s="261">
        <f>IF(ISBLANK(F71),"-",(F71/$D$51*$D$48*$B$70)*$D$59/$D$70)</f>
        <v>58.397285819839269</v>
      </c>
      <c r="H71" s="258">
        <f t="shared" si="0"/>
        <v>1.0245137863129696</v>
      </c>
    </row>
    <row r="72" spans="1:11" ht="23.25" customHeight="1" x14ac:dyDescent="0.4">
      <c r="A72" s="398" t="s">
        <v>63</v>
      </c>
      <c r="B72" s="409"/>
      <c r="C72" s="403"/>
      <c r="D72" s="406"/>
      <c r="E72" s="225">
        <v>3</v>
      </c>
      <c r="F72" s="286">
        <v>31542318</v>
      </c>
      <c r="G72" s="261">
        <f>IF(ISBLANK(F72),"-",(F72/$D$51*$D$48*$B$70)*$D$59/$D$70)</f>
        <v>59.431891885850163</v>
      </c>
      <c r="H72" s="258">
        <f t="shared" si="0"/>
        <v>1.0426647699271958</v>
      </c>
    </row>
    <row r="73" spans="1:11" ht="23.25" customHeight="1" x14ac:dyDescent="0.4">
      <c r="A73" s="400"/>
      <c r="B73" s="410"/>
      <c r="C73" s="408"/>
      <c r="D73" s="407"/>
      <c r="E73" s="226">
        <v>4</v>
      </c>
      <c r="F73" s="294"/>
      <c r="G73" s="262" t="str">
        <f>IF(ISBLANK(F73),"-",(F73/$D$51*$D$48*$B$70)*$D$59/$D$70)</f>
        <v>-</v>
      </c>
      <c r="H73" s="259" t="str">
        <f t="shared" si="0"/>
        <v>-</v>
      </c>
    </row>
    <row r="74" spans="1:11" ht="26.25" customHeight="1" x14ac:dyDescent="0.4">
      <c r="A74" s="227"/>
      <c r="B74" s="227"/>
      <c r="C74" s="227"/>
      <c r="D74" s="227"/>
      <c r="E74" s="227"/>
      <c r="F74" s="228"/>
      <c r="G74" s="218" t="s">
        <v>58</v>
      </c>
      <c r="H74" s="296">
        <f>AVERAGE(H62:H73)</f>
        <v>1.0233253225275813</v>
      </c>
    </row>
    <row r="75" spans="1:11" ht="26.25" customHeight="1" x14ac:dyDescent="0.4">
      <c r="C75" s="227"/>
      <c r="D75" s="227"/>
      <c r="E75" s="227"/>
      <c r="F75" s="228"/>
      <c r="G75" s="216" t="s">
        <v>68</v>
      </c>
      <c r="H75" s="297">
        <f>STDEV(H62:H73)/H74</f>
        <v>1.0421076410058133E-2</v>
      </c>
    </row>
    <row r="76" spans="1:11" ht="27" customHeight="1" x14ac:dyDescent="0.4">
      <c r="A76" s="227"/>
      <c r="B76" s="227"/>
      <c r="C76" s="228"/>
      <c r="D76" s="229"/>
      <c r="E76" s="229"/>
      <c r="F76" s="228"/>
      <c r="G76" s="217" t="s">
        <v>18</v>
      </c>
      <c r="H76" s="298">
        <f>COUNT(H62:H73)</f>
        <v>6</v>
      </c>
    </row>
    <row r="77" spans="1:11" ht="18.75" x14ac:dyDescent="0.3">
      <c r="A77" s="227"/>
      <c r="B77" s="227"/>
      <c r="C77" s="228"/>
      <c r="D77" s="229"/>
      <c r="E77" s="229"/>
      <c r="F77" s="229"/>
      <c r="G77" s="229"/>
      <c r="H77" s="228"/>
      <c r="I77" s="230"/>
      <c r="J77" s="233"/>
      <c r="K77" s="247"/>
    </row>
    <row r="78" spans="1:11" ht="26.25" customHeight="1" x14ac:dyDescent="0.4">
      <c r="A78" s="187" t="s">
        <v>88</v>
      </c>
      <c r="B78" s="300" t="s">
        <v>86</v>
      </c>
      <c r="C78" s="387" t="str">
        <f>B20</f>
        <v>Amoxicillin Trihydrate &amp; Clavulanate Potassium</v>
      </c>
      <c r="D78" s="387"/>
      <c r="E78" s="248" t="s">
        <v>87</v>
      </c>
      <c r="F78" s="248"/>
      <c r="G78" s="301">
        <f>H74</f>
        <v>1.0233253225275813</v>
      </c>
      <c r="H78" s="228"/>
      <c r="I78" s="230"/>
      <c r="J78" s="233"/>
      <c r="K78" s="247"/>
    </row>
    <row r="79" spans="1:11" ht="19.5" customHeight="1" x14ac:dyDescent="0.3">
      <c r="A79" s="237"/>
      <c r="B79" s="238"/>
      <c r="C79" s="239"/>
      <c r="D79" s="239"/>
      <c r="E79" s="238"/>
      <c r="F79" s="238"/>
      <c r="G79" s="238"/>
      <c r="H79" s="238"/>
    </row>
    <row r="80" spans="1:11" ht="18.75" x14ac:dyDescent="0.3">
      <c r="A80" s="182" t="s">
        <v>1</v>
      </c>
      <c r="B80" s="387" t="s">
        <v>111</v>
      </c>
      <c r="C80" s="387"/>
      <c r="D80" s="387"/>
      <c r="E80" s="387"/>
      <c r="F80" s="387"/>
      <c r="G80" s="387"/>
      <c r="H80" s="387"/>
    </row>
    <row r="81" spans="1:8" ht="26.25" customHeight="1" x14ac:dyDescent="0.4">
      <c r="A81" s="187" t="s">
        <v>3</v>
      </c>
      <c r="B81" s="411" t="str">
        <f>B27</f>
        <v>Clavulanic Acid</v>
      </c>
      <c r="C81" s="411"/>
    </row>
    <row r="82" spans="1:8" ht="26.25" customHeight="1" x14ac:dyDescent="0.4">
      <c r="A82" s="189" t="s">
        <v>37</v>
      </c>
      <c r="B82" s="389" t="str">
        <f>B28</f>
        <v>PRS C63-3</v>
      </c>
      <c r="C82" s="389"/>
    </row>
    <row r="83" spans="1:8" ht="27" customHeight="1" x14ac:dyDescent="0.4">
      <c r="A83" s="189" t="s">
        <v>5</v>
      </c>
      <c r="B83" s="279">
        <v>97</v>
      </c>
    </row>
    <row r="84" spans="1:8" ht="27" customHeight="1" x14ac:dyDescent="0.4">
      <c r="A84" s="189" t="s">
        <v>38</v>
      </c>
      <c r="B84" s="278">
        <v>0</v>
      </c>
      <c r="C84" s="390" t="s">
        <v>99</v>
      </c>
      <c r="D84" s="391"/>
      <c r="E84" s="391"/>
      <c r="F84" s="391"/>
      <c r="G84" s="391"/>
      <c r="H84" s="392"/>
    </row>
    <row r="85" spans="1:8" ht="19.5" customHeight="1" x14ac:dyDescent="0.3">
      <c r="A85" s="189" t="s">
        <v>39</v>
      </c>
      <c r="B85" s="188">
        <f>B83-B84</f>
        <v>97</v>
      </c>
      <c r="C85" s="192"/>
      <c r="D85" s="192"/>
      <c r="E85" s="192"/>
      <c r="F85" s="192"/>
      <c r="G85" s="192"/>
      <c r="H85" s="193"/>
    </row>
    <row r="86" spans="1:8" ht="27" customHeight="1" x14ac:dyDescent="0.4">
      <c r="A86" s="189" t="s">
        <v>40</v>
      </c>
      <c r="B86" s="299">
        <v>1</v>
      </c>
      <c r="C86" s="393" t="s">
        <v>41</v>
      </c>
      <c r="D86" s="394"/>
      <c r="E86" s="394"/>
      <c r="F86" s="394"/>
      <c r="G86" s="394"/>
      <c r="H86" s="395"/>
    </row>
    <row r="87" spans="1:8" ht="27" customHeight="1" x14ac:dyDescent="0.4">
      <c r="A87" s="189" t="s">
        <v>42</v>
      </c>
      <c r="B87" s="299">
        <v>1</v>
      </c>
      <c r="C87" s="393" t="s">
        <v>43</v>
      </c>
      <c r="D87" s="394"/>
      <c r="E87" s="394"/>
      <c r="F87" s="394"/>
      <c r="G87" s="394"/>
      <c r="H87" s="395"/>
    </row>
    <row r="88" spans="1:8" ht="18.75" x14ac:dyDescent="0.3">
      <c r="A88" s="189"/>
      <c r="B88" s="194"/>
      <c r="C88" s="197"/>
      <c r="D88" s="197"/>
      <c r="E88" s="197"/>
      <c r="F88" s="197"/>
      <c r="G88" s="197"/>
      <c r="H88" s="197"/>
    </row>
    <row r="89" spans="1:8" ht="18.75" x14ac:dyDescent="0.3">
      <c r="A89" s="189" t="s">
        <v>44</v>
      </c>
      <c r="B89" s="198">
        <f>B86/B87</f>
        <v>1</v>
      </c>
      <c r="C89" s="183" t="s">
        <v>45</v>
      </c>
    </row>
    <row r="90" spans="1:8" ht="19.5" customHeight="1" x14ac:dyDescent="0.3">
      <c r="A90" s="189"/>
      <c r="B90" s="188"/>
      <c r="C90" s="190"/>
      <c r="D90" s="190"/>
      <c r="E90" s="190"/>
      <c r="F90" s="190"/>
      <c r="G90" s="190"/>
    </row>
    <row r="91" spans="1:8" ht="27" customHeight="1" x14ac:dyDescent="0.4">
      <c r="A91" s="199" t="s">
        <v>46</v>
      </c>
      <c r="B91" s="283">
        <v>10</v>
      </c>
      <c r="D91" s="396" t="s">
        <v>47</v>
      </c>
      <c r="E91" s="397"/>
      <c r="F91" s="244" t="s">
        <v>48</v>
      </c>
      <c r="G91" s="245"/>
      <c r="H91" s="190"/>
    </row>
    <row r="92" spans="1:8" ht="26.25" customHeight="1" x14ac:dyDescent="0.4">
      <c r="A92" s="200" t="s">
        <v>49</v>
      </c>
      <c r="B92" s="284">
        <v>4</v>
      </c>
      <c r="C92" s="202" t="s">
        <v>100</v>
      </c>
      <c r="D92" s="203" t="s">
        <v>51</v>
      </c>
      <c r="E92" s="204" t="s">
        <v>52</v>
      </c>
      <c r="F92" s="203" t="s">
        <v>51</v>
      </c>
      <c r="G92" s="204" t="s">
        <v>52</v>
      </c>
      <c r="H92" s="190"/>
    </row>
    <row r="93" spans="1:8" ht="26.25" customHeight="1" x14ac:dyDescent="0.4">
      <c r="A93" s="200" t="s">
        <v>53</v>
      </c>
      <c r="B93" s="284">
        <v>20</v>
      </c>
      <c r="C93" s="205">
        <v>1</v>
      </c>
      <c r="D93" s="285">
        <v>27166138</v>
      </c>
      <c r="E93" s="240">
        <f>IF(ISBLANK(D93),"-",$D$103/$D$100*D93)</f>
        <v>28175380.115746025</v>
      </c>
      <c r="F93" s="285">
        <v>28374874</v>
      </c>
      <c r="G93" s="240">
        <f>IF(ISBLANK(F93),"-",$D$103/$F$100*F93)</f>
        <v>28622746.988924079</v>
      </c>
      <c r="H93" s="190"/>
    </row>
    <row r="94" spans="1:8" ht="26.25" customHeight="1" x14ac:dyDescent="0.4">
      <c r="A94" s="200" t="s">
        <v>54</v>
      </c>
      <c r="B94" s="284">
        <v>1</v>
      </c>
      <c r="C94" s="201">
        <v>2</v>
      </c>
      <c r="D94" s="286">
        <v>27155234</v>
      </c>
      <c r="E94" s="241">
        <f>IF(ISBLANK(D94),"-",$D$103/$D$100*D94)</f>
        <v>28164071.024082642</v>
      </c>
      <c r="F94" s="286">
        <v>28380939</v>
      </c>
      <c r="G94" s="241">
        <f>IF(ISBLANK(F94),"-",$D$103/$F$100*F94)</f>
        <v>28628864.970645789</v>
      </c>
      <c r="H94" s="190"/>
    </row>
    <row r="95" spans="1:8" ht="26.25" customHeight="1" x14ac:dyDescent="0.4">
      <c r="A95" s="200" t="s">
        <v>55</v>
      </c>
      <c r="B95" s="284">
        <v>1</v>
      </c>
      <c r="C95" s="201">
        <v>3</v>
      </c>
      <c r="D95" s="286">
        <v>27202546</v>
      </c>
      <c r="E95" s="241">
        <f>IF(ISBLANK(D95),"-",$D$103/$D$100*D95)</f>
        <v>28213140.699869324</v>
      </c>
      <c r="F95" s="286">
        <v>28356939</v>
      </c>
      <c r="G95" s="241">
        <f>IF(ISBLANK(F95),"-",$D$103/$F$100*F95)</f>
        <v>28604655.315028142</v>
      </c>
    </row>
    <row r="96" spans="1:8" ht="26.25" customHeight="1" x14ac:dyDescent="0.4">
      <c r="A96" s="200" t="s">
        <v>56</v>
      </c>
      <c r="B96" s="284">
        <v>1</v>
      </c>
      <c r="C96" s="207">
        <v>4</v>
      </c>
      <c r="D96" s="287"/>
      <c r="E96" s="242" t="str">
        <f>IF(ISBLANK(D96),"-",$D$103/$D$100*D96)</f>
        <v>-</v>
      </c>
      <c r="F96" s="287"/>
      <c r="G96" s="242" t="str">
        <f>IF(ISBLANK(F96),"-",$D$103/$F$100*F96)</f>
        <v>-</v>
      </c>
    </row>
    <row r="97" spans="1:7" ht="27" customHeight="1" x14ac:dyDescent="0.4">
      <c r="A97" s="200" t="s">
        <v>57</v>
      </c>
      <c r="B97" s="284">
        <v>1</v>
      </c>
      <c r="C97" s="208" t="s">
        <v>58</v>
      </c>
      <c r="D97" s="209">
        <f>AVERAGE(D93:D96)</f>
        <v>27174639.333333332</v>
      </c>
      <c r="E97" s="210">
        <f>AVERAGE(E93:E96)</f>
        <v>28184197.279899329</v>
      </c>
      <c r="F97" s="209">
        <f>AVERAGE(F93:F96)</f>
        <v>28370917.333333332</v>
      </c>
      <c r="G97" s="210">
        <f>AVERAGE(G93:G96)</f>
        <v>28618755.758199338</v>
      </c>
    </row>
    <row r="98" spans="1:7" ht="26.25" customHeight="1" x14ac:dyDescent="0.4">
      <c r="A98" s="200" t="s">
        <v>59</v>
      </c>
      <c r="B98" s="279">
        <v>1</v>
      </c>
      <c r="C98" s="265" t="s">
        <v>101</v>
      </c>
      <c r="D98" s="289">
        <v>9.94</v>
      </c>
      <c r="E98" s="257"/>
      <c r="F98" s="288">
        <v>10.220000000000001</v>
      </c>
      <c r="G98" s="246"/>
    </row>
    <row r="99" spans="1:7" ht="26.25" customHeight="1" x14ac:dyDescent="0.4">
      <c r="A99" s="200" t="s">
        <v>60</v>
      </c>
      <c r="B99" s="279">
        <v>1</v>
      </c>
      <c r="C99" s="266" t="s">
        <v>102</v>
      </c>
      <c r="D99" s="267">
        <f>D98*$B$89</f>
        <v>9.94</v>
      </c>
      <c r="E99" s="212"/>
      <c r="F99" s="211">
        <f>F98*$B$89</f>
        <v>10.220000000000001</v>
      </c>
      <c r="G99" s="214"/>
    </row>
    <row r="100" spans="1:7" ht="19.5" customHeight="1" x14ac:dyDescent="0.3">
      <c r="A100" s="200" t="s">
        <v>61</v>
      </c>
      <c r="B100" s="264">
        <f>(B99/B98)*(B97/B96)*(B95/B94)*(B93/B92)*B91</f>
        <v>50</v>
      </c>
      <c r="C100" s="266" t="s">
        <v>62</v>
      </c>
      <c r="D100" s="268">
        <f>D99*$B$85/100</f>
        <v>9.6417999999999999</v>
      </c>
      <c r="E100" s="214"/>
      <c r="F100" s="213">
        <f>F99*$B$85/100</f>
        <v>9.9134000000000011</v>
      </c>
      <c r="G100" s="214"/>
    </row>
    <row r="101" spans="1:7" ht="19.5" customHeight="1" x14ac:dyDescent="0.3">
      <c r="A101" s="398" t="s">
        <v>63</v>
      </c>
      <c r="B101" s="399"/>
      <c r="C101" s="266" t="s">
        <v>64</v>
      </c>
      <c r="D101" s="267">
        <f>D100/$B$100</f>
        <v>0.19283600000000001</v>
      </c>
      <c r="E101" s="214"/>
      <c r="F101" s="215">
        <f>F100/$B$100</f>
        <v>0.19826800000000003</v>
      </c>
      <c r="G101" s="214"/>
    </row>
    <row r="102" spans="1:7" ht="27" customHeight="1" x14ac:dyDescent="0.4">
      <c r="A102" s="400"/>
      <c r="B102" s="401"/>
      <c r="C102" s="266" t="s">
        <v>103</v>
      </c>
      <c r="D102" s="290">
        <v>0.2</v>
      </c>
      <c r="E102" s="246"/>
      <c r="F102" s="246"/>
      <c r="G102" s="246"/>
    </row>
    <row r="103" spans="1:7" ht="18.75" x14ac:dyDescent="0.3">
      <c r="C103" s="266" t="s">
        <v>65</v>
      </c>
      <c r="D103" s="268">
        <f>D102*$B$100</f>
        <v>10</v>
      </c>
      <c r="E103" s="214"/>
      <c r="F103" s="214"/>
      <c r="G103" s="214"/>
    </row>
    <row r="104" spans="1:7" ht="19.5" customHeight="1" x14ac:dyDescent="0.3">
      <c r="C104" s="269" t="s">
        <v>66</v>
      </c>
      <c r="D104" s="270">
        <f>D103/B89</f>
        <v>10</v>
      </c>
      <c r="E104" s="232"/>
      <c r="F104" s="232"/>
      <c r="G104" s="232"/>
    </row>
    <row r="105" spans="1:7" ht="18.75" x14ac:dyDescent="0.3">
      <c r="C105" s="271" t="s">
        <v>67</v>
      </c>
      <c r="D105" s="272">
        <f>AVERAGE(E93:E96,G93:G96)</f>
        <v>28401476.519049332</v>
      </c>
      <c r="E105" s="231"/>
      <c r="F105" s="231"/>
      <c r="G105" s="231"/>
    </row>
    <row r="106" spans="1:7" ht="18.75" x14ac:dyDescent="0.3">
      <c r="C106" s="216" t="s">
        <v>68</v>
      </c>
      <c r="D106" s="219">
        <f>STDEV(E93:E96,G93:G96)/D105</f>
        <v>8.4046495015894368E-3</v>
      </c>
      <c r="E106" s="212"/>
      <c r="F106" s="212"/>
      <c r="G106" s="212"/>
    </row>
    <row r="107" spans="1:7" ht="19.5" customHeight="1" x14ac:dyDescent="0.3">
      <c r="C107" s="217" t="s">
        <v>18</v>
      </c>
      <c r="D107" s="220">
        <f>COUNT(E93:E96,G93:G96)</f>
        <v>6</v>
      </c>
      <c r="E107" s="212"/>
      <c r="F107" s="212"/>
      <c r="G107" s="212"/>
    </row>
    <row r="109" spans="1:7" ht="18.75" x14ac:dyDescent="0.3">
      <c r="A109" s="182" t="s">
        <v>1</v>
      </c>
      <c r="B109" s="221" t="s">
        <v>69</v>
      </c>
    </row>
    <row r="110" spans="1:7" ht="18.75" x14ac:dyDescent="0.3">
      <c r="A110" s="183" t="s">
        <v>70</v>
      </c>
      <c r="B110" s="185" t="str">
        <f>B21</f>
        <v>Each 5ml of reconstituted suspension contains: Amoxicillin Trihydrate BP equivalent to Amoxicillin 400mg
Diluted Potassium Clavulanate BP equivalent to Clavulanic acid 57mg</v>
      </c>
    </row>
    <row r="111" spans="1:7" ht="26.25" customHeight="1" x14ac:dyDescent="0.4">
      <c r="A111" s="274" t="s">
        <v>104</v>
      </c>
      <c r="B111" s="291">
        <v>5</v>
      </c>
      <c r="C111" s="256" t="s">
        <v>105</v>
      </c>
      <c r="D111" s="292">
        <v>57</v>
      </c>
      <c r="E111" s="256" t="str">
        <f>B20</f>
        <v>Amoxicillin Trihydrate &amp; Clavulanate Potassium</v>
      </c>
    </row>
    <row r="112" spans="1:7" ht="18.75" x14ac:dyDescent="0.3">
      <c r="A112" s="185" t="s">
        <v>106</v>
      </c>
      <c r="B112" s="302">
        <f>B58</f>
        <v>1.0307158030814396</v>
      </c>
    </row>
    <row r="113" spans="1:8" ht="18.75" x14ac:dyDescent="0.3">
      <c r="A113" s="254" t="s">
        <v>107</v>
      </c>
      <c r="B113" s="255">
        <f>B111</f>
        <v>5</v>
      </c>
      <c r="C113" s="256" t="s">
        <v>108</v>
      </c>
      <c r="D113" s="275">
        <f>B112*B111</f>
        <v>5.1535790154071979</v>
      </c>
      <c r="E113" s="257"/>
      <c r="F113" s="257"/>
      <c r="G113" s="257"/>
      <c r="H113" s="257"/>
    </row>
    <row r="114" spans="1:8" ht="19.5" customHeight="1" x14ac:dyDescent="0.25"/>
    <row r="115" spans="1:8" ht="27" customHeight="1" x14ac:dyDescent="0.4">
      <c r="A115" s="199" t="s">
        <v>71</v>
      </c>
      <c r="B115" s="283">
        <v>50</v>
      </c>
      <c r="D115" s="223" t="s">
        <v>109</v>
      </c>
      <c r="E115" s="222" t="s">
        <v>50</v>
      </c>
      <c r="F115" s="222" t="s">
        <v>51</v>
      </c>
      <c r="G115" s="222" t="s">
        <v>72</v>
      </c>
      <c r="H115" s="202" t="s">
        <v>73</v>
      </c>
    </row>
    <row r="116" spans="1:8" ht="26.25" customHeight="1" x14ac:dyDescent="0.4">
      <c r="A116" s="200" t="s">
        <v>74</v>
      </c>
      <c r="B116" s="284">
        <v>1</v>
      </c>
      <c r="C116" s="402" t="s">
        <v>75</v>
      </c>
      <c r="D116" s="405">
        <v>0.92274999999999996</v>
      </c>
      <c r="E116" s="249">
        <v>1</v>
      </c>
      <c r="F116" s="293">
        <v>27908638</v>
      </c>
      <c r="G116" s="260">
        <f>IF(ISBLANK(F116),"-",(F116/$D$105*$D$102*$B$124)*$D$113/$D$116)</f>
        <v>54.881074951898007</v>
      </c>
      <c r="H116" s="306">
        <f t="shared" ref="H116:H127" si="1">IF(ISBLANK(F116),"-",G116/$D$111)</f>
        <v>0.96282587634908789</v>
      </c>
    </row>
    <row r="117" spans="1:8" ht="26.25" customHeight="1" x14ac:dyDescent="0.4">
      <c r="A117" s="200" t="s">
        <v>76</v>
      </c>
      <c r="B117" s="284">
        <v>1</v>
      </c>
      <c r="C117" s="403"/>
      <c r="D117" s="406"/>
      <c r="E117" s="250">
        <v>2</v>
      </c>
      <c r="F117" s="286">
        <v>27875740</v>
      </c>
      <c r="G117" s="261">
        <f>IF(ISBLANK(F117),"-",(F117/$D$105*$D$102*$B$124)*$D$113/$D$116)</f>
        <v>54.816382522128855</v>
      </c>
      <c r="H117" s="307">
        <f t="shared" si="1"/>
        <v>0.9616909214408571</v>
      </c>
    </row>
    <row r="118" spans="1:8" ht="26.25" customHeight="1" x14ac:dyDescent="0.4">
      <c r="A118" s="200" t="s">
        <v>77</v>
      </c>
      <c r="B118" s="284">
        <v>1</v>
      </c>
      <c r="C118" s="403"/>
      <c r="D118" s="406"/>
      <c r="E118" s="250">
        <v>3</v>
      </c>
      <c r="F118" s="286">
        <v>28002626</v>
      </c>
      <c r="G118" s="261">
        <f>IF(ISBLANK(F118),"-",(F118/$D$105*$D$102*$B$124)*$D$113/$D$116)</f>
        <v>55.06589810495116</v>
      </c>
      <c r="H118" s="307">
        <f t="shared" si="1"/>
        <v>0.96606838780616067</v>
      </c>
    </row>
    <row r="119" spans="1:8" ht="27" customHeight="1" x14ac:dyDescent="0.4">
      <c r="A119" s="200" t="s">
        <v>78</v>
      </c>
      <c r="B119" s="284">
        <v>1</v>
      </c>
      <c r="C119" s="404"/>
      <c r="D119" s="407"/>
      <c r="E119" s="251">
        <v>4</v>
      </c>
      <c r="F119" s="294"/>
      <c r="G119" s="262" t="str">
        <f>IF(ISBLANK(F119),"-",(F119/$D$105*$D$102*$B$124)*$D$113/$D$116)</f>
        <v>-</v>
      </c>
      <c r="H119" s="308" t="str">
        <f t="shared" si="1"/>
        <v>-</v>
      </c>
    </row>
    <row r="120" spans="1:8" ht="26.25" customHeight="1" x14ac:dyDescent="0.4">
      <c r="A120" s="200" t="s">
        <v>79</v>
      </c>
      <c r="B120" s="284">
        <v>1</v>
      </c>
      <c r="C120" s="402" t="s">
        <v>80</v>
      </c>
      <c r="D120" s="405">
        <v>1.0621499999999999</v>
      </c>
      <c r="E120" s="224">
        <v>1</v>
      </c>
      <c r="F120" s="286">
        <v>32098959</v>
      </c>
      <c r="G120" s="260">
        <f>IF(ISBLANK(F120),"-",(F120/$D$105*$D$102*$B$124)*$D$113/$D$120)</f>
        <v>54.836927732712944</v>
      </c>
      <c r="H120" s="306">
        <f t="shared" si="1"/>
        <v>0.962051363731806</v>
      </c>
    </row>
    <row r="121" spans="1:8" ht="26.25" customHeight="1" x14ac:dyDescent="0.4">
      <c r="A121" s="200" t="s">
        <v>81</v>
      </c>
      <c r="B121" s="284">
        <v>1</v>
      </c>
      <c r="C121" s="403"/>
      <c r="D121" s="406"/>
      <c r="E121" s="225">
        <v>2</v>
      </c>
      <c r="F121" s="286">
        <v>32211975</v>
      </c>
      <c r="G121" s="261">
        <f>IF(ISBLANK(F121),"-",(F121/$D$105*$D$102*$B$124)*$D$113/$D$120)</f>
        <v>55.030000979251561</v>
      </c>
      <c r="H121" s="307">
        <f t="shared" si="1"/>
        <v>0.96543861367107997</v>
      </c>
    </row>
    <row r="122" spans="1:8" ht="26.25" customHeight="1" x14ac:dyDescent="0.4">
      <c r="A122" s="200" t="s">
        <v>82</v>
      </c>
      <c r="B122" s="284">
        <v>1</v>
      </c>
      <c r="C122" s="403"/>
      <c r="D122" s="406"/>
      <c r="E122" s="225">
        <v>3</v>
      </c>
      <c r="F122" s="286">
        <v>31976535</v>
      </c>
      <c r="G122" s="261">
        <f>IF(ISBLANK(F122),"-",(F122/$D$105*$D$102*$B$124)*$D$113/$D$120)</f>
        <v>54.62778213267184</v>
      </c>
      <c r="H122" s="307">
        <f t="shared" si="1"/>
        <v>0.95838214267845334</v>
      </c>
    </row>
    <row r="123" spans="1:8" ht="27" customHeight="1" x14ac:dyDescent="0.4">
      <c r="A123" s="200" t="s">
        <v>83</v>
      </c>
      <c r="B123" s="284">
        <v>1</v>
      </c>
      <c r="C123" s="404"/>
      <c r="D123" s="407"/>
      <c r="E123" s="226">
        <v>4</v>
      </c>
      <c r="F123" s="294"/>
      <c r="G123" s="262" t="str">
        <f>IF(ISBLANK(F123),"-",(F123/$D$105*$D$102*$B$124)*$D$113/$D$120)</f>
        <v>-</v>
      </c>
      <c r="H123" s="308" t="str">
        <f t="shared" si="1"/>
        <v>-</v>
      </c>
    </row>
    <row r="124" spans="1:8" ht="26.25" customHeight="1" x14ac:dyDescent="0.4">
      <c r="A124" s="200" t="s">
        <v>84</v>
      </c>
      <c r="B124" s="263">
        <f>(B123/B122)*(B121/B120)*(B119/B118)*(B117/B116)*B115</f>
        <v>50</v>
      </c>
      <c r="C124" s="402" t="s">
        <v>85</v>
      </c>
      <c r="D124" s="405">
        <v>1.01729</v>
      </c>
      <c r="E124" s="224">
        <v>1</v>
      </c>
      <c r="F124" s="293">
        <v>30299815</v>
      </c>
      <c r="G124" s="260">
        <f>IF(ISBLANK(F124),"-",(F124/$D$105*$D$102*$B$124)*$D$113/$D$124)</f>
        <v>54.045958335316683</v>
      </c>
      <c r="H124" s="306">
        <f t="shared" si="1"/>
        <v>0.94817470763713485</v>
      </c>
    </row>
    <row r="125" spans="1:8" ht="27" customHeight="1" x14ac:dyDescent="0.4">
      <c r="A125" s="273" t="s">
        <v>110</v>
      </c>
      <c r="B125" s="295">
        <f>(D102*B124)/D111*D113</f>
        <v>0.90413666936968373</v>
      </c>
      <c r="C125" s="403"/>
      <c r="D125" s="406"/>
      <c r="E125" s="225">
        <v>2</v>
      </c>
      <c r="F125" s="286">
        <v>30449793</v>
      </c>
      <c r="G125" s="261">
        <f>IF(ISBLANK(F125),"-",(F125/$D$105*$D$102*$B$124)*$D$113/$D$124)</f>
        <v>54.313474976563967</v>
      </c>
      <c r="H125" s="307">
        <f t="shared" si="1"/>
        <v>0.95286798204498191</v>
      </c>
    </row>
    <row r="126" spans="1:8" ht="26.25" customHeight="1" x14ac:dyDescent="0.4">
      <c r="A126" s="398" t="s">
        <v>63</v>
      </c>
      <c r="B126" s="409"/>
      <c r="C126" s="403"/>
      <c r="D126" s="406"/>
      <c r="E126" s="225">
        <v>3</v>
      </c>
      <c r="F126" s="286">
        <v>30320113</v>
      </c>
      <c r="G126" s="261">
        <f>IF(ISBLANK(F126),"-",(F126/$D$105*$D$102*$B$124)*$D$113/$D$124)</f>
        <v>54.082163997374039</v>
      </c>
      <c r="H126" s="307">
        <f t="shared" si="1"/>
        <v>0.94880989469077259</v>
      </c>
    </row>
    <row r="127" spans="1:8" ht="27" customHeight="1" x14ac:dyDescent="0.4">
      <c r="A127" s="400"/>
      <c r="B127" s="410"/>
      <c r="C127" s="408"/>
      <c r="D127" s="407"/>
      <c r="E127" s="226">
        <v>4</v>
      </c>
      <c r="F127" s="294"/>
      <c r="G127" s="262" t="str">
        <f>IF(ISBLANK(F127),"-",(F127/$D$105*$D$102*$B$124)*$D$113/$D$124)</f>
        <v>-</v>
      </c>
      <c r="H127" s="308" t="str">
        <f t="shared" si="1"/>
        <v>-</v>
      </c>
    </row>
    <row r="128" spans="1:8" ht="26.25" customHeight="1" x14ac:dyDescent="0.4">
      <c r="A128" s="227"/>
      <c r="B128" s="227"/>
      <c r="C128" s="227"/>
      <c r="D128" s="227"/>
      <c r="E128" s="227"/>
      <c r="F128" s="228"/>
      <c r="G128" s="218" t="s">
        <v>58</v>
      </c>
      <c r="H128" s="296">
        <f>AVERAGE(H116:H127)</f>
        <v>0.95847887667225917</v>
      </c>
    </row>
    <row r="129" spans="1:9" ht="26.25" customHeight="1" x14ac:dyDescent="0.4">
      <c r="C129" s="227"/>
      <c r="D129" s="227"/>
      <c r="E129" s="227"/>
      <c r="F129" s="228"/>
      <c r="G129" s="216" t="s">
        <v>68</v>
      </c>
      <c r="H129" s="297">
        <f>STDEV(H116:H127)/H128</f>
        <v>7.1827428693736961E-3</v>
      </c>
    </row>
    <row r="130" spans="1:9" ht="27" customHeight="1" x14ac:dyDescent="0.4">
      <c r="A130" s="227"/>
      <c r="B130" s="227"/>
      <c r="C130" s="228"/>
      <c r="D130" s="229"/>
      <c r="E130" s="229"/>
      <c r="F130" s="228"/>
      <c r="G130" s="217" t="s">
        <v>18</v>
      </c>
      <c r="H130" s="298">
        <f>COUNT(H116:H127)</f>
        <v>9</v>
      </c>
    </row>
    <row r="131" spans="1:9" ht="18.75" x14ac:dyDescent="0.3">
      <c r="A131" s="227"/>
      <c r="B131" s="227"/>
      <c r="C131" s="228"/>
      <c r="D131" s="229"/>
      <c r="E131" s="229"/>
      <c r="F131" s="229"/>
      <c r="G131" s="229"/>
      <c r="H131" s="228"/>
    </row>
    <row r="132" spans="1:9" ht="26.25" customHeight="1" x14ac:dyDescent="0.4">
      <c r="A132" s="187" t="s">
        <v>88</v>
      </c>
      <c r="B132" s="300" t="s">
        <v>86</v>
      </c>
      <c r="C132" s="387" t="str">
        <f>B20</f>
        <v>Amoxicillin Trihydrate &amp; Clavulanate Potassium</v>
      </c>
      <c r="D132" s="387"/>
      <c r="E132" s="248" t="s">
        <v>87</v>
      </c>
      <c r="F132" s="248"/>
      <c r="G132" s="301">
        <f>H128</f>
        <v>0.95847887667225917</v>
      </c>
      <c r="H132" s="228"/>
    </row>
    <row r="133" spans="1:9" ht="19.5" customHeight="1" x14ac:dyDescent="0.3">
      <c r="A133" s="304"/>
      <c r="B133" s="238"/>
      <c r="C133" s="239"/>
      <c r="D133" s="239"/>
      <c r="E133" s="238"/>
      <c r="F133" s="238"/>
      <c r="G133" s="238"/>
      <c r="H133" s="238"/>
    </row>
    <row r="134" spans="1:9" ht="83.1" customHeight="1" x14ac:dyDescent="0.3">
      <c r="A134" s="233" t="s">
        <v>25</v>
      </c>
      <c r="B134" s="276"/>
      <c r="C134" s="276"/>
      <c r="D134" s="227"/>
      <c r="E134" s="235"/>
      <c r="F134" s="230"/>
      <c r="G134" s="252"/>
      <c r="H134" s="252"/>
      <c r="I134" s="230"/>
    </row>
    <row r="135" spans="1:9" ht="83.1" customHeight="1" x14ac:dyDescent="0.3">
      <c r="A135" s="233" t="s">
        <v>26</v>
      </c>
      <c r="B135" s="277"/>
      <c r="C135" s="277"/>
      <c r="D135" s="243"/>
      <c r="E135" s="236"/>
      <c r="F135" s="230"/>
      <c r="G135" s="253"/>
      <c r="H135" s="253"/>
      <c r="I135" s="248"/>
    </row>
    <row r="136" spans="1:9" ht="18.75" x14ac:dyDescent="0.3">
      <c r="A136" s="227"/>
      <c r="B136" s="228"/>
      <c r="C136" s="229"/>
      <c r="D136" s="229"/>
      <c r="E136" s="229"/>
      <c r="F136" s="229"/>
      <c r="G136" s="228"/>
      <c r="H136" s="228"/>
      <c r="I136" s="230"/>
    </row>
    <row r="137" spans="1:9" ht="18.75" x14ac:dyDescent="0.3">
      <c r="A137" s="227"/>
      <c r="B137" s="227"/>
      <c r="C137" s="228"/>
      <c r="D137" s="229"/>
      <c r="E137" s="229"/>
      <c r="F137" s="229"/>
      <c r="G137" s="229"/>
      <c r="H137" s="228"/>
      <c r="I137" s="230"/>
    </row>
    <row r="138" spans="1:9" ht="27" customHeight="1" x14ac:dyDescent="0.3">
      <c r="A138" s="227"/>
      <c r="B138" s="227"/>
      <c r="C138" s="228"/>
      <c r="D138" s="229"/>
      <c r="E138" s="229"/>
      <c r="F138" s="229"/>
      <c r="G138" s="229"/>
      <c r="H138" s="228"/>
      <c r="I138" s="230"/>
    </row>
    <row r="139" spans="1:9" ht="18.75" x14ac:dyDescent="0.3">
      <c r="A139" s="227"/>
      <c r="B139" s="227"/>
      <c r="C139" s="228"/>
      <c r="D139" s="229"/>
      <c r="E139" s="229"/>
      <c r="F139" s="229"/>
      <c r="G139" s="229"/>
      <c r="H139" s="228"/>
      <c r="I139" s="230"/>
    </row>
    <row r="140" spans="1:9" ht="27" customHeight="1" x14ac:dyDescent="0.3">
      <c r="A140" s="227"/>
      <c r="B140" s="227"/>
      <c r="C140" s="228"/>
      <c r="D140" s="229"/>
      <c r="E140" s="229"/>
      <c r="F140" s="229"/>
      <c r="G140" s="229"/>
      <c r="H140" s="228"/>
      <c r="I140" s="230"/>
    </row>
    <row r="141" spans="1:9" ht="27" customHeight="1" x14ac:dyDescent="0.3">
      <c r="A141" s="227"/>
      <c r="B141" s="227"/>
      <c r="C141" s="228"/>
      <c r="D141" s="229"/>
      <c r="E141" s="229"/>
      <c r="F141" s="229"/>
      <c r="G141" s="229"/>
      <c r="H141" s="228"/>
      <c r="I141" s="230"/>
    </row>
    <row r="142" spans="1:9" ht="18.75" x14ac:dyDescent="0.3">
      <c r="A142" s="227"/>
      <c r="B142" s="227"/>
      <c r="C142" s="228"/>
      <c r="D142" s="229"/>
      <c r="E142" s="229"/>
      <c r="F142" s="229"/>
      <c r="G142" s="229"/>
      <c r="H142" s="228"/>
      <c r="I142" s="230"/>
    </row>
    <row r="143" spans="1:9" ht="18.75" x14ac:dyDescent="0.3">
      <c r="A143" s="227"/>
      <c r="B143" s="227"/>
      <c r="C143" s="228"/>
      <c r="D143" s="229"/>
      <c r="E143" s="229"/>
      <c r="F143" s="229"/>
      <c r="G143" s="229"/>
      <c r="H143" s="228"/>
      <c r="I143" s="230"/>
    </row>
    <row r="144" spans="1:9" ht="18.75" x14ac:dyDescent="0.3">
      <c r="A144" s="227"/>
      <c r="B144" s="227"/>
      <c r="C144" s="228"/>
      <c r="D144" s="229"/>
      <c r="E144" s="229"/>
      <c r="F144" s="229"/>
      <c r="G144" s="229"/>
      <c r="H144" s="228"/>
      <c r="I144" s="230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4" orientation="portrait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 (d7)</vt:lpstr>
      <vt:lpstr>RD</vt:lpstr>
      <vt:lpstr>Amoxicillin </vt:lpstr>
      <vt:lpstr>Clavulanic acid</vt:lpstr>
      <vt:lpstr>'Amoxicillin '!Print_Area</vt:lpstr>
      <vt:lpstr>'Clavulanic acid'!Print_Area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2016-10-04T12:03:04Z</cp:lastPrinted>
  <dcterms:created xsi:type="dcterms:W3CDTF">2005-07-05T10:19:27Z</dcterms:created>
  <dcterms:modified xsi:type="dcterms:W3CDTF">2016-10-04T12:10:41Z</dcterms:modified>
</cp:coreProperties>
</file>