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5"/>
  </bookViews>
  <sheets>
    <sheet name="SST assay-mutua" sheetId="5" r:id="rId1"/>
    <sheet name="Relative Density" sheetId="6" r:id="rId2"/>
    <sheet name="Amoxicillin assay-mutua (2)" sheetId="7" r:id="rId3"/>
    <sheet name="Clavulanic acid assay-mutua " sheetId="8" r:id="rId4"/>
    <sheet name="SST" sheetId="1" r:id="rId5"/>
    <sheet name="Clavulanic acid" sheetId="4" r:id="rId6"/>
  </sheets>
  <definedNames>
    <definedName name="_xlnm.Print_Area" localSheetId="2">'Amoxicillin assay-mutua (2)'!$A$1:$H$135</definedName>
    <definedName name="_xlnm.Print_Area" localSheetId="5">'Clavulanic acid'!$A$1:$H$135</definedName>
    <definedName name="_xlnm.Print_Area" localSheetId="3">'Clavulanic acid assay-mutua '!$A$1:$H$135</definedName>
  </definedNames>
  <calcPr calcId="145621"/>
</workbook>
</file>

<file path=xl/calcChain.xml><?xml version="1.0" encoding="utf-8"?>
<calcChain xmlns="http://schemas.openxmlformats.org/spreadsheetml/2006/main">
  <c r="B112" i="8" l="1"/>
  <c r="D113" i="8" s="1"/>
  <c r="B58" i="8"/>
  <c r="D59" i="8" s="1"/>
  <c r="C132" i="8"/>
  <c r="H127" i="8"/>
  <c r="G127" i="8"/>
  <c r="B124" i="8"/>
  <c r="H123" i="8"/>
  <c r="G123" i="8"/>
  <c r="H119" i="8"/>
  <c r="G119" i="8"/>
  <c r="B113" i="8"/>
  <c r="E111" i="8"/>
  <c r="B110" i="8"/>
  <c r="B100" i="8"/>
  <c r="D103" i="8" s="1"/>
  <c r="F97" i="8"/>
  <c r="D97" i="8"/>
  <c r="G96" i="8"/>
  <c r="E96" i="8"/>
  <c r="B89" i="8"/>
  <c r="D99" i="8" s="1"/>
  <c r="B85" i="8"/>
  <c r="C78" i="8"/>
  <c r="H73" i="8"/>
  <c r="G73" i="8"/>
  <c r="B70" i="8"/>
  <c r="H69" i="8"/>
  <c r="G69" i="8"/>
  <c r="H65" i="8"/>
  <c r="G65" i="8"/>
  <c r="B59" i="8"/>
  <c r="E57" i="8"/>
  <c r="B56" i="8"/>
  <c r="B46" i="8"/>
  <c r="D49" i="8" s="1"/>
  <c r="F43" i="8"/>
  <c r="D43" i="8"/>
  <c r="G42" i="8"/>
  <c r="E42" i="8"/>
  <c r="B35" i="8"/>
  <c r="D45" i="8" s="1"/>
  <c r="B31" i="8"/>
  <c r="B112" i="7"/>
  <c r="D113" i="7" s="1"/>
  <c r="B58" i="7"/>
  <c r="D59" i="7" s="1"/>
  <c r="C132" i="7"/>
  <c r="H127" i="7"/>
  <c r="G127" i="7"/>
  <c r="B124" i="7"/>
  <c r="H123" i="7"/>
  <c r="G123" i="7"/>
  <c r="H119" i="7"/>
  <c r="G119" i="7"/>
  <c r="B113" i="7"/>
  <c r="E111" i="7"/>
  <c r="B110" i="7"/>
  <c r="B100" i="7"/>
  <c r="D103" i="7" s="1"/>
  <c r="F97" i="7"/>
  <c r="D97" i="7"/>
  <c r="G96" i="7"/>
  <c r="E96" i="7"/>
  <c r="B89" i="7"/>
  <c r="F99" i="7" s="1"/>
  <c r="B85" i="7"/>
  <c r="C78" i="7"/>
  <c r="H73" i="7"/>
  <c r="G73" i="7"/>
  <c r="B70" i="7"/>
  <c r="H69" i="7"/>
  <c r="G69" i="7"/>
  <c r="H65" i="7"/>
  <c r="G65" i="7"/>
  <c r="B59" i="7"/>
  <c r="E57" i="7"/>
  <c r="B56" i="7"/>
  <c r="B46" i="7"/>
  <c r="D49" i="7" s="1"/>
  <c r="F43" i="7"/>
  <c r="D43" i="7"/>
  <c r="G42" i="7"/>
  <c r="E42" i="7"/>
  <c r="B35" i="7"/>
  <c r="D45" i="7" s="1"/>
  <c r="B31" i="7"/>
  <c r="B125" i="8" l="1"/>
  <c r="F99" i="8"/>
  <c r="F100" i="8"/>
  <c r="F101" i="8" s="1"/>
  <c r="D100" i="8"/>
  <c r="D101" i="8" s="1"/>
  <c r="B71" i="8"/>
  <c r="F45" i="8"/>
  <c r="F46" i="8" s="1"/>
  <c r="D46" i="8"/>
  <c r="D47" i="8" s="1"/>
  <c r="D50" i="8"/>
  <c r="D104" i="8"/>
  <c r="G94" i="8"/>
  <c r="B125" i="7"/>
  <c r="D99" i="7"/>
  <c r="D100" i="7" s="1"/>
  <c r="D101" i="7" s="1"/>
  <c r="F100" i="7"/>
  <c r="F101" i="7" s="1"/>
  <c r="B71" i="7"/>
  <c r="F45" i="7"/>
  <c r="F46" i="7" s="1"/>
  <c r="F47" i="7" s="1"/>
  <c r="D46" i="7"/>
  <c r="D47" i="7" s="1"/>
  <c r="D50" i="7"/>
  <c r="G95" i="7"/>
  <c r="D104" i="7"/>
  <c r="D33" i="6"/>
  <c r="C33" i="6"/>
  <c r="B33" i="6"/>
  <c r="E93" i="8" l="1"/>
  <c r="G95" i="8"/>
  <c r="G93" i="8"/>
  <c r="E95" i="8"/>
  <c r="E94" i="8"/>
  <c r="E39" i="8"/>
  <c r="F47" i="8"/>
  <c r="G39" i="8"/>
  <c r="E41" i="8"/>
  <c r="E40" i="8"/>
  <c r="G40" i="8"/>
  <c r="G41" i="8"/>
  <c r="E97" i="8"/>
  <c r="G93" i="7"/>
  <c r="G94" i="7"/>
  <c r="E93" i="7"/>
  <c r="E95" i="7"/>
  <c r="E94" i="7"/>
  <c r="G39" i="7"/>
  <c r="G41" i="7"/>
  <c r="E39" i="7"/>
  <c r="G40" i="7"/>
  <c r="E41" i="7"/>
  <c r="E40" i="7"/>
  <c r="C35" i="6"/>
  <c r="C37" i="6"/>
  <c r="D107" i="8" l="1"/>
  <c r="G97" i="8"/>
  <c r="D105" i="8"/>
  <c r="G125" i="8" s="1"/>
  <c r="H125" i="8" s="1"/>
  <c r="D53" i="8"/>
  <c r="E43" i="8"/>
  <c r="D51" i="8"/>
  <c r="D52" i="8" s="1"/>
  <c r="G43" i="8"/>
  <c r="D106" i="8"/>
  <c r="D105" i="7"/>
  <c r="G124" i="7" s="1"/>
  <c r="H124" i="7" s="1"/>
  <c r="G97" i="7"/>
  <c r="D107" i="7"/>
  <c r="E97" i="7"/>
  <c r="G43" i="7"/>
  <c r="D51" i="7"/>
  <c r="G67" i="7" s="1"/>
  <c r="H67" i="7" s="1"/>
  <c r="D53" i="7"/>
  <c r="E43" i="7"/>
  <c r="G125" i="7"/>
  <c r="H125" i="7" s="1"/>
  <c r="D106" i="7"/>
  <c r="C39" i="6"/>
  <c r="G121" i="8" l="1"/>
  <c r="H121" i="8" s="1"/>
  <c r="G118" i="8"/>
  <c r="H118" i="8" s="1"/>
  <c r="G117" i="8"/>
  <c r="H117" i="8" s="1"/>
  <c r="G126" i="8"/>
  <c r="H126" i="8" s="1"/>
  <c r="G120" i="8"/>
  <c r="H120" i="8" s="1"/>
  <c r="G122" i="8"/>
  <c r="H122" i="8" s="1"/>
  <c r="G124" i="8"/>
  <c r="H124" i="8" s="1"/>
  <c r="G116" i="8"/>
  <c r="H116" i="8" s="1"/>
  <c r="G67" i="8"/>
  <c r="H67" i="8" s="1"/>
  <c r="G72" i="8"/>
  <c r="H72" i="8" s="1"/>
  <c r="G66" i="8"/>
  <c r="H66" i="8" s="1"/>
  <c r="G71" i="8"/>
  <c r="H71" i="8" s="1"/>
  <c r="G62" i="8"/>
  <c r="H62" i="8" s="1"/>
  <c r="G70" i="8"/>
  <c r="H70" i="8" s="1"/>
  <c r="G68" i="8"/>
  <c r="H68" i="8" s="1"/>
  <c r="G64" i="8"/>
  <c r="H64" i="8" s="1"/>
  <c r="G63" i="8"/>
  <c r="H63" i="8" s="1"/>
  <c r="G116" i="7"/>
  <c r="H116" i="7" s="1"/>
  <c r="G120" i="7"/>
  <c r="G118" i="7"/>
  <c r="H118" i="7" s="1"/>
  <c r="G126" i="7"/>
  <c r="H126" i="7" s="1"/>
  <c r="G117" i="7"/>
  <c r="H117" i="7" s="1"/>
  <c r="G122" i="7"/>
  <c r="G121" i="7"/>
  <c r="G64" i="7"/>
  <c r="H64" i="7" s="1"/>
  <c r="D52" i="7"/>
  <c r="G66" i="7"/>
  <c r="H66" i="7" s="1"/>
  <c r="G62" i="7"/>
  <c r="H62" i="7" s="1"/>
  <c r="G72" i="7"/>
  <c r="H72" i="7" s="1"/>
  <c r="G70" i="7"/>
  <c r="H70" i="7" s="1"/>
  <c r="G71" i="7"/>
  <c r="H71" i="7" s="1"/>
  <c r="G63" i="7"/>
  <c r="H63" i="7" s="1"/>
  <c r="G68" i="7"/>
  <c r="H68" i="7" s="1"/>
  <c r="H130" i="8" l="1"/>
  <c r="H128" i="8"/>
  <c r="G132" i="8" s="1"/>
  <c r="H76" i="8"/>
  <c r="H74" i="8"/>
  <c r="G78" i="8" s="1"/>
  <c r="H130" i="7"/>
  <c r="H128" i="7"/>
  <c r="H129" i="7" s="1"/>
  <c r="H74" i="7"/>
  <c r="G78" i="7" s="1"/>
  <c r="H76" i="7"/>
  <c r="H75" i="7"/>
  <c r="H129" i="8" l="1"/>
  <c r="H75" i="8"/>
  <c r="G132" i="7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1" l="1"/>
  <c r="C132" i="4"/>
  <c r="H127" i="4"/>
  <c r="G127" i="4"/>
  <c r="B124" i="4"/>
  <c r="H123" i="4"/>
  <c r="G123" i="4"/>
  <c r="H119" i="4"/>
  <c r="G119" i="4"/>
  <c r="B113" i="4"/>
  <c r="E111" i="4"/>
  <c r="B110" i="4"/>
  <c r="D103" i="4"/>
  <c r="B100" i="4"/>
  <c r="F97" i="4"/>
  <c r="D97" i="4"/>
  <c r="G96" i="4"/>
  <c r="E96" i="4"/>
  <c r="B89" i="4"/>
  <c r="D99" i="4" s="1"/>
  <c r="B85" i="4"/>
  <c r="C78" i="4"/>
  <c r="H73" i="4"/>
  <c r="G73" i="4"/>
  <c r="B70" i="4"/>
  <c r="H69" i="4"/>
  <c r="G69" i="4"/>
  <c r="H65" i="4"/>
  <c r="G65" i="4"/>
  <c r="B59" i="4"/>
  <c r="E57" i="4"/>
  <c r="B56" i="4"/>
  <c r="B46" i="4"/>
  <c r="D49" i="4" s="1"/>
  <c r="F43" i="4"/>
  <c r="D43" i="4"/>
  <c r="G42" i="4"/>
  <c r="E42" i="4"/>
  <c r="B35" i="4"/>
  <c r="D45" i="4" s="1"/>
  <c r="B3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99" i="4" l="1"/>
  <c r="F100" i="4" s="1"/>
  <c r="D100" i="4"/>
  <c r="D101" i="4" s="1"/>
  <c r="E95" i="4"/>
  <c r="D46" i="4"/>
  <c r="D47" i="4" s="1"/>
  <c r="F45" i="4"/>
  <c r="F46" i="4" s="1"/>
  <c r="F47" i="4" s="1"/>
  <c r="D50" i="4"/>
  <c r="E93" i="4"/>
  <c r="D113" i="4"/>
  <c r="D59" i="4"/>
  <c r="B71" i="4"/>
  <c r="E94" i="4"/>
  <c r="D104" i="4"/>
  <c r="E41" i="4" l="1"/>
  <c r="B125" i="4"/>
  <c r="F101" i="4"/>
  <c r="G95" i="4"/>
  <c r="D107" i="4" s="1"/>
  <c r="G93" i="4"/>
  <c r="G94" i="4"/>
  <c r="D105" i="4" s="1"/>
  <c r="G116" i="4" s="1"/>
  <c r="H116" i="4" s="1"/>
  <c r="E40" i="4"/>
  <c r="E39" i="4"/>
  <c r="G41" i="4"/>
  <c r="G39" i="4"/>
  <c r="E97" i="4"/>
  <c r="G40" i="4"/>
  <c r="G117" i="4" l="1"/>
  <c r="H117" i="4" s="1"/>
  <c r="G97" i="4"/>
  <c r="G43" i="4"/>
  <c r="E43" i="4"/>
  <c r="D53" i="4"/>
  <c r="D51" i="4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G121" i="4"/>
  <c r="H121" i="4" s="1"/>
  <c r="G126" i="4"/>
  <c r="H126" i="4" s="1"/>
  <c r="G63" i="4" l="1"/>
  <c r="H63" i="4" s="1"/>
  <c r="G62" i="4"/>
  <c r="H62" i="4" s="1"/>
  <c r="G72" i="4"/>
  <c r="H72" i="4" s="1"/>
  <c r="G70" i="4"/>
  <c r="H70" i="4" s="1"/>
  <c r="G66" i="4"/>
  <c r="H66" i="4" s="1"/>
  <c r="G64" i="4"/>
  <c r="H64" i="4" s="1"/>
  <c r="G68" i="4"/>
  <c r="H68" i="4" s="1"/>
  <c r="G71" i="4"/>
  <c r="H71" i="4" s="1"/>
  <c r="D52" i="4"/>
  <c r="G67" i="4"/>
  <c r="H67" i="4" s="1"/>
  <c r="H128" i="4"/>
  <c r="H130" i="4"/>
  <c r="H74" i="4" l="1"/>
  <c r="H76" i="4"/>
  <c r="G132" i="4"/>
  <c r="H129" i="4"/>
  <c r="H75" i="4" l="1"/>
  <c r="G78" i="4"/>
</calcChain>
</file>

<file path=xl/sharedStrings.xml><?xml version="1.0" encoding="utf-8"?>
<sst xmlns="http://schemas.openxmlformats.org/spreadsheetml/2006/main" count="634" uniqueCount="122">
  <si>
    <t>HPLC System Suitability Report</t>
  </si>
  <si>
    <t>Analysis Data</t>
  </si>
  <si>
    <t>Assay</t>
  </si>
  <si>
    <t>Sample(s)</t>
  </si>
  <si>
    <t>Reference Substance:</t>
  </si>
  <si>
    <t>CLAMOXIN 156.25</t>
  </si>
  <si>
    <t>% age Purity:</t>
  </si>
  <si>
    <t>NDQD201510436</t>
  </si>
  <si>
    <t>Weight (mg):</t>
  </si>
  <si>
    <t>Amoxicillin Trihydrate &amp; Clavulanate Potassium</t>
  </si>
  <si>
    <t>Standard Conc (mg/mL):</t>
  </si>
  <si>
    <t>Each 5ml of reconstituted suspension contains: Amoxicillin Trihydrate BP equivalent to Amoxicillin 125mg
Diluted Potassium Clavulanate BP equivalent to Clavulanic acid 31.25mg</t>
  </si>
  <si>
    <t>2015-10-14 09:03:27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</si>
  <si>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</si>
  <si>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</si>
  <si>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</si>
  <si>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</si>
  <si>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</si>
  <si>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</si>
  <si>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</si>
  <si>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</si>
  <si>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</si>
  <si>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</si>
  <si>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</si>
  <si>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</si>
  <si>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</si>
  <si>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</si>
  <si>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</si>
  <si>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</si>
  <si>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</si>
  <si>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</si>
  <si>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</si>
  <si>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</si>
  <si>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</si>
  <si>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</si>
  <si>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</si>
  <si>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</si>
  <si>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</si>
  <si>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</si>
  <si>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</si>
  <si>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</si>
  <si>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</si>
  <si>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</si>
  <si>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</si>
  <si>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</si>
  <si>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</si>
  <si>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</si>
  <si>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</si>
  <si>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</si>
  <si>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</si>
  <si>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</si>
  <si>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</si>
  <si>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</si>
  <si>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</si>
  <si>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</si>
  <si>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</si>
  <si>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</si>
  <si>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</si>
  <si>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</si>
  <si>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</si>
  <si>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</si>
  <si>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</si>
  <si>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</si>
  <si>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</si>
  <si>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</si>
  <si>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</si>
  <si>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</si>
  <si>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</si>
  <si>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</si>
  <si>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</si>
  <si>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</si>
  <si>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</si>
  <si>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</si>
  <si>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</si>
  <si>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</si>
  <si>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</si>
  <si>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</si>
  <si>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</si>
  <si>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</si>
  <si>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</si>
  <si>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</si>
  <si>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</si>
  <si>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</si>
  <si>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</si>
  <si>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</si>
  <si>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</si>
  <si>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</si>
  <si>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</si>
  <si>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</si>
  <si>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</si>
  <si>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</si>
  <si>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</si>
  <si>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</si>
  <si>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</si>
  <si>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</si>
  <si>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</si>
  <si>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</si>
  <si>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</si>
  <si>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</si>
  <si>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</si>
  <si>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</si>
  <si>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</si>
  <si>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</si>
  <si>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</si>
  <si>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</si>
  <si>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</si>
  <si>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CLAVULANATE LITHIUM</t>
  </si>
  <si>
    <t>C 62 4</t>
  </si>
  <si>
    <t>C62 4</t>
  </si>
  <si>
    <t>Amoxicillin Trihydrate</t>
  </si>
  <si>
    <t>Clavulanic acid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</si>
  <si>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</si>
  <si>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</si>
  <si>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</si>
  <si>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</si>
  <si>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</si>
  <si>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</si>
  <si>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Each 5ml of reconstituted suspension contains: Amoxicillin Trihydrate BP equivalent to Amoxicillin125mgDiluted Potassium Clavulanate BP equivalent to Clavulanic acid 31.25mg
Diluted Potassium Clavulanate BP equivalent to Clavulanic acid 28.5mg</t>
  </si>
  <si>
    <t>Amoxicillin</t>
  </si>
  <si>
    <t>WRS A1-3</t>
  </si>
  <si>
    <t>USP Amoxicillin RS</t>
  </si>
  <si>
    <t>PRS C62-3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</si>
</sst>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0.000"/>
    <numFmt numFmtId="168" formatCode="dd\-mmm\-yy"/>
    <numFmt numFmtId="169" formatCode="0.0000\ &quot;mg&quot;"/>
    <numFmt numFmtId="170" formatCode="0.0\ &quot;mL&quot;"/>
    <numFmt numFmtId="171" formatCode="0.0000\ &quot;g&quot;"/>
    <numFmt numFmtId="172" formatCode="0.0\ &quot;mg&quot;"/>
    <numFmt numFmtId="173" formatCode="[$-409]d/mmm/yy;@"/>
    <numFmt numFmtId="174" formatCode="0.0000000"/>
    <numFmt numFmtId="175" formatCode="0.000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</font>
    <font>
      <b/>
      <sz val="28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1" fillId="2" borderId="0"/>
  </cellStyleXfs>
  <cellXfs count="28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0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0" xfId="0" applyFont="1" applyFill="1"/>
    <xf numFmtId="0" fontId="11" fillId="2" borderId="25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right"/>
    </xf>
    <xf numFmtId="1" fontId="12" fillId="6" borderId="26" xfId="0" applyNumberFormat="1" applyFont="1" applyFill="1" applyBorder="1" applyAlignment="1">
      <alignment horizontal="center"/>
    </xf>
    <xf numFmtId="167" fontId="12" fillId="6" borderId="27" xfId="0" applyNumberFormat="1" applyFont="1" applyFill="1" applyBorder="1" applyAlignment="1">
      <alignment horizontal="center"/>
    </xf>
    <xf numFmtId="2" fontId="11" fillId="6" borderId="1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8" xfId="0" applyFont="1" applyFill="1" applyBorder="1" applyAlignment="1">
      <alignment horizontal="right"/>
    </xf>
    <xf numFmtId="10" fontId="11" fillId="6" borderId="16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9" xfId="0" applyFont="1" applyFill="1" applyBorder="1" applyAlignment="1">
      <alignment horizontal="center"/>
    </xf>
    <xf numFmtId="2" fontId="12" fillId="2" borderId="29" xfId="0" applyNumberFormat="1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7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3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7" fontId="11" fillId="2" borderId="23" xfId="0" applyNumberFormat="1" applyFont="1" applyFill="1" applyBorder="1" applyAlignment="1">
      <alignment horizontal="center"/>
    </xf>
    <xf numFmtId="167" fontId="11" fillId="2" borderId="34" xfId="0" applyNumberFormat="1" applyFont="1" applyFill="1" applyBorder="1" applyAlignment="1">
      <alignment horizontal="center"/>
    </xf>
    <xf numFmtId="167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6" xfId="0" applyFont="1" applyFill="1" applyBorder="1"/>
    <xf numFmtId="0" fontId="12" fillId="2" borderId="37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7" fontId="11" fillId="2" borderId="33" xfId="0" applyNumberFormat="1" applyFont="1" applyFill="1" applyBorder="1" applyAlignment="1">
      <alignment horizontal="center"/>
    </xf>
    <xf numFmtId="167" fontId="11" fillId="2" borderId="38" xfId="0" applyNumberFormat="1" applyFont="1" applyFill="1" applyBorder="1" applyAlignment="1">
      <alignment horizontal="center"/>
    </xf>
    <xf numFmtId="167" fontId="11" fillId="2" borderId="39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0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0" fontId="11" fillId="2" borderId="21" xfId="0" applyNumberFormat="1" applyFont="1" applyFill="1" applyBorder="1" applyAlignment="1">
      <alignment horizontal="center" vertical="center"/>
    </xf>
    <xf numFmtId="10" fontId="11" fillId="2" borderId="19" xfId="0" applyNumberFormat="1" applyFont="1" applyFill="1" applyBorder="1" applyAlignment="1">
      <alignment horizontal="center" vertical="center"/>
    </xf>
    <xf numFmtId="10" fontId="11" fillId="2" borderId="41" xfId="0" applyNumberFormat="1" applyFont="1" applyFill="1" applyBorder="1" applyAlignment="1">
      <alignment horizontal="center" vertic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2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2" fontId="11" fillId="6" borderId="44" xfId="0" applyNumberFormat="1" applyFont="1" applyFill="1" applyBorder="1" applyAlignment="1">
      <alignment horizontal="center"/>
    </xf>
    <xf numFmtId="2" fontId="11" fillId="7" borderId="44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6" borderId="2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7" fontId="12" fillId="7" borderId="15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1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68" fontId="17" fillId="3" borderId="0" xfId="0" applyNumberFormat="1" applyFont="1" applyFill="1" applyAlignment="1" applyProtection="1">
      <alignment horizontal="left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19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0" fontId="18" fillId="3" borderId="17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44" xfId="0" applyFont="1" applyFill="1" applyBorder="1" applyAlignment="1" applyProtection="1">
      <alignment horizontal="center"/>
      <protection locked="0"/>
    </xf>
    <xf numFmtId="170" fontId="18" fillId="3" borderId="0" xfId="0" applyNumberFormat="1" applyFont="1" applyFill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0" xfId="0" applyFont="1" applyFill="1" applyBorder="1" applyAlignment="1" applyProtection="1">
      <alignment horizontal="center"/>
      <protection locked="0"/>
    </xf>
    <xf numFmtId="2" fontId="17" fillId="2" borderId="41" xfId="0" applyNumberFormat="1" applyFont="1" applyFill="1" applyBorder="1" applyAlignment="1">
      <alignment horizontal="center"/>
    </xf>
    <xf numFmtId="10" fontId="18" fillId="7" borderId="25" xfId="0" applyNumberFormat="1" applyFont="1" applyFill="1" applyBorder="1" applyAlignment="1">
      <alignment horizontal="center"/>
    </xf>
    <xf numFmtId="10" fontId="18" fillId="6" borderId="48" xfId="0" applyNumberFormat="1" applyFont="1" applyFill="1" applyBorder="1" applyAlignment="1">
      <alignment horizontal="center"/>
    </xf>
    <xf numFmtId="0" fontId="18" fillId="7" borderId="4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7" fillId="3" borderId="0" xfId="0" applyFont="1" applyFill="1" applyProtection="1">
      <protection locked="0"/>
    </xf>
    <xf numFmtId="10" fontId="11" fillId="2" borderId="29" xfId="0" applyNumberFormat="1" applyFont="1" applyFill="1" applyBorder="1" applyAlignment="1">
      <alignment horizontal="center" vertical="center"/>
    </xf>
    <xf numFmtId="10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19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0" fontId="18" fillId="3" borderId="17" xfId="0" applyFont="1" applyFill="1" applyBorder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left" wrapText="1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8" fillId="3" borderId="29" xfId="0" applyNumberFormat="1" applyFont="1" applyFill="1" applyBorder="1" applyAlignment="1" applyProtection="1">
      <alignment horizontal="center" vertical="center"/>
      <protection locked="0"/>
    </xf>
    <xf numFmtId="2" fontId="18" fillId="3" borderId="30" xfId="0" applyNumberFormat="1" applyFont="1" applyFill="1" applyBorder="1" applyAlignment="1" applyProtection="1">
      <alignment horizontal="center" vertical="center"/>
      <protection locked="0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1" fillId="2" borderId="0" xfId="1" applyFont="1" applyFill="1"/>
    <xf numFmtId="0" fontId="23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wrapText="1"/>
      <protection locked="0"/>
    </xf>
    <xf numFmtId="173" fontId="6" fillId="2" borderId="0" xfId="1" applyNumberFormat="1" applyFont="1" applyFill="1" applyProtection="1">
      <protection locked="0"/>
    </xf>
    <xf numFmtId="2" fontId="5" fillId="2" borderId="12" xfId="1" applyNumberFormat="1" applyFont="1" applyFill="1" applyBorder="1" applyAlignment="1">
      <alignment horizontal="center" wrapText="1"/>
    </xf>
    <xf numFmtId="2" fontId="5" fillId="2" borderId="15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1" fillId="2" borderId="0" xfId="1" applyFill="1"/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16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7" xfId="1" applyNumberFormat="1" applyFont="1" applyFill="1" applyBorder="1" applyAlignment="1">
      <alignment horizontal="center"/>
    </xf>
    <xf numFmtId="164" fontId="6" fillId="3" borderId="18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9" xfId="1" applyNumberFormat="1" applyFont="1" applyFill="1" applyBorder="1" applyAlignment="1">
      <alignment horizontal="center"/>
    </xf>
    <xf numFmtId="174" fontId="5" fillId="5" borderId="51" xfId="1" applyNumberFormat="1" applyFont="1" applyFill="1" applyBorder="1" applyAlignment="1">
      <alignment horizontal="center"/>
    </xf>
    <xf numFmtId="174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4" fontId="6" fillId="2" borderId="51" xfId="1" applyNumberFormat="1" applyFont="1" applyFill="1" applyBorder="1" applyAlignment="1">
      <alignment horizontal="center"/>
    </xf>
    <xf numFmtId="174" fontId="2" fillId="2" borderId="0" xfId="1" applyNumberFormat="1" applyFont="1" applyFill="1" applyAlignment="1">
      <alignment horizontal="center"/>
    </xf>
    <xf numFmtId="174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66" fontId="5" fillId="5" borderId="14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66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7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7" fontId="21" fillId="2" borderId="0" xfId="1" applyNumberFormat="1" applyFill="1"/>
    <xf numFmtId="0" fontId="21" fillId="2" borderId="0" xfId="1" applyFill="1" applyAlignment="1">
      <alignment horizontal="right"/>
    </xf>
    <xf numFmtId="22" fontId="6" fillId="2" borderId="0" xfId="1" applyNumberFormat="1" applyFont="1" applyFill="1" applyProtection="1">
      <protection locked="0"/>
    </xf>
    <xf numFmtId="164" fontId="18" fillId="3" borderId="29" xfId="0" applyNumberFormat="1" applyFont="1" applyFill="1" applyBorder="1" applyAlignment="1" applyProtection="1">
      <alignment horizontal="center" vertical="center"/>
      <protection locked="0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75" fontId="18" fillId="3" borderId="29" xfId="0" applyNumberFormat="1" applyFont="1" applyFill="1" applyBorder="1" applyAlignment="1" applyProtection="1">
      <alignment horizontal="center" vertical="center"/>
      <protection locked="0"/>
    </xf>
    <xf numFmtId="175" fontId="18" fillId="3" borderId="30" xfId="0" applyNumberFormat="1" applyFont="1" applyFill="1" applyBorder="1" applyAlignment="1" applyProtection="1">
      <alignment horizontal="center" vertical="center"/>
      <protection locked="0"/>
    </xf>
    <xf numFmtId="175" fontId="18" fillId="3" borderId="31" xfId="0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94" t="s">
        <v>0</v>
      </c>
      <c r="B15" s="194"/>
      <c r="C15" s="194"/>
      <c r="D15" s="194"/>
      <c r="E15" s="19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109</v>
      </c>
      <c r="C18" s="36"/>
      <c r="D18" s="36"/>
      <c r="E18" s="36"/>
    </row>
    <row r="19" spans="1:5" ht="16.5" customHeight="1" x14ac:dyDescent="0.3">
      <c r="A19" s="11" t="s">
        <v>6</v>
      </c>
      <c r="B19" s="12">
        <v>87.4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20.05</v>
      </c>
      <c r="C20" s="36"/>
      <c r="D20" s="36"/>
      <c r="E20" s="36"/>
    </row>
    <row r="21" spans="1:5" ht="16.5" customHeight="1" x14ac:dyDescent="0.3">
      <c r="A21" s="8" t="s">
        <v>10</v>
      </c>
      <c r="B21" s="13">
        <v>0.5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52808680</v>
      </c>
      <c r="C24" s="18">
        <v>4727.7</v>
      </c>
      <c r="D24" s="19">
        <v>1.1000000000000001</v>
      </c>
      <c r="E24" s="20">
        <v>5.5</v>
      </c>
    </row>
    <row r="25" spans="1:5" ht="16.5" customHeight="1" x14ac:dyDescent="0.3">
      <c r="A25" s="17">
        <v>2</v>
      </c>
      <c r="B25" s="18">
        <v>52820958</v>
      </c>
      <c r="C25" s="18">
        <v>4720.1000000000004</v>
      </c>
      <c r="D25" s="19">
        <v>1.1000000000000001</v>
      </c>
      <c r="E25" s="19">
        <v>5.5</v>
      </c>
    </row>
    <row r="26" spans="1:5" ht="16.5" customHeight="1" x14ac:dyDescent="0.3">
      <c r="A26" s="17">
        <v>3</v>
      </c>
      <c r="B26" s="18">
        <v>52790055</v>
      </c>
      <c r="C26" s="18">
        <v>4706.3</v>
      </c>
      <c r="D26" s="19">
        <v>1.2</v>
      </c>
      <c r="E26" s="19">
        <v>5.5</v>
      </c>
    </row>
    <row r="27" spans="1:5" ht="16.5" customHeight="1" x14ac:dyDescent="0.3">
      <c r="A27" s="17">
        <v>4</v>
      </c>
      <c r="B27" s="18">
        <v>52846740</v>
      </c>
      <c r="C27" s="18">
        <v>4750.3</v>
      </c>
      <c r="D27" s="19">
        <v>1.1000000000000001</v>
      </c>
      <c r="E27" s="19">
        <v>5.5</v>
      </c>
    </row>
    <row r="28" spans="1:5" ht="16.5" customHeight="1" x14ac:dyDescent="0.3">
      <c r="A28" s="17">
        <v>5</v>
      </c>
      <c r="B28" s="18">
        <v>53171453</v>
      </c>
      <c r="C28" s="18">
        <v>4732.6000000000004</v>
      </c>
      <c r="D28" s="19">
        <v>1.2</v>
      </c>
      <c r="E28" s="19">
        <v>5.5</v>
      </c>
    </row>
    <row r="29" spans="1:5" ht="16.5" customHeight="1" x14ac:dyDescent="0.3">
      <c r="A29" s="17">
        <v>6</v>
      </c>
      <c r="B29" s="21">
        <v>52585062</v>
      </c>
      <c r="C29" s="21">
        <v>4752</v>
      </c>
      <c r="D29" s="22">
        <v>1.2</v>
      </c>
      <c r="E29" s="22">
        <v>5.5</v>
      </c>
    </row>
    <row r="30" spans="1:5" ht="16.5" customHeight="1" x14ac:dyDescent="0.3">
      <c r="A30" s="23" t="s">
        <v>18</v>
      </c>
      <c r="B30" s="24">
        <f>AVERAGE(B24:B29)</f>
        <v>52837158</v>
      </c>
      <c r="C30" s="25">
        <f>AVERAGE(C24:C29)</f>
        <v>4731.5</v>
      </c>
      <c r="D30" s="26">
        <f>AVERAGE(D24:D29)</f>
        <v>1.1500000000000001</v>
      </c>
      <c r="E30" s="26">
        <f>AVERAGE(E24:E29)</f>
        <v>5.5</v>
      </c>
    </row>
    <row r="31" spans="1:5" ht="16.5" customHeight="1" x14ac:dyDescent="0.3">
      <c r="A31" s="27" t="s">
        <v>19</v>
      </c>
      <c r="B31" s="28">
        <f>(STDEV(B24:B29)/B30)</f>
        <v>3.5778740271184425E-3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 t="s">
        <v>110</v>
      </c>
      <c r="C39" s="36"/>
      <c r="D39" s="36"/>
      <c r="E39" s="36"/>
    </row>
    <row r="40" spans="1:5" ht="16.5" customHeight="1" x14ac:dyDescent="0.3">
      <c r="A40" s="11" t="s">
        <v>6</v>
      </c>
      <c r="B40" s="12">
        <v>96.4</v>
      </c>
      <c r="C40" s="36"/>
      <c r="D40" s="36"/>
      <c r="E40" s="36"/>
    </row>
    <row r="41" spans="1:5" ht="16.5" customHeight="1" x14ac:dyDescent="0.3">
      <c r="A41" s="8" t="s">
        <v>8</v>
      </c>
      <c r="B41" s="12">
        <v>9.2799999999999994</v>
      </c>
      <c r="C41" s="36"/>
      <c r="D41" s="36"/>
      <c r="E41" s="36"/>
    </row>
    <row r="42" spans="1:5" ht="16.5" customHeight="1" x14ac:dyDescent="0.3">
      <c r="A42" s="8" t="s">
        <v>10</v>
      </c>
      <c r="B42" s="13">
        <v>0.2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25953550</v>
      </c>
      <c r="C45" s="18">
        <v>6858.3</v>
      </c>
      <c r="D45" s="19">
        <v>1.3</v>
      </c>
      <c r="E45" s="20">
        <v>3.6</v>
      </c>
    </row>
    <row r="46" spans="1:5" ht="16.5" customHeight="1" x14ac:dyDescent="0.3">
      <c r="A46" s="17">
        <v>2</v>
      </c>
      <c r="B46" s="18">
        <v>25992131</v>
      </c>
      <c r="C46" s="18">
        <v>6877.8</v>
      </c>
      <c r="D46" s="19">
        <v>1.3</v>
      </c>
      <c r="E46" s="19">
        <v>3.6</v>
      </c>
    </row>
    <row r="47" spans="1:5" ht="16.5" customHeight="1" x14ac:dyDescent="0.3">
      <c r="A47" s="17">
        <v>3</v>
      </c>
      <c r="B47" s="18">
        <v>25960508</v>
      </c>
      <c r="C47" s="18">
        <v>6871.7</v>
      </c>
      <c r="D47" s="19">
        <v>1.3</v>
      </c>
      <c r="E47" s="19">
        <v>3.6</v>
      </c>
    </row>
    <row r="48" spans="1:5" ht="16.5" customHeight="1" x14ac:dyDescent="0.3">
      <c r="A48" s="17">
        <v>4</v>
      </c>
      <c r="B48" s="18">
        <v>25914863</v>
      </c>
      <c r="C48" s="18">
        <v>6938.6</v>
      </c>
      <c r="D48" s="19">
        <v>1.3</v>
      </c>
      <c r="E48" s="19">
        <v>3.6</v>
      </c>
    </row>
    <row r="49" spans="1:7" ht="16.5" customHeight="1" x14ac:dyDescent="0.3">
      <c r="A49" s="17">
        <v>5</v>
      </c>
      <c r="B49" s="18">
        <v>26070011</v>
      </c>
      <c r="C49" s="18">
        <v>6880.4</v>
      </c>
      <c r="D49" s="19">
        <v>1.3</v>
      </c>
      <c r="E49" s="19">
        <v>3.6</v>
      </c>
    </row>
    <row r="50" spans="1:7" ht="16.5" customHeight="1" x14ac:dyDescent="0.3">
      <c r="A50" s="17">
        <v>6</v>
      </c>
      <c r="B50" s="21">
        <v>25777410</v>
      </c>
      <c r="C50" s="21">
        <v>6956.7</v>
      </c>
      <c r="D50" s="22">
        <v>1.3</v>
      </c>
      <c r="E50" s="22">
        <v>3.6</v>
      </c>
    </row>
    <row r="51" spans="1:7" ht="16.5" customHeight="1" x14ac:dyDescent="0.3">
      <c r="A51" s="23" t="s">
        <v>18</v>
      </c>
      <c r="B51" s="24">
        <f>AVERAGE(B45:B50)</f>
        <v>25944745.5</v>
      </c>
      <c r="C51" s="25">
        <f>AVERAGE(C45:C50)</f>
        <v>6897.25</v>
      </c>
      <c r="D51" s="26">
        <f>AVERAGE(D45:D50)</f>
        <v>1.3</v>
      </c>
      <c r="E51" s="26">
        <f>AVERAGE(E45:E50)</f>
        <v>3.6</v>
      </c>
    </row>
    <row r="52" spans="1:7" ht="16.5" customHeight="1" x14ac:dyDescent="0.3">
      <c r="A52" s="27" t="s">
        <v>19</v>
      </c>
      <c r="B52" s="28">
        <f>(STDEV(B45:B50)/B51)</f>
        <v>3.743160001013498E-3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195" t="s">
        <v>26</v>
      </c>
      <c r="C59" s="195"/>
      <c r="E59" s="190" t="s">
        <v>27</v>
      </c>
      <c r="F59" s="46"/>
      <c r="G59" s="190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D32" sqref="D32"/>
    </sheetView>
  </sheetViews>
  <sheetFormatPr defaultRowHeight="15" x14ac:dyDescent="0.3"/>
  <cols>
    <col min="1" max="1" width="25.140625" style="230" customWidth="1"/>
    <col min="2" max="2" width="20.42578125" style="230" customWidth="1"/>
    <col min="3" max="3" width="23" style="230" customWidth="1"/>
    <col min="4" max="4" width="24.42578125" style="230" customWidth="1"/>
    <col min="5" max="5" width="6.7109375" style="230" customWidth="1"/>
    <col min="6" max="6" width="18.85546875" style="230" customWidth="1"/>
    <col min="7" max="7" width="20.140625" style="230" customWidth="1"/>
    <col min="8" max="8" width="9" style="230" customWidth="1"/>
    <col min="9" max="9" width="26.42578125" style="230" customWidth="1"/>
    <col min="10" max="10" width="18.85546875" style="230" customWidth="1"/>
    <col min="11" max="11" width="20.140625" style="230" customWidth="1"/>
    <col min="12" max="256" width="9" style="230" customWidth="1"/>
    <col min="257" max="257" width="21" style="230" customWidth="1"/>
    <col min="258" max="258" width="18.85546875" style="230" customWidth="1"/>
    <col min="259" max="259" width="20.140625" style="230" customWidth="1"/>
    <col min="260" max="512" width="9" style="230" customWidth="1"/>
    <col min="513" max="513" width="21" style="230" customWidth="1"/>
    <col min="514" max="514" width="18.85546875" style="230" customWidth="1"/>
    <col min="515" max="515" width="20.140625" style="230" customWidth="1"/>
    <col min="516" max="768" width="9" style="230" customWidth="1"/>
    <col min="769" max="769" width="21" style="230" customWidth="1"/>
    <col min="770" max="770" width="18.85546875" style="230" customWidth="1"/>
    <col min="771" max="771" width="20.140625" style="230" customWidth="1"/>
    <col min="772" max="1024" width="9" style="230" customWidth="1"/>
    <col min="1025" max="1025" width="21" style="230" customWidth="1"/>
    <col min="1026" max="1026" width="18.85546875" style="230" customWidth="1"/>
    <col min="1027" max="1027" width="20.140625" style="230" customWidth="1"/>
    <col min="1028" max="1280" width="9" style="230" customWidth="1"/>
    <col min="1281" max="1281" width="21" style="230" customWidth="1"/>
    <col min="1282" max="1282" width="18.85546875" style="230" customWidth="1"/>
    <col min="1283" max="1283" width="20.140625" style="230" customWidth="1"/>
    <col min="1284" max="1536" width="9" style="230" customWidth="1"/>
    <col min="1537" max="1537" width="21" style="230" customWidth="1"/>
    <col min="1538" max="1538" width="18.85546875" style="230" customWidth="1"/>
    <col min="1539" max="1539" width="20.140625" style="230" customWidth="1"/>
    <col min="1540" max="1792" width="9" style="230" customWidth="1"/>
    <col min="1793" max="1793" width="21" style="230" customWidth="1"/>
    <col min="1794" max="1794" width="18.85546875" style="230" customWidth="1"/>
    <col min="1795" max="1795" width="20.140625" style="230" customWidth="1"/>
    <col min="1796" max="2048" width="9" style="230" customWidth="1"/>
    <col min="2049" max="2049" width="21" style="230" customWidth="1"/>
    <col min="2050" max="2050" width="18.85546875" style="230" customWidth="1"/>
    <col min="2051" max="2051" width="20.140625" style="230" customWidth="1"/>
    <col min="2052" max="2304" width="9" style="230" customWidth="1"/>
    <col min="2305" max="2305" width="21" style="230" customWidth="1"/>
    <col min="2306" max="2306" width="18.85546875" style="230" customWidth="1"/>
    <col min="2307" max="2307" width="20.140625" style="230" customWidth="1"/>
    <col min="2308" max="2560" width="9" style="230" customWidth="1"/>
    <col min="2561" max="2561" width="21" style="230" customWidth="1"/>
    <col min="2562" max="2562" width="18.85546875" style="230" customWidth="1"/>
    <col min="2563" max="2563" width="20.140625" style="230" customWidth="1"/>
    <col min="2564" max="2816" width="9" style="230" customWidth="1"/>
    <col min="2817" max="2817" width="21" style="230" customWidth="1"/>
    <col min="2818" max="2818" width="18.85546875" style="230" customWidth="1"/>
    <col min="2819" max="2819" width="20.140625" style="230" customWidth="1"/>
    <col min="2820" max="3072" width="9" style="230" customWidth="1"/>
    <col min="3073" max="3073" width="21" style="230" customWidth="1"/>
    <col min="3074" max="3074" width="18.85546875" style="230" customWidth="1"/>
    <col min="3075" max="3075" width="20.140625" style="230" customWidth="1"/>
    <col min="3076" max="3328" width="9" style="230" customWidth="1"/>
    <col min="3329" max="3329" width="21" style="230" customWidth="1"/>
    <col min="3330" max="3330" width="18.85546875" style="230" customWidth="1"/>
    <col min="3331" max="3331" width="20.140625" style="230" customWidth="1"/>
    <col min="3332" max="3584" width="9" style="230" customWidth="1"/>
    <col min="3585" max="3585" width="21" style="230" customWidth="1"/>
    <col min="3586" max="3586" width="18.85546875" style="230" customWidth="1"/>
    <col min="3587" max="3587" width="20.140625" style="230" customWidth="1"/>
    <col min="3588" max="3840" width="9" style="230" customWidth="1"/>
    <col min="3841" max="3841" width="21" style="230" customWidth="1"/>
    <col min="3842" max="3842" width="18.85546875" style="230" customWidth="1"/>
    <col min="3843" max="3843" width="20.140625" style="230" customWidth="1"/>
    <col min="3844" max="4096" width="9" style="230" customWidth="1"/>
    <col min="4097" max="4097" width="21" style="230" customWidth="1"/>
    <col min="4098" max="4098" width="18.85546875" style="230" customWidth="1"/>
    <col min="4099" max="4099" width="20.140625" style="230" customWidth="1"/>
    <col min="4100" max="4352" width="9" style="230" customWidth="1"/>
    <col min="4353" max="4353" width="21" style="230" customWidth="1"/>
    <col min="4354" max="4354" width="18.85546875" style="230" customWidth="1"/>
    <col min="4355" max="4355" width="20.140625" style="230" customWidth="1"/>
    <col min="4356" max="4608" width="9" style="230" customWidth="1"/>
    <col min="4609" max="4609" width="21" style="230" customWidth="1"/>
    <col min="4610" max="4610" width="18.85546875" style="230" customWidth="1"/>
    <col min="4611" max="4611" width="20.140625" style="230" customWidth="1"/>
    <col min="4612" max="4864" width="9" style="230" customWidth="1"/>
    <col min="4865" max="4865" width="21" style="230" customWidth="1"/>
    <col min="4866" max="4866" width="18.85546875" style="230" customWidth="1"/>
    <col min="4867" max="4867" width="20.140625" style="230" customWidth="1"/>
    <col min="4868" max="5120" width="9" style="230" customWidth="1"/>
    <col min="5121" max="5121" width="21" style="230" customWidth="1"/>
    <col min="5122" max="5122" width="18.85546875" style="230" customWidth="1"/>
    <col min="5123" max="5123" width="20.140625" style="230" customWidth="1"/>
    <col min="5124" max="5376" width="9" style="230" customWidth="1"/>
    <col min="5377" max="5377" width="21" style="230" customWidth="1"/>
    <col min="5378" max="5378" width="18.85546875" style="230" customWidth="1"/>
    <col min="5379" max="5379" width="20.140625" style="230" customWidth="1"/>
    <col min="5380" max="5632" width="9" style="230" customWidth="1"/>
    <col min="5633" max="5633" width="21" style="230" customWidth="1"/>
    <col min="5634" max="5634" width="18.85546875" style="230" customWidth="1"/>
    <col min="5635" max="5635" width="20.140625" style="230" customWidth="1"/>
    <col min="5636" max="5888" width="9" style="230" customWidth="1"/>
    <col min="5889" max="5889" width="21" style="230" customWidth="1"/>
    <col min="5890" max="5890" width="18.85546875" style="230" customWidth="1"/>
    <col min="5891" max="5891" width="20.140625" style="230" customWidth="1"/>
    <col min="5892" max="6144" width="9" style="230" customWidth="1"/>
    <col min="6145" max="6145" width="21" style="230" customWidth="1"/>
    <col min="6146" max="6146" width="18.85546875" style="230" customWidth="1"/>
    <col min="6147" max="6147" width="20.140625" style="230" customWidth="1"/>
    <col min="6148" max="6400" width="9" style="230" customWidth="1"/>
    <col min="6401" max="6401" width="21" style="230" customWidth="1"/>
    <col min="6402" max="6402" width="18.85546875" style="230" customWidth="1"/>
    <col min="6403" max="6403" width="20.140625" style="230" customWidth="1"/>
    <col min="6404" max="6656" width="9" style="230" customWidth="1"/>
    <col min="6657" max="6657" width="21" style="230" customWidth="1"/>
    <col min="6658" max="6658" width="18.85546875" style="230" customWidth="1"/>
    <col min="6659" max="6659" width="20.140625" style="230" customWidth="1"/>
    <col min="6660" max="6912" width="9" style="230" customWidth="1"/>
    <col min="6913" max="6913" width="21" style="230" customWidth="1"/>
    <col min="6914" max="6914" width="18.85546875" style="230" customWidth="1"/>
    <col min="6915" max="6915" width="20.140625" style="230" customWidth="1"/>
    <col min="6916" max="7168" width="9" style="230" customWidth="1"/>
    <col min="7169" max="7169" width="21" style="230" customWidth="1"/>
    <col min="7170" max="7170" width="18.85546875" style="230" customWidth="1"/>
    <col min="7171" max="7171" width="20.140625" style="230" customWidth="1"/>
    <col min="7172" max="7424" width="9" style="230" customWidth="1"/>
    <col min="7425" max="7425" width="21" style="230" customWidth="1"/>
    <col min="7426" max="7426" width="18.85546875" style="230" customWidth="1"/>
    <col min="7427" max="7427" width="20.140625" style="230" customWidth="1"/>
    <col min="7428" max="7680" width="9" style="230" customWidth="1"/>
    <col min="7681" max="7681" width="21" style="230" customWidth="1"/>
    <col min="7682" max="7682" width="18.85546875" style="230" customWidth="1"/>
    <col min="7683" max="7683" width="20.140625" style="230" customWidth="1"/>
    <col min="7684" max="7936" width="9" style="230" customWidth="1"/>
    <col min="7937" max="7937" width="21" style="230" customWidth="1"/>
    <col min="7938" max="7938" width="18.85546875" style="230" customWidth="1"/>
    <col min="7939" max="7939" width="20.140625" style="230" customWidth="1"/>
    <col min="7940" max="8192" width="9" style="230" customWidth="1"/>
    <col min="8193" max="8193" width="21" style="230" customWidth="1"/>
    <col min="8194" max="8194" width="18.85546875" style="230" customWidth="1"/>
    <col min="8195" max="8195" width="20.140625" style="230" customWidth="1"/>
    <col min="8196" max="8448" width="9" style="230" customWidth="1"/>
    <col min="8449" max="8449" width="21" style="230" customWidth="1"/>
    <col min="8450" max="8450" width="18.85546875" style="230" customWidth="1"/>
    <col min="8451" max="8451" width="20.140625" style="230" customWidth="1"/>
    <col min="8452" max="8704" width="9" style="230" customWidth="1"/>
    <col min="8705" max="8705" width="21" style="230" customWidth="1"/>
    <col min="8706" max="8706" width="18.85546875" style="230" customWidth="1"/>
    <col min="8707" max="8707" width="20.140625" style="230" customWidth="1"/>
    <col min="8708" max="8960" width="9" style="230" customWidth="1"/>
    <col min="8961" max="8961" width="21" style="230" customWidth="1"/>
    <col min="8962" max="8962" width="18.85546875" style="230" customWidth="1"/>
    <col min="8963" max="8963" width="20.140625" style="230" customWidth="1"/>
    <col min="8964" max="9216" width="9" style="230" customWidth="1"/>
    <col min="9217" max="9217" width="21" style="230" customWidth="1"/>
    <col min="9218" max="9218" width="18.85546875" style="230" customWidth="1"/>
    <col min="9219" max="9219" width="20.140625" style="230" customWidth="1"/>
    <col min="9220" max="9472" width="9" style="230" customWidth="1"/>
    <col min="9473" max="9473" width="21" style="230" customWidth="1"/>
    <col min="9474" max="9474" width="18.85546875" style="230" customWidth="1"/>
    <col min="9475" max="9475" width="20.140625" style="230" customWidth="1"/>
    <col min="9476" max="9728" width="9" style="230" customWidth="1"/>
    <col min="9729" max="9729" width="21" style="230" customWidth="1"/>
    <col min="9730" max="9730" width="18.85546875" style="230" customWidth="1"/>
    <col min="9731" max="9731" width="20.140625" style="230" customWidth="1"/>
    <col min="9732" max="9984" width="9" style="230" customWidth="1"/>
    <col min="9985" max="9985" width="21" style="230" customWidth="1"/>
    <col min="9986" max="9986" width="18.85546875" style="230" customWidth="1"/>
    <col min="9987" max="9987" width="20.140625" style="230" customWidth="1"/>
    <col min="9988" max="10240" width="9" style="230" customWidth="1"/>
    <col min="10241" max="10241" width="21" style="230" customWidth="1"/>
    <col min="10242" max="10242" width="18.85546875" style="230" customWidth="1"/>
    <col min="10243" max="10243" width="20.140625" style="230" customWidth="1"/>
    <col min="10244" max="10496" width="9" style="230" customWidth="1"/>
    <col min="10497" max="10497" width="21" style="230" customWidth="1"/>
    <col min="10498" max="10498" width="18.85546875" style="230" customWidth="1"/>
    <col min="10499" max="10499" width="20.140625" style="230" customWidth="1"/>
    <col min="10500" max="10752" width="9" style="230" customWidth="1"/>
    <col min="10753" max="10753" width="21" style="230" customWidth="1"/>
    <col min="10754" max="10754" width="18.85546875" style="230" customWidth="1"/>
    <col min="10755" max="10755" width="20.140625" style="230" customWidth="1"/>
    <col min="10756" max="11008" width="9" style="230" customWidth="1"/>
    <col min="11009" max="11009" width="21" style="230" customWidth="1"/>
    <col min="11010" max="11010" width="18.85546875" style="230" customWidth="1"/>
    <col min="11011" max="11011" width="20.140625" style="230" customWidth="1"/>
    <col min="11012" max="11264" width="9" style="230" customWidth="1"/>
    <col min="11265" max="11265" width="21" style="230" customWidth="1"/>
    <col min="11266" max="11266" width="18.85546875" style="230" customWidth="1"/>
    <col min="11267" max="11267" width="20.140625" style="230" customWidth="1"/>
    <col min="11268" max="11520" width="9" style="230" customWidth="1"/>
    <col min="11521" max="11521" width="21" style="230" customWidth="1"/>
    <col min="11522" max="11522" width="18.85546875" style="230" customWidth="1"/>
    <col min="11523" max="11523" width="20.140625" style="230" customWidth="1"/>
    <col min="11524" max="11776" width="9" style="230" customWidth="1"/>
    <col min="11777" max="11777" width="21" style="230" customWidth="1"/>
    <col min="11778" max="11778" width="18.85546875" style="230" customWidth="1"/>
    <col min="11779" max="11779" width="20.140625" style="230" customWidth="1"/>
    <col min="11780" max="12032" width="9" style="230" customWidth="1"/>
    <col min="12033" max="12033" width="21" style="230" customWidth="1"/>
    <col min="12034" max="12034" width="18.85546875" style="230" customWidth="1"/>
    <col min="12035" max="12035" width="20.140625" style="230" customWidth="1"/>
    <col min="12036" max="12288" width="9" style="230" customWidth="1"/>
    <col min="12289" max="12289" width="21" style="230" customWidth="1"/>
    <col min="12290" max="12290" width="18.85546875" style="230" customWidth="1"/>
    <col min="12291" max="12291" width="20.140625" style="230" customWidth="1"/>
    <col min="12292" max="12544" width="9" style="230" customWidth="1"/>
    <col min="12545" max="12545" width="21" style="230" customWidth="1"/>
    <col min="12546" max="12546" width="18.85546875" style="230" customWidth="1"/>
    <col min="12547" max="12547" width="20.140625" style="230" customWidth="1"/>
    <col min="12548" max="12800" width="9" style="230" customWidth="1"/>
    <col min="12801" max="12801" width="21" style="230" customWidth="1"/>
    <col min="12802" max="12802" width="18.85546875" style="230" customWidth="1"/>
    <col min="12803" max="12803" width="20.140625" style="230" customWidth="1"/>
    <col min="12804" max="13056" width="9" style="230" customWidth="1"/>
    <col min="13057" max="13057" width="21" style="230" customWidth="1"/>
    <col min="13058" max="13058" width="18.85546875" style="230" customWidth="1"/>
    <col min="13059" max="13059" width="20.140625" style="230" customWidth="1"/>
    <col min="13060" max="13312" width="9" style="230" customWidth="1"/>
    <col min="13313" max="13313" width="21" style="230" customWidth="1"/>
    <col min="13314" max="13314" width="18.85546875" style="230" customWidth="1"/>
    <col min="13315" max="13315" width="20.140625" style="230" customWidth="1"/>
    <col min="13316" max="13568" width="9" style="230" customWidth="1"/>
    <col min="13569" max="13569" width="21" style="230" customWidth="1"/>
    <col min="13570" max="13570" width="18.85546875" style="230" customWidth="1"/>
    <col min="13571" max="13571" width="20.140625" style="230" customWidth="1"/>
    <col min="13572" max="13824" width="9" style="230" customWidth="1"/>
    <col min="13825" max="13825" width="21" style="230" customWidth="1"/>
    <col min="13826" max="13826" width="18.85546875" style="230" customWidth="1"/>
    <col min="13827" max="13827" width="20.140625" style="230" customWidth="1"/>
    <col min="13828" max="14080" width="9" style="230" customWidth="1"/>
    <col min="14081" max="14081" width="21" style="230" customWidth="1"/>
    <col min="14082" max="14082" width="18.85546875" style="230" customWidth="1"/>
    <col min="14083" max="14083" width="20.140625" style="230" customWidth="1"/>
    <col min="14084" max="14336" width="9" style="230" customWidth="1"/>
    <col min="14337" max="14337" width="21" style="230" customWidth="1"/>
    <col min="14338" max="14338" width="18.85546875" style="230" customWidth="1"/>
    <col min="14339" max="14339" width="20.140625" style="230" customWidth="1"/>
    <col min="14340" max="14592" width="9" style="230" customWidth="1"/>
    <col min="14593" max="14593" width="21" style="230" customWidth="1"/>
    <col min="14594" max="14594" width="18.85546875" style="230" customWidth="1"/>
    <col min="14595" max="14595" width="20.140625" style="230" customWidth="1"/>
    <col min="14596" max="14848" width="9" style="230" customWidth="1"/>
    <col min="14849" max="14849" width="21" style="230" customWidth="1"/>
    <col min="14850" max="14850" width="18.85546875" style="230" customWidth="1"/>
    <col min="14851" max="14851" width="20.140625" style="230" customWidth="1"/>
    <col min="14852" max="15104" width="9" style="230" customWidth="1"/>
    <col min="15105" max="15105" width="21" style="230" customWidth="1"/>
    <col min="15106" max="15106" width="18.85546875" style="230" customWidth="1"/>
    <col min="15107" max="15107" width="20.140625" style="230" customWidth="1"/>
    <col min="15108" max="15360" width="9" style="230" customWidth="1"/>
    <col min="15361" max="15361" width="21" style="230" customWidth="1"/>
    <col min="15362" max="15362" width="18.85546875" style="230" customWidth="1"/>
    <col min="15363" max="15363" width="20.140625" style="230" customWidth="1"/>
    <col min="15364" max="15616" width="9" style="230" customWidth="1"/>
    <col min="15617" max="15617" width="21" style="230" customWidth="1"/>
    <col min="15618" max="15618" width="18.85546875" style="230" customWidth="1"/>
    <col min="15619" max="15619" width="20.140625" style="230" customWidth="1"/>
    <col min="15620" max="15872" width="9" style="230" customWidth="1"/>
    <col min="15873" max="15873" width="21" style="230" customWidth="1"/>
    <col min="15874" max="15874" width="18.85546875" style="230" customWidth="1"/>
    <col min="15875" max="15875" width="20.140625" style="230" customWidth="1"/>
    <col min="15876" max="16128" width="9" style="230" customWidth="1"/>
    <col min="16129" max="16129" width="21" style="230" customWidth="1"/>
    <col min="16130" max="16130" width="18.85546875" style="230" customWidth="1"/>
    <col min="16131" max="16131" width="20.140625" style="230" customWidth="1"/>
    <col min="16132" max="16132" width="9" style="230" customWidth="1"/>
    <col min="16133" max="16384" width="9.140625" style="245"/>
  </cols>
  <sheetData>
    <row r="1" spans="1:7" ht="12.75" customHeight="1" x14ac:dyDescent="0.3">
      <c r="A1" s="228" t="s">
        <v>31</v>
      </c>
      <c r="B1" s="228"/>
      <c r="C1" s="228"/>
      <c r="D1" s="228"/>
      <c r="E1" s="228"/>
      <c r="F1" s="228"/>
      <c r="G1" s="229"/>
    </row>
    <row r="2" spans="1:7" ht="12.75" customHeight="1" x14ac:dyDescent="0.3">
      <c r="A2" s="228"/>
      <c r="B2" s="228"/>
      <c r="C2" s="228"/>
      <c r="D2" s="228"/>
      <c r="E2" s="228"/>
      <c r="F2" s="228"/>
      <c r="G2" s="229"/>
    </row>
    <row r="3" spans="1:7" ht="12.75" customHeight="1" x14ac:dyDescent="0.3">
      <c r="A3" s="228"/>
      <c r="B3" s="228"/>
      <c r="C3" s="228"/>
      <c r="D3" s="228"/>
      <c r="E3" s="228"/>
      <c r="F3" s="228"/>
      <c r="G3" s="229"/>
    </row>
    <row r="4" spans="1:7" ht="12.75" customHeight="1" x14ac:dyDescent="0.3">
      <c r="A4" s="228"/>
      <c r="B4" s="228"/>
      <c r="C4" s="228"/>
      <c r="D4" s="228"/>
      <c r="E4" s="228"/>
      <c r="F4" s="228"/>
      <c r="G4" s="229"/>
    </row>
    <row r="5" spans="1:7" ht="12.75" customHeight="1" x14ac:dyDescent="0.3">
      <c r="A5" s="228"/>
      <c r="B5" s="228"/>
      <c r="C5" s="228"/>
      <c r="D5" s="228"/>
      <c r="E5" s="228"/>
      <c r="F5" s="228"/>
      <c r="G5" s="229"/>
    </row>
    <row r="6" spans="1:7" ht="12.75" customHeight="1" x14ac:dyDescent="0.3">
      <c r="A6" s="228"/>
      <c r="B6" s="228"/>
      <c r="C6" s="228"/>
      <c r="D6" s="228"/>
      <c r="E6" s="228"/>
      <c r="F6" s="228"/>
      <c r="G6" s="229"/>
    </row>
    <row r="7" spans="1:7" ht="12.75" customHeight="1" x14ac:dyDescent="0.3">
      <c r="A7" s="228"/>
      <c r="B7" s="228"/>
      <c r="C7" s="228"/>
      <c r="D7" s="228"/>
      <c r="E7" s="228"/>
      <c r="F7" s="228"/>
      <c r="G7" s="229"/>
    </row>
    <row r="8" spans="1:7" ht="15" customHeight="1" x14ac:dyDescent="0.3">
      <c r="A8" s="231" t="s">
        <v>32</v>
      </c>
      <c r="B8" s="231"/>
      <c r="C8" s="231"/>
      <c r="D8" s="231"/>
      <c r="E8" s="231"/>
      <c r="F8" s="231"/>
      <c r="G8" s="232"/>
    </row>
    <row r="9" spans="1:7" ht="12.75" customHeight="1" x14ac:dyDescent="0.3">
      <c r="A9" s="231"/>
      <c r="B9" s="231"/>
      <c r="C9" s="231"/>
      <c r="D9" s="231"/>
      <c r="E9" s="231"/>
      <c r="F9" s="231"/>
      <c r="G9" s="232"/>
    </row>
    <row r="10" spans="1:7" ht="12.75" customHeight="1" x14ac:dyDescent="0.3">
      <c r="A10" s="231"/>
      <c r="B10" s="231"/>
      <c r="C10" s="231"/>
      <c r="D10" s="231"/>
      <c r="E10" s="231"/>
      <c r="F10" s="231"/>
      <c r="G10" s="232"/>
    </row>
    <row r="11" spans="1:7" ht="12.75" customHeight="1" x14ac:dyDescent="0.3">
      <c r="A11" s="231"/>
      <c r="B11" s="231"/>
      <c r="C11" s="231"/>
      <c r="D11" s="231"/>
      <c r="E11" s="231"/>
      <c r="F11" s="231"/>
      <c r="G11" s="232"/>
    </row>
    <row r="12" spans="1:7" ht="12.75" customHeight="1" x14ac:dyDescent="0.3">
      <c r="A12" s="231"/>
      <c r="B12" s="231"/>
      <c r="C12" s="231"/>
      <c r="D12" s="231"/>
      <c r="E12" s="231"/>
      <c r="F12" s="231"/>
      <c r="G12" s="232"/>
    </row>
    <row r="13" spans="1:7" ht="12.75" customHeight="1" x14ac:dyDescent="0.3">
      <c r="A13" s="231"/>
      <c r="B13" s="231"/>
      <c r="C13" s="231"/>
      <c r="D13" s="231"/>
      <c r="E13" s="231"/>
      <c r="F13" s="231"/>
      <c r="G13" s="232"/>
    </row>
    <row r="14" spans="1:7" ht="12.75" customHeight="1" x14ac:dyDescent="0.3">
      <c r="A14" s="231"/>
      <c r="B14" s="231"/>
      <c r="C14" s="231"/>
      <c r="D14" s="231"/>
      <c r="E14" s="231"/>
      <c r="F14" s="231"/>
      <c r="G14" s="232"/>
    </row>
    <row r="15" spans="1:7" ht="13.5" customHeight="1" thickBot="1" x14ac:dyDescent="0.35"/>
    <row r="16" spans="1:7" ht="19.5" customHeight="1" thickBot="1" x14ac:dyDescent="0.35">
      <c r="A16" s="233" t="s">
        <v>33</v>
      </c>
      <c r="B16" s="234"/>
      <c r="C16" s="234"/>
      <c r="D16" s="234"/>
      <c r="E16" s="234"/>
      <c r="F16" s="235"/>
    </row>
    <row r="17" spans="1:13" ht="18.75" customHeight="1" x14ac:dyDescent="0.3">
      <c r="A17" s="236" t="s">
        <v>111</v>
      </c>
      <c r="B17" s="236"/>
      <c r="C17" s="236"/>
      <c r="D17" s="236"/>
      <c r="E17" s="236"/>
      <c r="F17" s="236"/>
    </row>
    <row r="18" spans="1:13" x14ac:dyDescent="0.3">
      <c r="B18" s="230" t="s">
        <v>5</v>
      </c>
    </row>
    <row r="19" spans="1:13" x14ac:dyDescent="0.3">
      <c r="B19" s="230" t="s">
        <v>7</v>
      </c>
    </row>
    <row r="20" spans="1:13" ht="16.5" customHeight="1" x14ac:dyDescent="0.3">
      <c r="A20" s="237" t="s">
        <v>34</v>
      </c>
      <c r="B20" s="238" t="s">
        <v>9</v>
      </c>
    </row>
    <row r="21" spans="1:13" ht="16.5" customHeight="1" x14ac:dyDescent="0.3">
      <c r="A21" s="237" t="s">
        <v>35</v>
      </c>
      <c r="B21" s="239" t="s">
        <v>117</v>
      </c>
    </row>
    <row r="22" spans="1:13" ht="16.5" customHeight="1" x14ac:dyDescent="0.3">
      <c r="A22" s="237" t="s">
        <v>36</v>
      </c>
      <c r="B22" s="282"/>
    </row>
    <row r="23" spans="1:13" ht="16.5" customHeight="1" x14ac:dyDescent="0.3">
      <c r="A23" s="237" t="s">
        <v>37</v>
      </c>
      <c r="B23" s="238">
        <v>0</v>
      </c>
    </row>
    <row r="24" spans="1:13" ht="16.5" customHeight="1" x14ac:dyDescent="0.3">
      <c r="A24" s="237" t="s">
        <v>38</v>
      </c>
      <c r="B24" s="240">
        <v>0</v>
      </c>
    </row>
    <row r="25" spans="1:13" ht="16.5" customHeight="1" x14ac:dyDescent="0.3">
      <c r="A25" s="237" t="s">
        <v>39</v>
      </c>
      <c r="B25" s="240">
        <v>0</v>
      </c>
    </row>
    <row r="27" spans="1:13" ht="13.5" customHeight="1" thickBot="1" x14ac:dyDescent="0.35"/>
    <row r="28" spans="1:13" ht="17.25" customHeight="1" thickBot="1" x14ac:dyDescent="0.35">
      <c r="B28" s="241"/>
      <c r="C28" s="242" t="s">
        <v>112</v>
      </c>
      <c r="D28" s="242" t="s">
        <v>113</v>
      </c>
      <c r="E28" s="243"/>
      <c r="F28" s="243"/>
      <c r="G28" s="243"/>
      <c r="H28" s="244"/>
      <c r="I28" s="243"/>
      <c r="J28" s="243"/>
      <c r="K28" s="243"/>
      <c r="L28" s="245"/>
      <c r="M28" s="245"/>
    </row>
    <row r="29" spans="1:13" ht="16.5" customHeight="1" thickBot="1" x14ac:dyDescent="0.35">
      <c r="B29" s="246">
        <v>21.7439</v>
      </c>
      <c r="C29" s="247">
        <v>46.796720000000001</v>
      </c>
      <c r="D29" s="247">
        <v>47.079329999999999</v>
      </c>
      <c r="E29" s="248"/>
      <c r="F29" s="248"/>
      <c r="G29" s="248"/>
      <c r="H29" s="244"/>
      <c r="I29" s="248"/>
      <c r="J29" s="248"/>
      <c r="K29" s="248"/>
      <c r="L29" s="245"/>
      <c r="M29" s="245"/>
    </row>
    <row r="30" spans="1:13" ht="15.75" customHeight="1" x14ac:dyDescent="0.3">
      <c r="B30" s="249"/>
      <c r="C30" s="247">
        <v>46.796689999999998</v>
      </c>
      <c r="D30" s="247">
        <v>47.079320000000003</v>
      </c>
      <c r="E30" s="248"/>
      <c r="F30" s="248"/>
      <c r="G30" s="248"/>
      <c r="H30" s="244"/>
      <c r="I30" s="248"/>
      <c r="J30" s="248"/>
      <c r="K30" s="248"/>
      <c r="L30" s="245"/>
      <c r="M30" s="245"/>
    </row>
    <row r="31" spans="1:13" ht="16.5" customHeight="1" thickBot="1" x14ac:dyDescent="0.35">
      <c r="B31" s="249"/>
      <c r="C31" s="250">
        <v>46.796669999999999</v>
      </c>
      <c r="D31" s="250">
        <v>47.07931</v>
      </c>
      <c r="E31" s="248"/>
      <c r="F31" s="248"/>
      <c r="G31" s="248"/>
      <c r="H31" s="244"/>
      <c r="I31" s="248"/>
      <c r="J31" s="248"/>
      <c r="K31" s="248"/>
      <c r="L31" s="245"/>
      <c r="M31" s="245"/>
    </row>
    <row r="32" spans="1:13" ht="16.5" customHeight="1" thickBot="1" x14ac:dyDescent="0.35">
      <c r="B32" s="249"/>
      <c r="C32" s="251"/>
      <c r="D32" s="252"/>
      <c r="E32" s="248"/>
      <c r="F32" s="248"/>
      <c r="G32" s="248"/>
      <c r="H32" s="244"/>
      <c r="I32" s="248"/>
      <c r="J32" s="248"/>
      <c r="K32" s="248"/>
      <c r="L32" s="245"/>
      <c r="M32" s="245"/>
    </row>
    <row r="33" spans="1:13" ht="17.25" customHeight="1" thickBot="1" x14ac:dyDescent="0.35">
      <c r="B33" s="253">
        <f>AVERAGE(B29:B32)</f>
        <v>21.7439</v>
      </c>
      <c r="C33" s="253">
        <f>AVERAGE(C29:C32)</f>
        <v>46.796693333333337</v>
      </c>
      <c r="D33" s="253">
        <f>AVERAGE(D29:D32)</f>
        <v>47.079319999999996</v>
      </c>
      <c r="E33" s="254"/>
      <c r="F33" s="254"/>
      <c r="G33" s="254"/>
      <c r="H33" s="244"/>
      <c r="I33" s="254"/>
      <c r="J33" s="254"/>
      <c r="K33" s="254"/>
      <c r="L33" s="245"/>
      <c r="M33" s="245"/>
    </row>
    <row r="34" spans="1:13" ht="16.5" customHeight="1" thickBot="1" x14ac:dyDescent="0.35">
      <c r="B34" s="255"/>
      <c r="C34" s="255"/>
      <c r="D34" s="255"/>
      <c r="E34" s="244"/>
      <c r="F34" s="244"/>
      <c r="G34" s="244"/>
      <c r="H34" s="244"/>
      <c r="I34" s="244"/>
      <c r="J34" s="244"/>
      <c r="K34" s="244"/>
      <c r="L34" s="245"/>
      <c r="M34" s="245"/>
    </row>
    <row r="35" spans="1:13" ht="16.5" customHeight="1" thickBot="1" x14ac:dyDescent="0.35">
      <c r="B35" s="256" t="s">
        <v>114</v>
      </c>
      <c r="C35" s="257">
        <f>C33-B33</f>
        <v>25.052793333333337</v>
      </c>
      <c r="D35" s="255"/>
      <c r="E35" s="244"/>
      <c r="F35" s="258"/>
      <c r="G35" s="244"/>
      <c r="H35" s="244"/>
      <c r="I35" s="244"/>
      <c r="J35" s="258"/>
      <c r="K35" s="244"/>
      <c r="L35" s="245"/>
      <c r="M35" s="245"/>
    </row>
    <row r="36" spans="1:13" ht="16.5" customHeight="1" thickBot="1" x14ac:dyDescent="0.35">
      <c r="B36" s="255"/>
      <c r="C36" s="259"/>
      <c r="D36" s="255"/>
      <c r="E36" s="244"/>
      <c r="F36" s="258"/>
      <c r="G36" s="244"/>
      <c r="H36" s="244"/>
      <c r="I36" s="244"/>
      <c r="J36" s="258"/>
      <c r="K36" s="244"/>
      <c r="L36" s="245"/>
      <c r="M36" s="245"/>
    </row>
    <row r="37" spans="1:13" ht="16.5" customHeight="1" thickBot="1" x14ac:dyDescent="0.35">
      <c r="B37" s="256" t="s">
        <v>115</v>
      </c>
      <c r="C37" s="257">
        <f>D33-B33</f>
        <v>25.335419999999996</v>
      </c>
      <c r="D37" s="255"/>
      <c r="E37" s="244"/>
      <c r="F37" s="258"/>
      <c r="G37" s="244"/>
      <c r="H37" s="244"/>
      <c r="I37" s="244"/>
      <c r="J37" s="258"/>
      <c r="K37" s="244"/>
      <c r="L37" s="245"/>
      <c r="M37" s="245"/>
    </row>
    <row r="38" spans="1:13" ht="16.5" customHeight="1" thickBot="1" x14ac:dyDescent="0.35">
      <c r="B38" s="255"/>
      <c r="C38" s="259"/>
      <c r="D38" s="255"/>
      <c r="E38" s="244"/>
      <c r="F38" s="258"/>
      <c r="G38" s="244"/>
      <c r="H38" s="244"/>
      <c r="I38" s="244"/>
      <c r="J38" s="258"/>
      <c r="K38" s="244"/>
      <c r="L38" s="245"/>
      <c r="M38" s="245"/>
    </row>
    <row r="39" spans="1:13" ht="32.25" customHeight="1" thickBot="1" x14ac:dyDescent="0.35">
      <c r="B39" s="260" t="s">
        <v>116</v>
      </c>
      <c r="C39" s="261">
        <f>C37/C35</f>
        <v>1.0112812436883283</v>
      </c>
      <c r="D39" s="255"/>
      <c r="E39" s="262"/>
      <c r="F39" s="263"/>
      <c r="G39" s="244"/>
      <c r="H39" s="244"/>
      <c r="I39" s="262"/>
      <c r="J39" s="263"/>
      <c r="K39" s="244"/>
      <c r="L39" s="245"/>
      <c r="M39" s="245"/>
    </row>
    <row r="40" spans="1:13" ht="14.25" customHeight="1" thickBot="1" x14ac:dyDescent="0.35">
      <c r="A40" s="264"/>
      <c r="B40" s="265"/>
      <c r="C40" s="266"/>
      <c r="D40" s="267"/>
      <c r="E40" s="266"/>
      <c r="G40" s="244"/>
      <c r="H40" s="244"/>
      <c r="I40" s="268"/>
      <c r="J40" s="245"/>
    </row>
    <row r="41" spans="1:13" ht="16.5" customHeight="1" x14ac:dyDescent="0.3">
      <c r="A41" s="269"/>
      <c r="B41" s="270" t="s">
        <v>26</v>
      </c>
      <c r="C41" s="270"/>
      <c r="D41" s="271" t="s">
        <v>27</v>
      </c>
      <c r="E41" s="272"/>
      <c r="F41" s="271" t="s">
        <v>28</v>
      </c>
      <c r="G41" s="244"/>
      <c r="H41" s="244"/>
      <c r="I41" s="268"/>
      <c r="J41" s="245"/>
    </row>
    <row r="42" spans="1:13" ht="59.25" customHeight="1" x14ac:dyDescent="0.3">
      <c r="A42" s="237" t="s">
        <v>29</v>
      </c>
      <c r="B42" s="273"/>
      <c r="C42" s="269"/>
      <c r="D42" s="273"/>
      <c r="E42" s="269"/>
      <c r="F42" s="273"/>
      <c r="G42" s="244"/>
      <c r="H42" s="244"/>
      <c r="I42" s="268"/>
      <c r="J42" s="245"/>
    </row>
    <row r="43" spans="1:13" ht="59.25" customHeight="1" x14ac:dyDescent="0.3">
      <c r="A43" s="237" t="s">
        <v>30</v>
      </c>
      <c r="B43" s="274"/>
      <c r="C43" s="275"/>
      <c r="D43" s="274"/>
      <c r="E43" s="269"/>
      <c r="F43" s="276"/>
      <c r="G43" s="244"/>
      <c r="H43" s="244"/>
      <c r="I43" s="268"/>
    </row>
    <row r="44" spans="1:13" ht="13.5" customHeight="1" x14ac:dyDescent="0.3">
      <c r="A44" s="244"/>
      <c r="B44" s="244"/>
      <c r="C44" s="244"/>
      <c r="D44" s="268"/>
      <c r="F44" s="244"/>
      <c r="G44" s="244"/>
      <c r="H44" s="244"/>
      <c r="I44" s="268"/>
    </row>
    <row r="45" spans="1:13" ht="13.5" customHeight="1" x14ac:dyDescent="0.3">
      <c r="A45" s="244"/>
      <c r="B45" s="244"/>
      <c r="C45" s="244"/>
      <c r="D45" s="268"/>
      <c r="F45" s="244"/>
      <c r="G45" s="244"/>
      <c r="H45" s="244"/>
      <c r="I45" s="268"/>
    </row>
    <row r="47" spans="1:13" ht="13.5" customHeight="1" x14ac:dyDescent="0.3">
      <c r="A47" s="277"/>
      <c r="B47" s="277"/>
      <c r="C47" s="277"/>
      <c r="F47" s="277"/>
      <c r="G47" s="277"/>
      <c r="H47" s="277"/>
    </row>
    <row r="48" spans="1:13" ht="13.5" customHeight="1" x14ac:dyDescent="0.3">
      <c r="A48" s="278"/>
      <c r="B48" s="278"/>
      <c r="C48" s="278"/>
      <c r="F48" s="278"/>
      <c r="G48" s="278"/>
      <c r="H48" s="278"/>
    </row>
    <row r="49" spans="1:8" x14ac:dyDescent="0.3">
      <c r="B49" s="279"/>
      <c r="C49" s="279"/>
      <c r="G49" s="279"/>
      <c r="H49" s="279"/>
    </row>
    <row r="50" spans="1:8" x14ac:dyDescent="0.3">
      <c r="A50" s="280"/>
      <c r="F50" s="280"/>
    </row>
    <row r="51" spans="1:8" x14ac:dyDescent="0.3">
      <c r="C51" s="281"/>
    </row>
    <row r="52" spans="1:8" x14ac:dyDescent="0.3">
      <c r="C52" s="281"/>
    </row>
    <row r="57" spans="1:8" ht="13.5" customHeight="1" x14ac:dyDescent="0.3">
      <c r="C57" s="244"/>
    </row>
    <row r="250" spans="1:1" x14ac:dyDescent="0.3">
      <c r="A250" s="23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13" zoomScale="55" zoomScaleNormal="75" workbookViewId="0">
      <selection activeCell="E130" sqref="E130"/>
    </sheetView>
  </sheetViews>
  <sheetFormatPr defaultRowHeight="13.5" x14ac:dyDescent="0.25"/>
  <cols>
    <col min="1" max="1" width="55.42578125" style="4" customWidth="1"/>
    <col min="2" max="2" width="33.7109375" style="4" customWidth="1"/>
    <col min="3" max="3" width="42.28515625" style="4" customWidth="1"/>
    <col min="4" max="4" width="30.5703125" style="4" customWidth="1"/>
    <col min="5" max="5" width="35.42578125" style="4" customWidth="1"/>
    <col min="6" max="6" width="30.7109375" style="4" customWidth="1"/>
    <col min="7" max="7" width="35.42578125" style="4" customWidth="1"/>
    <col min="8" max="9" width="30.28515625" style="4" customWidth="1"/>
    <col min="10" max="10" width="30.42578125" style="4" customWidth="1"/>
    <col min="11" max="11" width="21.28515625" style="4" customWidth="1"/>
    <col min="12" max="12" width="9.140625" style="4" customWidth="1"/>
    <col min="13" max="16384" width="9.140625" style="44"/>
  </cols>
  <sheetData>
    <row r="1" spans="1:8" x14ac:dyDescent="0.25">
      <c r="A1" s="222" t="s">
        <v>31</v>
      </c>
      <c r="B1" s="222"/>
      <c r="C1" s="222"/>
      <c r="D1" s="222"/>
      <c r="E1" s="222"/>
      <c r="F1" s="222"/>
      <c r="G1" s="222"/>
      <c r="H1" s="222"/>
    </row>
    <row r="2" spans="1:8" x14ac:dyDescent="0.25">
      <c r="A2" s="222"/>
      <c r="B2" s="222"/>
      <c r="C2" s="222"/>
      <c r="D2" s="222"/>
      <c r="E2" s="222"/>
      <c r="F2" s="222"/>
      <c r="G2" s="222"/>
      <c r="H2" s="222"/>
    </row>
    <row r="3" spans="1:8" x14ac:dyDescent="0.25">
      <c r="A3" s="222"/>
      <c r="B3" s="222"/>
      <c r="C3" s="222"/>
      <c r="D3" s="222"/>
      <c r="E3" s="222"/>
      <c r="F3" s="222"/>
      <c r="G3" s="222"/>
      <c r="H3" s="222"/>
    </row>
    <row r="4" spans="1:8" x14ac:dyDescent="0.25">
      <c r="A4" s="222"/>
      <c r="B4" s="222"/>
      <c r="C4" s="222"/>
      <c r="D4" s="222"/>
      <c r="E4" s="222"/>
      <c r="F4" s="222"/>
      <c r="G4" s="222"/>
      <c r="H4" s="222"/>
    </row>
    <row r="5" spans="1:8" x14ac:dyDescent="0.25">
      <c r="A5" s="222"/>
      <c r="B5" s="222"/>
      <c r="C5" s="222"/>
      <c r="D5" s="222"/>
      <c r="E5" s="222"/>
      <c r="F5" s="222"/>
      <c r="G5" s="222"/>
      <c r="H5" s="222"/>
    </row>
    <row r="6" spans="1:8" x14ac:dyDescent="0.25">
      <c r="A6" s="222"/>
      <c r="B6" s="222"/>
      <c r="C6" s="222"/>
      <c r="D6" s="222"/>
      <c r="E6" s="222"/>
      <c r="F6" s="222"/>
      <c r="G6" s="222"/>
      <c r="H6" s="222"/>
    </row>
    <row r="7" spans="1:8" x14ac:dyDescent="0.25">
      <c r="A7" s="222"/>
      <c r="B7" s="222"/>
      <c r="C7" s="222"/>
      <c r="D7" s="222"/>
      <c r="E7" s="222"/>
      <c r="F7" s="222"/>
      <c r="G7" s="222"/>
      <c r="H7" s="222"/>
    </row>
    <row r="8" spans="1:8" x14ac:dyDescent="0.25">
      <c r="A8" s="223" t="s">
        <v>32</v>
      </c>
      <c r="B8" s="223"/>
      <c r="C8" s="223"/>
      <c r="D8" s="223"/>
      <c r="E8" s="223"/>
      <c r="F8" s="223"/>
      <c r="G8" s="223"/>
      <c r="H8" s="223"/>
    </row>
    <row r="9" spans="1:8" x14ac:dyDescent="0.25">
      <c r="A9" s="223"/>
      <c r="B9" s="223"/>
      <c r="C9" s="223"/>
      <c r="D9" s="223"/>
      <c r="E9" s="223"/>
      <c r="F9" s="223"/>
      <c r="G9" s="223"/>
      <c r="H9" s="223"/>
    </row>
    <row r="10" spans="1:8" x14ac:dyDescent="0.25">
      <c r="A10" s="223"/>
      <c r="B10" s="223"/>
      <c r="C10" s="223"/>
      <c r="D10" s="223"/>
      <c r="E10" s="223"/>
      <c r="F10" s="223"/>
      <c r="G10" s="223"/>
      <c r="H10" s="223"/>
    </row>
    <row r="11" spans="1:8" x14ac:dyDescent="0.25">
      <c r="A11" s="223"/>
      <c r="B11" s="223"/>
      <c r="C11" s="223"/>
      <c r="D11" s="223"/>
      <c r="E11" s="223"/>
      <c r="F11" s="223"/>
      <c r="G11" s="223"/>
      <c r="H11" s="223"/>
    </row>
    <row r="12" spans="1:8" x14ac:dyDescent="0.25">
      <c r="A12" s="223"/>
      <c r="B12" s="223"/>
      <c r="C12" s="223"/>
      <c r="D12" s="223"/>
      <c r="E12" s="223"/>
      <c r="F12" s="223"/>
      <c r="G12" s="223"/>
      <c r="H12" s="223"/>
    </row>
    <row r="13" spans="1:8" x14ac:dyDescent="0.25">
      <c r="A13" s="223"/>
      <c r="B13" s="223"/>
      <c r="C13" s="223"/>
      <c r="D13" s="223"/>
      <c r="E13" s="223"/>
      <c r="F13" s="223"/>
      <c r="G13" s="223"/>
      <c r="H13" s="223"/>
    </row>
    <row r="14" spans="1:8" ht="19.5" customHeight="1" x14ac:dyDescent="0.25">
      <c r="A14" s="223"/>
      <c r="B14" s="223"/>
      <c r="C14" s="223"/>
      <c r="D14" s="223"/>
      <c r="E14" s="223"/>
      <c r="F14" s="223"/>
      <c r="G14" s="223"/>
      <c r="H14" s="223"/>
    </row>
    <row r="15" spans="1:8" ht="19.5" customHeight="1" thickBot="1" x14ac:dyDescent="0.3"/>
    <row r="16" spans="1:8" ht="19.5" customHeight="1" thickBot="1" x14ac:dyDescent="0.35">
      <c r="A16" s="225" t="s">
        <v>33</v>
      </c>
      <c r="B16" s="226"/>
      <c r="C16" s="226"/>
      <c r="D16" s="226"/>
      <c r="E16" s="226"/>
      <c r="F16" s="226"/>
      <c r="G16" s="226"/>
      <c r="H16" s="227"/>
    </row>
    <row r="17" spans="1:12" ht="20.25" customHeight="1" x14ac:dyDescent="0.25">
      <c r="A17" s="224" t="s">
        <v>40</v>
      </c>
      <c r="B17" s="224"/>
      <c r="C17" s="224"/>
      <c r="D17" s="224"/>
      <c r="E17" s="224"/>
      <c r="F17" s="224"/>
      <c r="G17" s="224"/>
      <c r="H17" s="224"/>
    </row>
    <row r="18" spans="1:12" ht="26.25" customHeight="1" x14ac:dyDescent="0.4">
      <c r="A18" s="55" t="s">
        <v>34</v>
      </c>
      <c r="B18" s="221" t="s">
        <v>5</v>
      </c>
      <c r="C18" s="221"/>
    </row>
    <row r="19" spans="1:12" ht="26.25" customHeight="1" x14ac:dyDescent="0.4">
      <c r="A19" s="55" t="s">
        <v>35</v>
      </c>
      <c r="B19" s="193" t="s">
        <v>7</v>
      </c>
      <c r="C19" s="179">
        <v>23</v>
      </c>
    </row>
    <row r="20" spans="1:12" ht="26.25" customHeight="1" x14ac:dyDescent="0.4">
      <c r="A20" s="55" t="s">
        <v>36</v>
      </c>
      <c r="B20" s="193" t="s">
        <v>9</v>
      </c>
      <c r="C20" s="158"/>
    </row>
    <row r="21" spans="1:12" ht="26.25" customHeight="1" x14ac:dyDescent="0.4">
      <c r="A21" s="55" t="s">
        <v>37</v>
      </c>
      <c r="B21" s="197" t="s">
        <v>11</v>
      </c>
      <c r="C21" s="198"/>
      <c r="D21" s="198"/>
      <c r="E21" s="198"/>
      <c r="F21" s="198"/>
      <c r="G21" s="198"/>
      <c r="H21" s="198"/>
      <c r="I21" s="181"/>
    </row>
    <row r="22" spans="1:12" ht="26.25" customHeight="1" x14ac:dyDescent="0.4">
      <c r="A22" s="55" t="s">
        <v>38</v>
      </c>
      <c r="B22" s="159"/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55" t="s">
        <v>39</v>
      </c>
      <c r="B23" s="159"/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55"/>
      <c r="B24" s="57"/>
    </row>
    <row r="25" spans="1:12" ht="18.75" x14ac:dyDescent="0.3">
      <c r="B25" s="57"/>
    </row>
    <row r="26" spans="1:12" ht="18.75" x14ac:dyDescent="0.3">
      <c r="A26" s="53" t="s">
        <v>1</v>
      </c>
      <c r="B26" s="196"/>
      <c r="C26" s="196"/>
      <c r="D26" s="196"/>
      <c r="E26" s="196"/>
      <c r="F26" s="196"/>
      <c r="G26" s="196"/>
      <c r="H26" s="196"/>
    </row>
    <row r="27" spans="1:12" ht="26.25" customHeight="1" x14ac:dyDescent="0.4">
      <c r="A27" s="58" t="s">
        <v>4</v>
      </c>
      <c r="B27" s="221" t="s">
        <v>118</v>
      </c>
      <c r="C27" s="221"/>
    </row>
    <row r="28" spans="1:12" ht="26.25" customHeight="1" x14ac:dyDescent="0.4">
      <c r="A28" s="176" t="s">
        <v>41</v>
      </c>
      <c r="B28" s="198" t="s">
        <v>119</v>
      </c>
      <c r="C28" s="198"/>
    </row>
    <row r="29" spans="1:12" ht="27" customHeight="1" thickBot="1" x14ac:dyDescent="0.45">
      <c r="A29" s="176" t="s">
        <v>6</v>
      </c>
      <c r="B29" s="156">
        <v>87.84</v>
      </c>
    </row>
    <row r="30" spans="1:12" s="8" customFormat="1" ht="27" customHeight="1" thickBot="1" x14ac:dyDescent="0.45">
      <c r="A30" s="176" t="s">
        <v>42</v>
      </c>
      <c r="B30" s="155">
        <v>0</v>
      </c>
      <c r="C30" s="199" t="s">
        <v>43</v>
      </c>
      <c r="D30" s="200"/>
      <c r="E30" s="200"/>
      <c r="F30" s="200"/>
      <c r="G30" s="200"/>
      <c r="H30" s="201"/>
      <c r="I30" s="62"/>
      <c r="J30" s="62"/>
      <c r="K30" s="62"/>
      <c r="L30" s="62"/>
    </row>
    <row r="31" spans="1:12" s="8" customFormat="1" ht="19.5" customHeight="1" thickBot="1" x14ac:dyDescent="0.35">
      <c r="A31" s="176" t="s">
        <v>44</v>
      </c>
      <c r="B31" s="191">
        <f>B29-B30</f>
        <v>87.84</v>
      </c>
      <c r="C31" s="63"/>
      <c r="D31" s="63"/>
      <c r="E31" s="63"/>
      <c r="F31" s="63"/>
      <c r="G31" s="63"/>
      <c r="H31" s="64"/>
      <c r="I31" s="62"/>
      <c r="J31" s="62"/>
      <c r="K31" s="62"/>
      <c r="L31" s="62"/>
    </row>
    <row r="32" spans="1:12" s="8" customFormat="1" ht="27" customHeight="1" thickBot="1" x14ac:dyDescent="0.45">
      <c r="A32" s="176" t="s">
        <v>45</v>
      </c>
      <c r="B32" s="189">
        <v>1</v>
      </c>
      <c r="C32" s="202" t="s">
        <v>46</v>
      </c>
      <c r="D32" s="203"/>
      <c r="E32" s="203"/>
      <c r="F32" s="203"/>
      <c r="G32" s="203"/>
      <c r="H32" s="204"/>
      <c r="I32" s="62"/>
      <c r="J32" s="62"/>
      <c r="K32" s="62"/>
      <c r="L32" s="62"/>
    </row>
    <row r="33" spans="1:14" s="8" customFormat="1" ht="27" customHeight="1" thickBot="1" x14ac:dyDescent="0.45">
      <c r="A33" s="176" t="s">
        <v>47</v>
      </c>
      <c r="B33" s="189">
        <v>1</v>
      </c>
      <c r="C33" s="202" t="s">
        <v>48</v>
      </c>
      <c r="D33" s="203"/>
      <c r="E33" s="203"/>
      <c r="F33" s="203"/>
      <c r="G33" s="203"/>
      <c r="H33" s="204"/>
      <c r="I33" s="62"/>
      <c r="J33" s="62"/>
      <c r="K33" s="62"/>
      <c r="L33" s="66"/>
      <c r="M33" s="66"/>
      <c r="N33" s="67"/>
    </row>
    <row r="34" spans="1:14" s="8" customFormat="1" ht="17.25" customHeight="1" x14ac:dyDescent="0.3">
      <c r="A34" s="176"/>
      <c r="B34" s="65"/>
      <c r="C34" s="68"/>
      <c r="D34" s="68"/>
      <c r="E34" s="68"/>
      <c r="F34" s="68"/>
      <c r="G34" s="68"/>
      <c r="H34" s="68"/>
      <c r="I34" s="62"/>
      <c r="J34" s="62"/>
      <c r="K34" s="62"/>
      <c r="L34" s="66"/>
      <c r="M34" s="66"/>
      <c r="N34" s="67"/>
    </row>
    <row r="35" spans="1:14" s="8" customFormat="1" ht="18.75" x14ac:dyDescent="0.3">
      <c r="A35" s="176" t="s">
        <v>49</v>
      </c>
      <c r="B35" s="69">
        <f>B32/B33</f>
        <v>1</v>
      </c>
      <c r="C35" s="132" t="s">
        <v>50</v>
      </c>
      <c r="D35" s="132"/>
      <c r="E35" s="132"/>
      <c r="F35" s="132"/>
      <c r="G35" s="132"/>
      <c r="H35" s="132"/>
      <c r="I35" s="62"/>
      <c r="J35" s="62"/>
      <c r="K35" s="62"/>
      <c r="L35" s="66"/>
      <c r="M35" s="66"/>
      <c r="N35" s="67"/>
    </row>
    <row r="36" spans="1:14" s="8" customFormat="1" ht="19.5" customHeight="1" thickBot="1" x14ac:dyDescent="0.35">
      <c r="A36" s="176"/>
      <c r="B36" s="191"/>
      <c r="H36" s="132"/>
      <c r="I36" s="62"/>
      <c r="J36" s="62"/>
      <c r="K36" s="62"/>
      <c r="L36" s="66"/>
      <c r="M36" s="66"/>
      <c r="N36" s="67"/>
    </row>
    <row r="37" spans="1:14" s="8" customFormat="1" ht="27" customHeight="1" thickBot="1" x14ac:dyDescent="0.45">
      <c r="A37" s="70" t="s">
        <v>51</v>
      </c>
      <c r="B37" s="185">
        <v>20</v>
      </c>
      <c r="C37" s="132"/>
      <c r="D37" s="205" t="s">
        <v>52</v>
      </c>
      <c r="E37" s="220"/>
      <c r="F37" s="116" t="s">
        <v>53</v>
      </c>
      <c r="G37" s="117"/>
      <c r="J37" s="62"/>
      <c r="K37" s="62"/>
      <c r="L37" s="66"/>
      <c r="M37" s="66"/>
      <c r="N37" s="67"/>
    </row>
    <row r="38" spans="1:14" s="8" customFormat="1" ht="26.25" customHeight="1" x14ac:dyDescent="0.4">
      <c r="A38" s="71" t="s">
        <v>54</v>
      </c>
      <c r="B38" s="186">
        <v>10</v>
      </c>
      <c r="C38" s="73" t="s">
        <v>55</v>
      </c>
      <c r="D38" s="74" t="s">
        <v>56</v>
      </c>
      <c r="E38" s="106" t="s">
        <v>57</v>
      </c>
      <c r="F38" s="74" t="s">
        <v>56</v>
      </c>
      <c r="G38" s="75" t="s">
        <v>57</v>
      </c>
      <c r="J38" s="62"/>
      <c r="K38" s="62"/>
      <c r="L38" s="66"/>
      <c r="M38" s="66"/>
      <c r="N38" s="67"/>
    </row>
    <row r="39" spans="1:14" s="8" customFormat="1" ht="26.25" customHeight="1" x14ac:dyDescent="0.4">
      <c r="A39" s="71" t="s">
        <v>58</v>
      </c>
      <c r="B39" s="186">
        <v>20</v>
      </c>
      <c r="C39" s="76">
        <v>1</v>
      </c>
      <c r="D39" s="187">
        <v>53097290</v>
      </c>
      <c r="E39" s="120">
        <f>IF(ISBLANK(D39),"-",$D$49/$D$46*D39)</f>
        <v>60296992.037211157</v>
      </c>
      <c r="F39" s="187">
        <v>50980962</v>
      </c>
      <c r="G39" s="112">
        <f>IF(ISBLANK(F39),"-",$D$49/$F$46*F39)</f>
        <v>61093090.307736561</v>
      </c>
      <c r="J39" s="62"/>
      <c r="K39" s="62"/>
      <c r="L39" s="66"/>
      <c r="M39" s="66"/>
      <c r="N39" s="67"/>
    </row>
    <row r="40" spans="1:14" s="8" customFormat="1" ht="26.25" customHeight="1" x14ac:dyDescent="0.4">
      <c r="A40" s="71" t="s">
        <v>59</v>
      </c>
      <c r="B40" s="186">
        <v>1</v>
      </c>
      <c r="C40" s="139">
        <v>2</v>
      </c>
      <c r="D40" s="188">
        <v>53010522</v>
      </c>
      <c r="E40" s="121">
        <f>IF(ISBLANK(D40),"-",$D$49/$D$46*D40)</f>
        <v>60198458.771105021</v>
      </c>
      <c r="F40" s="188">
        <v>51359904</v>
      </c>
      <c r="G40" s="113">
        <f>IF(ISBLANK(F40),"-",$D$49/$F$46*F40)</f>
        <v>61547195.858498715</v>
      </c>
      <c r="J40" s="62"/>
      <c r="K40" s="62"/>
      <c r="L40" s="66"/>
      <c r="M40" s="66"/>
      <c r="N40" s="67"/>
    </row>
    <row r="41" spans="1:14" ht="26.25" customHeight="1" x14ac:dyDescent="0.4">
      <c r="A41" s="71" t="s">
        <v>60</v>
      </c>
      <c r="B41" s="186">
        <v>1</v>
      </c>
      <c r="C41" s="139">
        <v>3</v>
      </c>
      <c r="D41" s="188">
        <v>52816960</v>
      </c>
      <c r="E41" s="121">
        <f>IF(ISBLANK(D41),"-",$D$49/$D$46*D41)</f>
        <v>59978650.822851792</v>
      </c>
      <c r="F41" s="188">
        <v>51315139</v>
      </c>
      <c r="G41" s="113">
        <f>IF(ISBLANK(F41),"-",$D$49/$F$46*F41)</f>
        <v>61493551.672898099</v>
      </c>
      <c r="L41" s="66"/>
      <c r="M41" s="66"/>
      <c r="N41" s="132"/>
    </row>
    <row r="42" spans="1:14" ht="26.25" customHeight="1" x14ac:dyDescent="0.4">
      <c r="A42" s="71" t="s">
        <v>61</v>
      </c>
      <c r="B42" s="186">
        <v>1</v>
      </c>
      <c r="C42" s="78">
        <v>4</v>
      </c>
      <c r="D42" s="164"/>
      <c r="E42" s="122" t="str">
        <f>IF(ISBLANK(D42),"-",$D$49/$D$46*D42)</f>
        <v>-</v>
      </c>
      <c r="F42" s="164"/>
      <c r="G42" s="114" t="str">
        <f>IF(ISBLANK(F42),"-",$D$49/$F$46*F42)</f>
        <v>-</v>
      </c>
      <c r="L42" s="66"/>
      <c r="M42" s="66"/>
      <c r="N42" s="132"/>
    </row>
    <row r="43" spans="1:14" ht="27" customHeight="1" thickBot="1" x14ac:dyDescent="0.45">
      <c r="A43" s="71" t="s">
        <v>62</v>
      </c>
      <c r="B43" s="186">
        <v>1</v>
      </c>
      <c r="C43" s="79" t="s">
        <v>63</v>
      </c>
      <c r="D43" s="141">
        <f>AVERAGE(D39:D42)</f>
        <v>52974924</v>
      </c>
      <c r="E43" s="102">
        <f>AVERAGE(E39:E42)</f>
        <v>60158033.87705598</v>
      </c>
      <c r="F43" s="80">
        <f>AVERAGE(F39:F42)</f>
        <v>51218668.333333336</v>
      </c>
      <c r="G43" s="81">
        <f>AVERAGE(G39:G42)</f>
        <v>61377945.946377791</v>
      </c>
    </row>
    <row r="44" spans="1:14" ht="26.25" customHeight="1" x14ac:dyDescent="0.4">
      <c r="A44" s="71" t="s">
        <v>64</v>
      </c>
      <c r="B44" s="156">
        <v>1</v>
      </c>
      <c r="C44" s="142" t="s">
        <v>65</v>
      </c>
      <c r="D44" s="166">
        <v>20.05</v>
      </c>
      <c r="E44" s="132"/>
      <c r="F44" s="165">
        <v>19</v>
      </c>
      <c r="G44" s="118"/>
    </row>
    <row r="45" spans="1:14" ht="26.25" customHeight="1" x14ac:dyDescent="0.4">
      <c r="A45" s="71" t="s">
        <v>66</v>
      </c>
      <c r="B45" s="156">
        <v>1</v>
      </c>
      <c r="C45" s="143" t="s">
        <v>67</v>
      </c>
      <c r="D45" s="144">
        <f>D44*$B$35</f>
        <v>20.05</v>
      </c>
      <c r="E45" s="140"/>
      <c r="F45" s="82">
        <f>F44*$B$35</f>
        <v>19</v>
      </c>
      <c r="G45" s="100"/>
    </row>
    <row r="46" spans="1:14" ht="19.5" customHeight="1" thickBot="1" x14ac:dyDescent="0.35">
      <c r="A46" s="71" t="s">
        <v>68</v>
      </c>
      <c r="B46" s="140">
        <f>(B45/B44)*(B43/B42)*(B41/B40)*(B39/B38)*B37</f>
        <v>40</v>
      </c>
      <c r="C46" s="143" t="s">
        <v>69</v>
      </c>
      <c r="D46" s="145">
        <f>D45*$B$31/100</f>
        <v>17.611920000000001</v>
      </c>
      <c r="E46" s="100"/>
      <c r="F46" s="84">
        <f>F45*$B$31/100</f>
        <v>16.689599999999999</v>
      </c>
      <c r="G46" s="100"/>
    </row>
    <row r="47" spans="1:14" ht="19.5" customHeight="1" thickBot="1" x14ac:dyDescent="0.35">
      <c r="A47" s="207" t="s">
        <v>70</v>
      </c>
      <c r="B47" s="208"/>
      <c r="C47" s="143" t="s">
        <v>71</v>
      </c>
      <c r="D47" s="144">
        <f>D46/$B$46</f>
        <v>0.44029800000000002</v>
      </c>
      <c r="E47" s="100"/>
      <c r="F47" s="86">
        <f>F46/$B$46</f>
        <v>0.41723999999999994</v>
      </c>
      <c r="G47" s="100"/>
    </row>
    <row r="48" spans="1:14" ht="27" customHeight="1" thickBot="1" x14ac:dyDescent="0.45">
      <c r="A48" s="209"/>
      <c r="B48" s="210"/>
      <c r="C48" s="143" t="s">
        <v>72</v>
      </c>
      <c r="D48" s="167">
        <v>0.5</v>
      </c>
      <c r="E48" s="118"/>
      <c r="F48" s="118"/>
      <c r="G48" s="118"/>
    </row>
    <row r="49" spans="1:12" ht="18.75" x14ac:dyDescent="0.3">
      <c r="C49" s="143" t="s">
        <v>73</v>
      </c>
      <c r="D49" s="145">
        <f>D48*$B$46</f>
        <v>20</v>
      </c>
      <c r="E49" s="100"/>
      <c r="F49" s="100"/>
      <c r="G49" s="100"/>
    </row>
    <row r="50" spans="1:12" ht="19.5" customHeight="1" thickBot="1" x14ac:dyDescent="0.35">
      <c r="C50" s="146" t="s">
        <v>74</v>
      </c>
      <c r="D50" s="147">
        <f>D49/B35</f>
        <v>20</v>
      </c>
      <c r="E50" s="104"/>
      <c r="F50" s="104"/>
      <c r="G50" s="104"/>
    </row>
    <row r="51" spans="1:12" ht="18.75" x14ac:dyDescent="0.3">
      <c r="C51" s="148" t="s">
        <v>75</v>
      </c>
      <c r="D51" s="149">
        <f>AVERAGE(E39:E42,G39:G42)</f>
        <v>60767989.911716886</v>
      </c>
      <c r="E51" s="103"/>
      <c r="F51" s="103"/>
      <c r="G51" s="103"/>
    </row>
    <row r="52" spans="1:12" ht="18.75" x14ac:dyDescent="0.3">
      <c r="C52" s="87" t="s">
        <v>76</v>
      </c>
      <c r="D52" s="90">
        <f>STDEV(E39:E42,G39:G42)/D51</f>
        <v>1.1421370683418317E-2</v>
      </c>
      <c r="E52" s="140"/>
      <c r="F52" s="140"/>
      <c r="G52" s="140"/>
    </row>
    <row r="53" spans="1:12" ht="19.5" customHeight="1" thickBot="1" x14ac:dyDescent="0.35">
      <c r="C53" s="88" t="s">
        <v>20</v>
      </c>
      <c r="D53" s="91">
        <f>COUNT(E39:E42,G39:G42)</f>
        <v>6</v>
      </c>
      <c r="E53" s="140"/>
      <c r="F53" s="140"/>
      <c r="G53" s="140"/>
    </row>
    <row r="55" spans="1:12" ht="18.75" x14ac:dyDescent="0.3">
      <c r="A55" s="53" t="s">
        <v>1</v>
      </c>
      <c r="B55" s="92" t="s">
        <v>77</v>
      </c>
    </row>
    <row r="56" spans="1:12" ht="18.75" x14ac:dyDescent="0.3">
      <c r="A56" s="132" t="s">
        <v>78</v>
      </c>
      <c r="B56" s="56" t="str">
        <f>B21</f>
        <v>Each 5ml of reconstituted suspension contains: Amoxicillin Trihydrate BP equivalent to Amoxicillin 125mg
Diluted Potassium Clavulanate BP equivalent to Clavulanic acid 31.25mg</v>
      </c>
    </row>
    <row r="57" spans="1:12" ht="26.25" customHeight="1" x14ac:dyDescent="0.4">
      <c r="A57" s="176" t="s">
        <v>79</v>
      </c>
      <c r="B57" s="168">
        <v>5</v>
      </c>
      <c r="C57" s="140" t="s">
        <v>80</v>
      </c>
      <c r="D57" s="169">
        <v>125</v>
      </c>
      <c r="E57" s="140" t="str">
        <f>B20</f>
        <v>Amoxicillin Trihydrate &amp; Clavulanate Potassium</v>
      </c>
    </row>
    <row r="58" spans="1:12" ht="18.75" x14ac:dyDescent="0.3">
      <c r="A58" s="56" t="s">
        <v>81</v>
      </c>
      <c r="B58" s="178">
        <f>'Relative Density'!C39</f>
        <v>1.0112812436883283</v>
      </c>
    </row>
    <row r="59" spans="1:12" s="52" customFormat="1" ht="18.75" x14ac:dyDescent="0.3">
      <c r="A59" s="176" t="s">
        <v>82</v>
      </c>
      <c r="B59" s="130">
        <f>B57</f>
        <v>5</v>
      </c>
      <c r="C59" s="140" t="s">
        <v>83</v>
      </c>
      <c r="D59" s="152">
        <f>B58*B57</f>
        <v>5.0564062184416416</v>
      </c>
    </row>
    <row r="60" spans="1:12" ht="19.5" customHeight="1" thickBot="1" x14ac:dyDescent="0.3"/>
    <row r="61" spans="1:12" s="8" customFormat="1" ht="27" customHeight="1" thickBot="1" x14ac:dyDescent="0.45">
      <c r="A61" s="70" t="s">
        <v>84</v>
      </c>
      <c r="B61" s="185">
        <v>100</v>
      </c>
      <c r="C61" s="132"/>
      <c r="D61" s="94" t="s">
        <v>85</v>
      </c>
      <c r="E61" s="93" t="s">
        <v>86</v>
      </c>
      <c r="F61" s="93" t="s">
        <v>56</v>
      </c>
      <c r="G61" s="93" t="s">
        <v>87</v>
      </c>
      <c r="H61" s="73" t="s">
        <v>88</v>
      </c>
      <c r="L61" s="62"/>
    </row>
    <row r="62" spans="1:12" s="8" customFormat="1" ht="24" customHeight="1" x14ac:dyDescent="0.4">
      <c r="A62" s="71" t="s">
        <v>89</v>
      </c>
      <c r="B62" s="186">
        <v>1</v>
      </c>
      <c r="C62" s="211" t="s">
        <v>90</v>
      </c>
      <c r="D62" s="214">
        <v>2.2382599999999999</v>
      </c>
      <c r="E62" s="124">
        <v>1</v>
      </c>
      <c r="F62" s="170">
        <v>70739295</v>
      </c>
      <c r="G62" s="136">
        <f>IF(ISBLANK(F62),"-",(F62/$D$51*$D$48*$B$70)*$D$59/$D$62)</f>
        <v>131.48835250945245</v>
      </c>
      <c r="H62" s="133">
        <f t="shared" ref="H62:H73" si="0">IF(ISBLANK(F62),"-",G62/$D$57)</f>
        <v>1.0519068200756196</v>
      </c>
      <c r="L62" s="62"/>
    </row>
    <row r="63" spans="1:12" s="8" customFormat="1" ht="26.25" customHeight="1" x14ac:dyDescent="0.4">
      <c r="A63" s="71" t="s">
        <v>91</v>
      </c>
      <c r="B63" s="186">
        <v>1</v>
      </c>
      <c r="C63" s="212"/>
      <c r="D63" s="215"/>
      <c r="E63" s="125">
        <v>2</v>
      </c>
      <c r="F63" s="188">
        <v>71180836</v>
      </c>
      <c r="G63" s="137">
        <f>IF(ISBLANK(F63),"-",(F63/$D$51*$D$48*$B$70)*$D$59/$D$62)</f>
        <v>132.30907737892392</v>
      </c>
      <c r="H63" s="134">
        <f t="shared" si="0"/>
        <v>1.0584726190313913</v>
      </c>
      <c r="L63" s="62"/>
    </row>
    <row r="64" spans="1:12" s="8" customFormat="1" ht="24.75" customHeight="1" x14ac:dyDescent="0.4">
      <c r="A64" s="71" t="s">
        <v>92</v>
      </c>
      <c r="B64" s="186">
        <v>1</v>
      </c>
      <c r="C64" s="212"/>
      <c r="D64" s="215"/>
      <c r="E64" s="125">
        <v>3</v>
      </c>
      <c r="F64" s="188">
        <v>70784440</v>
      </c>
      <c r="G64" s="137">
        <f>IF(ISBLANK(F64),"-",(F64/$D$51*$D$48*$B$70)*$D$59/$D$62)</f>
        <v>131.57226685541872</v>
      </c>
      <c r="H64" s="134">
        <f t="shared" si="0"/>
        <v>1.0525781348433498</v>
      </c>
      <c r="L64" s="62"/>
    </row>
    <row r="65" spans="1:11" ht="27" customHeight="1" thickBot="1" x14ac:dyDescent="0.45">
      <c r="A65" s="71" t="s">
        <v>93</v>
      </c>
      <c r="B65" s="186">
        <v>1</v>
      </c>
      <c r="C65" s="213"/>
      <c r="D65" s="216"/>
      <c r="E65" s="126">
        <v>4</v>
      </c>
      <c r="F65" s="171"/>
      <c r="G65" s="137" t="str">
        <f>IF(ISBLANK(F65),"-",(F65/$D$51*$D$48*$B$70)*$D$59/$D$62)</f>
        <v>-</v>
      </c>
      <c r="H65" s="134" t="str">
        <f t="shared" si="0"/>
        <v>-</v>
      </c>
    </row>
    <row r="66" spans="1:11" ht="24.75" customHeight="1" x14ac:dyDescent="0.4">
      <c r="A66" s="71" t="s">
        <v>94</v>
      </c>
      <c r="B66" s="186">
        <v>1</v>
      </c>
      <c r="C66" s="211" t="s">
        <v>95</v>
      </c>
      <c r="D66" s="214">
        <v>1.9711000000000001</v>
      </c>
      <c r="E66" s="95">
        <v>1</v>
      </c>
      <c r="F66" s="188">
        <v>61993824</v>
      </c>
      <c r="G66" s="136">
        <f>IF(ISBLANK(F66),"-",(F66/$D$51*$D$48*$B$70)*$D$59/$D$66)</f>
        <v>130.85094342132192</v>
      </c>
      <c r="H66" s="133">
        <f t="shared" si="0"/>
        <v>1.0468075473705754</v>
      </c>
    </row>
    <row r="67" spans="1:11" ht="23.25" customHeight="1" x14ac:dyDescent="0.4">
      <c r="A67" s="71" t="s">
        <v>96</v>
      </c>
      <c r="B67" s="186">
        <v>1</v>
      </c>
      <c r="C67" s="212"/>
      <c r="D67" s="215"/>
      <c r="E67" s="96">
        <v>2</v>
      </c>
      <c r="F67" s="188">
        <v>62394608</v>
      </c>
      <c r="G67" s="137">
        <f>IF(ISBLANK(F67),"-",(F67/$D$51*$D$48*$B$70)*$D$59/$D$66)</f>
        <v>131.69688195397597</v>
      </c>
      <c r="H67" s="134">
        <f t="shared" si="0"/>
        <v>1.0535750556318078</v>
      </c>
    </row>
    <row r="68" spans="1:11" ht="24.75" customHeight="1" x14ac:dyDescent="0.4">
      <c r="A68" s="71" t="s">
        <v>97</v>
      </c>
      <c r="B68" s="186">
        <v>1</v>
      </c>
      <c r="C68" s="212"/>
      <c r="D68" s="215"/>
      <c r="E68" s="96">
        <v>3</v>
      </c>
      <c r="F68" s="188">
        <v>62263770</v>
      </c>
      <c r="G68" s="137">
        <f>IF(ISBLANK(F68),"-",(F68/$D$51*$D$48*$B$70)*$D$59/$D$66)</f>
        <v>131.42072096517555</v>
      </c>
      <c r="H68" s="134">
        <f t="shared" si="0"/>
        <v>1.0513657677214043</v>
      </c>
    </row>
    <row r="69" spans="1:11" ht="27" customHeight="1" thickBot="1" x14ac:dyDescent="0.45">
      <c r="A69" s="71" t="s">
        <v>98</v>
      </c>
      <c r="B69" s="186">
        <v>1</v>
      </c>
      <c r="C69" s="213"/>
      <c r="D69" s="216"/>
      <c r="E69" s="97">
        <v>4</v>
      </c>
      <c r="F69" s="171"/>
      <c r="G69" s="138" t="str">
        <f>IF(ISBLANK(F69),"-",(F69/$D$51*$D$48*$B$70)*$D$59/$D$66)</f>
        <v>-</v>
      </c>
      <c r="H69" s="135" t="str">
        <f t="shared" si="0"/>
        <v>-</v>
      </c>
    </row>
    <row r="70" spans="1:11" ht="23.25" customHeight="1" x14ac:dyDescent="0.4">
      <c r="A70" s="71" t="s">
        <v>99</v>
      </c>
      <c r="B70" s="139">
        <f>(B69/B68)*(B67/B66)*(B65/B64)*(B63/B62)*B61</f>
        <v>100</v>
      </c>
      <c r="C70" s="211" t="s">
        <v>100</v>
      </c>
      <c r="D70" s="214">
        <v>2.03294</v>
      </c>
      <c r="E70" s="95">
        <v>1</v>
      </c>
      <c r="F70" s="170">
        <v>63415879</v>
      </c>
      <c r="G70" s="136">
        <f>IF(ISBLANK(F70),"-",(F70/$D$51*$D$48*$B$70)*$D$59/$D$70)</f>
        <v>129.78082947780294</v>
      </c>
      <c r="H70" s="134">
        <f t="shared" si="0"/>
        <v>1.0382466358224236</v>
      </c>
    </row>
    <row r="71" spans="1:11" ht="22.5" customHeight="1" thickBot="1" x14ac:dyDescent="0.45">
      <c r="A71" s="150" t="s">
        <v>101</v>
      </c>
      <c r="B71" s="172">
        <f>(D48*B70)/D57*D59</f>
        <v>2.0225624873766566</v>
      </c>
      <c r="C71" s="212"/>
      <c r="D71" s="215"/>
      <c r="E71" s="96">
        <v>2</v>
      </c>
      <c r="F71" s="188">
        <v>64753202</v>
      </c>
      <c r="G71" s="137">
        <f>IF(ISBLANK(F71),"-",(F71/$D$51*$D$48*$B$70)*$D$59/$D$70)</f>
        <v>132.51766591303934</v>
      </c>
      <c r="H71" s="134">
        <f t="shared" si="0"/>
        <v>1.0601413273043148</v>
      </c>
    </row>
    <row r="72" spans="1:11" ht="23.25" customHeight="1" x14ac:dyDescent="0.4">
      <c r="A72" s="207" t="s">
        <v>70</v>
      </c>
      <c r="B72" s="218"/>
      <c r="C72" s="212"/>
      <c r="D72" s="215"/>
      <c r="E72" s="96">
        <v>3</v>
      </c>
      <c r="F72" s="188">
        <v>63255839</v>
      </c>
      <c r="G72" s="137">
        <f>IF(ISBLANK(F72),"-",(F72/$D$51*$D$48*$B$70)*$D$59/$D$70)</f>
        <v>129.45330702952737</v>
      </c>
      <c r="H72" s="134">
        <f t="shared" si="0"/>
        <v>1.035626456236219</v>
      </c>
    </row>
    <row r="73" spans="1:11" ht="23.25" customHeight="1" thickBot="1" x14ac:dyDescent="0.45">
      <c r="A73" s="209"/>
      <c r="B73" s="219"/>
      <c r="C73" s="217"/>
      <c r="D73" s="216"/>
      <c r="E73" s="97">
        <v>4</v>
      </c>
      <c r="F73" s="171"/>
      <c r="G73" s="138" t="str">
        <f>IF(ISBLANK(F73),"-",(F73/$D$51*$D$48*$B$70)*$D$59/$D$70)</f>
        <v>-</v>
      </c>
      <c r="H73" s="135" t="str">
        <f t="shared" si="0"/>
        <v>-</v>
      </c>
    </row>
    <row r="74" spans="1:11" ht="26.25" customHeight="1" x14ac:dyDescent="0.4">
      <c r="A74" s="140"/>
      <c r="B74" s="140"/>
      <c r="C74" s="140"/>
      <c r="D74" s="140"/>
      <c r="E74" s="140"/>
      <c r="F74" s="140"/>
      <c r="G74" s="89" t="s">
        <v>63</v>
      </c>
      <c r="H74" s="173">
        <f>AVERAGE(H62:H73)</f>
        <v>1.0498578182263452</v>
      </c>
    </row>
    <row r="75" spans="1:11" ht="26.25" customHeight="1" x14ac:dyDescent="0.4">
      <c r="C75" s="140"/>
      <c r="D75" s="140"/>
      <c r="E75" s="140"/>
      <c r="F75" s="140"/>
      <c r="G75" s="87" t="s">
        <v>76</v>
      </c>
      <c r="H75" s="174">
        <f>STDEV(H62:H73)/H74</f>
        <v>7.9286870584186868E-3</v>
      </c>
    </row>
    <row r="76" spans="1:11" ht="27" customHeight="1" thickBot="1" x14ac:dyDescent="0.45">
      <c r="A76" s="140"/>
      <c r="B76" s="140"/>
      <c r="C76" s="140"/>
      <c r="D76" s="100"/>
      <c r="E76" s="100"/>
      <c r="F76" s="140"/>
      <c r="G76" s="88" t="s">
        <v>20</v>
      </c>
      <c r="H76" s="175">
        <f>COUNT(H62:H73)</f>
        <v>9</v>
      </c>
    </row>
    <row r="77" spans="1:11" ht="18.75" x14ac:dyDescent="0.3">
      <c r="A77" s="140"/>
      <c r="B77" s="140"/>
      <c r="C77" s="140"/>
      <c r="D77" s="100"/>
      <c r="E77" s="100"/>
      <c r="F77" s="100"/>
      <c r="G77" s="100"/>
      <c r="H77" s="140"/>
      <c r="I77" s="132"/>
      <c r="J77" s="176"/>
      <c r="K77" s="191"/>
    </row>
    <row r="78" spans="1:11" ht="26.25" customHeight="1" x14ac:dyDescent="0.4">
      <c r="A78" s="58" t="s">
        <v>102</v>
      </c>
      <c r="B78" s="176" t="s">
        <v>103</v>
      </c>
      <c r="C78" s="196" t="str">
        <f>B20</f>
        <v>Amoxicillin Trihydrate &amp; Clavulanate Potassium</v>
      </c>
      <c r="D78" s="196"/>
      <c r="E78" s="132" t="s">
        <v>104</v>
      </c>
      <c r="F78" s="132"/>
      <c r="G78" s="177">
        <f>H74</f>
        <v>1.0498578182263452</v>
      </c>
      <c r="H78" s="140"/>
      <c r="I78" s="132"/>
      <c r="J78" s="176"/>
      <c r="K78" s="191"/>
    </row>
    <row r="79" spans="1:11" ht="19.5" customHeight="1" thickBot="1" x14ac:dyDescent="0.35">
      <c r="A79" s="192"/>
      <c r="B79" s="110"/>
      <c r="C79" s="111"/>
      <c r="D79" s="111"/>
      <c r="E79" s="110"/>
      <c r="F79" s="110"/>
      <c r="G79" s="110"/>
      <c r="H79" s="110"/>
    </row>
    <row r="80" spans="1:11" ht="18.75" x14ac:dyDescent="0.3">
      <c r="A80" s="53" t="s">
        <v>1</v>
      </c>
      <c r="B80" s="196" t="s">
        <v>105</v>
      </c>
      <c r="C80" s="196"/>
      <c r="D80" s="196"/>
      <c r="E80" s="196"/>
      <c r="F80" s="196"/>
      <c r="G80" s="196"/>
      <c r="H80" s="196"/>
    </row>
    <row r="81" spans="1:8" ht="26.25" customHeight="1" x14ac:dyDescent="0.4">
      <c r="A81" s="58" t="s">
        <v>4</v>
      </c>
      <c r="B81" s="221" t="s">
        <v>120</v>
      </c>
      <c r="C81" s="221"/>
    </row>
    <row r="82" spans="1:8" ht="26.25" customHeight="1" x14ac:dyDescent="0.4">
      <c r="A82" s="176" t="s">
        <v>41</v>
      </c>
      <c r="B82" s="198"/>
      <c r="C82" s="198"/>
    </row>
    <row r="83" spans="1:8" ht="27" customHeight="1" thickBot="1" x14ac:dyDescent="0.45">
      <c r="A83" s="176" t="s">
        <v>6</v>
      </c>
      <c r="B83" s="156">
        <v>87.84</v>
      </c>
    </row>
    <row r="84" spans="1:8" ht="27" customHeight="1" thickBot="1" x14ac:dyDescent="0.45">
      <c r="A84" s="176" t="s">
        <v>42</v>
      </c>
      <c r="B84" s="155">
        <v>0</v>
      </c>
      <c r="C84" s="199" t="s">
        <v>43</v>
      </c>
      <c r="D84" s="200"/>
      <c r="E84" s="200"/>
      <c r="F84" s="200"/>
      <c r="G84" s="200"/>
      <c r="H84" s="201"/>
    </row>
    <row r="85" spans="1:8" ht="19.5" customHeight="1" thickBot="1" x14ac:dyDescent="0.35">
      <c r="A85" s="176" t="s">
        <v>44</v>
      </c>
      <c r="B85" s="191">
        <f>B83-B84</f>
        <v>87.84</v>
      </c>
      <c r="C85" s="63"/>
      <c r="D85" s="63"/>
      <c r="E85" s="63"/>
      <c r="F85" s="63"/>
      <c r="G85" s="63"/>
      <c r="H85" s="64"/>
    </row>
    <row r="86" spans="1:8" ht="27" customHeight="1" thickBot="1" x14ac:dyDescent="0.45">
      <c r="A86" s="176" t="s">
        <v>45</v>
      </c>
      <c r="B86" s="189">
        <v>1</v>
      </c>
      <c r="C86" s="202" t="s">
        <v>46</v>
      </c>
      <c r="D86" s="203"/>
      <c r="E86" s="203"/>
      <c r="F86" s="203"/>
      <c r="G86" s="203"/>
      <c r="H86" s="204"/>
    </row>
    <row r="87" spans="1:8" ht="27" customHeight="1" thickBot="1" x14ac:dyDescent="0.45">
      <c r="A87" s="176" t="s">
        <v>47</v>
      </c>
      <c r="B87" s="189">
        <v>1</v>
      </c>
      <c r="C87" s="202" t="s">
        <v>48</v>
      </c>
      <c r="D87" s="203"/>
      <c r="E87" s="203"/>
      <c r="F87" s="203"/>
      <c r="G87" s="203"/>
      <c r="H87" s="204"/>
    </row>
    <row r="88" spans="1:8" ht="18.75" x14ac:dyDescent="0.3">
      <c r="A88" s="176"/>
      <c r="B88" s="65"/>
      <c r="C88" s="68"/>
      <c r="D88" s="68"/>
      <c r="E88" s="68"/>
      <c r="F88" s="68"/>
      <c r="G88" s="68"/>
      <c r="H88" s="68"/>
    </row>
    <row r="89" spans="1:8" ht="18.75" x14ac:dyDescent="0.3">
      <c r="A89" s="176" t="s">
        <v>49</v>
      </c>
      <c r="B89" s="69">
        <f>B86/B87</f>
        <v>1</v>
      </c>
      <c r="C89" s="132" t="s">
        <v>50</v>
      </c>
    </row>
    <row r="90" spans="1:8" ht="19.5" customHeight="1" thickBot="1" x14ac:dyDescent="0.35">
      <c r="A90" s="176"/>
      <c r="B90" s="191"/>
      <c r="C90" s="67"/>
      <c r="D90" s="67"/>
      <c r="E90" s="67"/>
      <c r="F90" s="67"/>
      <c r="G90" s="67"/>
    </row>
    <row r="91" spans="1:8" ht="27" customHeight="1" thickBot="1" x14ac:dyDescent="0.45">
      <c r="A91" s="70" t="s">
        <v>51</v>
      </c>
      <c r="B91" s="185">
        <v>20</v>
      </c>
      <c r="D91" s="205" t="s">
        <v>52</v>
      </c>
      <c r="E91" s="206"/>
      <c r="F91" s="116" t="s">
        <v>53</v>
      </c>
      <c r="G91" s="117"/>
      <c r="H91" s="67"/>
    </row>
    <row r="92" spans="1:8" ht="26.25" customHeight="1" x14ac:dyDescent="0.4">
      <c r="A92" s="71" t="s">
        <v>54</v>
      </c>
      <c r="B92" s="186">
        <v>10</v>
      </c>
      <c r="C92" s="73" t="s">
        <v>55</v>
      </c>
      <c r="D92" s="74" t="s">
        <v>56</v>
      </c>
      <c r="E92" s="75" t="s">
        <v>57</v>
      </c>
      <c r="F92" s="74" t="s">
        <v>56</v>
      </c>
      <c r="G92" s="75" t="s">
        <v>57</v>
      </c>
      <c r="H92" s="67"/>
    </row>
    <row r="93" spans="1:8" ht="26.25" customHeight="1" x14ac:dyDescent="0.4">
      <c r="A93" s="71" t="s">
        <v>58</v>
      </c>
      <c r="B93" s="186">
        <v>20</v>
      </c>
      <c r="C93" s="76">
        <v>1</v>
      </c>
      <c r="D93" s="187">
        <v>51146368</v>
      </c>
      <c r="E93" s="112">
        <f>IF(ISBLANK(D93),"-",$D$103/$D$100*D93)</f>
        <v>61877512.780458711</v>
      </c>
      <c r="F93" s="187">
        <v>53101190</v>
      </c>
      <c r="G93" s="112">
        <f>IF(ISBLANK(F93),"-",$D$103/$F$100*F93)</f>
        <v>61310521.711982332</v>
      </c>
      <c r="H93" s="67"/>
    </row>
    <row r="94" spans="1:8" ht="26.25" customHeight="1" x14ac:dyDescent="0.4">
      <c r="A94" s="71" t="s">
        <v>59</v>
      </c>
      <c r="B94" s="186">
        <v>1</v>
      </c>
      <c r="C94" s="139">
        <v>2</v>
      </c>
      <c r="D94" s="188">
        <v>51089821</v>
      </c>
      <c r="E94" s="113">
        <f>IF(ISBLANK(D94),"-",$D$103/$D$100*D94)</f>
        <v>61809101.515846595</v>
      </c>
      <c r="F94" s="188">
        <v>52858867</v>
      </c>
      <c r="G94" s="113">
        <f>IF(ISBLANK(F94),"-",$D$103/$F$100*F94)</f>
        <v>61030736.088481002</v>
      </c>
      <c r="H94" s="67"/>
    </row>
    <row r="95" spans="1:8" ht="26.25" customHeight="1" x14ac:dyDescent="0.4">
      <c r="A95" s="71" t="s">
        <v>60</v>
      </c>
      <c r="B95" s="186">
        <v>1</v>
      </c>
      <c r="C95" s="139">
        <v>3</v>
      </c>
      <c r="D95" s="188">
        <v>51375931</v>
      </c>
      <c r="E95" s="113">
        <f>IF(ISBLANK(D95),"-",$D$103/$D$100*D95)</f>
        <v>62155240.955926038</v>
      </c>
      <c r="F95" s="188">
        <v>52779790</v>
      </c>
      <c r="G95" s="113">
        <f>IF(ISBLANK(F95),"-",$D$103/$F$100*F95)</f>
        <v>60939433.951458864</v>
      </c>
    </row>
    <row r="96" spans="1:8" ht="26.25" customHeight="1" x14ac:dyDescent="0.4">
      <c r="A96" s="71" t="s">
        <v>61</v>
      </c>
      <c r="B96" s="186">
        <v>1</v>
      </c>
      <c r="C96" s="78">
        <v>4</v>
      </c>
      <c r="D96" s="164"/>
      <c r="E96" s="114" t="str">
        <f>IF(ISBLANK(D96),"-",$D$103/$D$100*D96)</f>
        <v>-</v>
      </c>
      <c r="F96" s="164"/>
      <c r="G96" s="114" t="str">
        <f>IF(ISBLANK(F96),"-",$D$103/$F$100*F96)</f>
        <v>-</v>
      </c>
    </row>
    <row r="97" spans="1:7" ht="27" customHeight="1" thickBot="1" x14ac:dyDescent="0.45">
      <c r="A97" s="71" t="s">
        <v>62</v>
      </c>
      <c r="B97" s="186">
        <v>1</v>
      </c>
      <c r="C97" s="79" t="s">
        <v>63</v>
      </c>
      <c r="D97" s="80">
        <f>AVERAGE(D93:D96)</f>
        <v>51204040</v>
      </c>
      <c r="E97" s="81">
        <f>AVERAGE(E93:E96)</f>
        <v>61947285.084077112</v>
      </c>
      <c r="F97" s="80">
        <f>AVERAGE(F93:F96)</f>
        <v>52913282.333333336</v>
      </c>
      <c r="G97" s="81">
        <f>AVERAGE(G93:G96)</f>
        <v>61093563.917307399</v>
      </c>
    </row>
    <row r="98" spans="1:7" ht="26.25" customHeight="1" x14ac:dyDescent="0.4">
      <c r="A98" s="71" t="s">
        <v>64</v>
      </c>
      <c r="B98" s="156">
        <v>1</v>
      </c>
      <c r="C98" s="142" t="s">
        <v>65</v>
      </c>
      <c r="D98" s="166">
        <v>18.82</v>
      </c>
      <c r="E98" s="132"/>
      <c r="F98" s="165">
        <v>19.72</v>
      </c>
      <c r="G98" s="118"/>
    </row>
    <row r="99" spans="1:7" ht="26.25" customHeight="1" x14ac:dyDescent="0.4">
      <c r="A99" s="71" t="s">
        <v>66</v>
      </c>
      <c r="B99" s="156">
        <v>1</v>
      </c>
      <c r="C99" s="143" t="s">
        <v>67</v>
      </c>
      <c r="D99" s="144">
        <f>D98*$B$89</f>
        <v>18.82</v>
      </c>
      <c r="E99" s="140"/>
      <c r="F99" s="82">
        <f>F98*$B$89</f>
        <v>19.72</v>
      </c>
      <c r="G99" s="100"/>
    </row>
    <row r="100" spans="1:7" ht="19.5" customHeight="1" thickBot="1" x14ac:dyDescent="0.35">
      <c r="A100" s="71" t="s">
        <v>68</v>
      </c>
      <c r="B100" s="140">
        <f>(B99/B98)*(B97/B96)*(B95/B94)*(B93/B92)*B91</f>
        <v>40</v>
      </c>
      <c r="C100" s="143" t="s">
        <v>69</v>
      </c>
      <c r="D100" s="145">
        <f>D99*$B$85/100</f>
        <v>16.531488000000003</v>
      </c>
      <c r="E100" s="100"/>
      <c r="F100" s="84">
        <f>F99*$B$85/100</f>
        <v>17.322047999999999</v>
      </c>
      <c r="G100" s="100"/>
    </row>
    <row r="101" spans="1:7" ht="19.5" customHeight="1" thickBot="1" x14ac:dyDescent="0.35">
      <c r="A101" s="207" t="s">
        <v>70</v>
      </c>
      <c r="B101" s="208"/>
      <c r="C101" s="143" t="s">
        <v>71</v>
      </c>
      <c r="D101" s="144">
        <f>D100/$B$100</f>
        <v>0.41328720000000008</v>
      </c>
      <c r="E101" s="100"/>
      <c r="F101" s="86">
        <f>F100/$B$100</f>
        <v>0.43305119999999997</v>
      </c>
      <c r="G101" s="100"/>
    </row>
    <row r="102" spans="1:7" ht="27" customHeight="1" thickBot="1" x14ac:dyDescent="0.45">
      <c r="A102" s="209"/>
      <c r="B102" s="210"/>
      <c r="C102" s="143" t="s">
        <v>72</v>
      </c>
      <c r="D102" s="167">
        <v>0.5</v>
      </c>
      <c r="E102" s="118"/>
      <c r="F102" s="118"/>
      <c r="G102" s="118"/>
    </row>
    <row r="103" spans="1:7" ht="18.75" x14ac:dyDescent="0.3">
      <c r="C103" s="143" t="s">
        <v>73</v>
      </c>
      <c r="D103" s="145">
        <f>D102*$B$100</f>
        <v>20</v>
      </c>
      <c r="E103" s="100"/>
      <c r="F103" s="100"/>
      <c r="G103" s="100"/>
    </row>
    <row r="104" spans="1:7" ht="19.5" customHeight="1" thickBot="1" x14ac:dyDescent="0.35">
      <c r="C104" s="146" t="s">
        <v>74</v>
      </c>
      <c r="D104" s="147">
        <f>D103/B89</f>
        <v>20</v>
      </c>
      <c r="E104" s="104"/>
      <c r="F104" s="104"/>
      <c r="G104" s="104"/>
    </row>
    <row r="105" spans="1:7" ht="18.75" x14ac:dyDescent="0.3">
      <c r="C105" s="148" t="s">
        <v>75</v>
      </c>
      <c r="D105" s="149">
        <f>AVERAGE(E93:E96,G93:G96)</f>
        <v>61520424.500692256</v>
      </c>
      <c r="E105" s="103"/>
      <c r="F105" s="103"/>
      <c r="G105" s="103"/>
    </row>
    <row r="106" spans="1:7" ht="18.75" x14ac:dyDescent="0.3">
      <c r="C106" s="87" t="s">
        <v>76</v>
      </c>
      <c r="D106" s="90">
        <f>STDEV(E93:E96,G93:G96)/D105</f>
        <v>8.079263216703254E-3</v>
      </c>
      <c r="E106" s="140"/>
      <c r="F106" s="140"/>
      <c r="G106" s="140"/>
    </row>
    <row r="107" spans="1:7" ht="19.5" customHeight="1" thickBot="1" x14ac:dyDescent="0.35">
      <c r="C107" s="88" t="s">
        <v>20</v>
      </c>
      <c r="D107" s="91">
        <f>COUNT(E93:E96,G93:G96)</f>
        <v>6</v>
      </c>
      <c r="E107" s="140"/>
      <c r="F107" s="140"/>
      <c r="G107" s="140"/>
    </row>
    <row r="109" spans="1:7" ht="18.75" x14ac:dyDescent="0.3">
      <c r="A109" s="53" t="s">
        <v>1</v>
      </c>
      <c r="B109" s="92" t="s">
        <v>77</v>
      </c>
    </row>
    <row r="110" spans="1:7" ht="18.75" x14ac:dyDescent="0.3">
      <c r="A110" s="132" t="s">
        <v>78</v>
      </c>
      <c r="B110" s="56" t="str">
        <f>B21</f>
        <v>Each 5ml of reconstituted suspension contains: Amoxicillin Trihydrate BP equivalent to Amoxicillin 125mg
Diluted Potassium Clavulanate BP equivalent to Clavulanic acid 31.25mg</v>
      </c>
    </row>
    <row r="111" spans="1:7" ht="26.25" customHeight="1" x14ac:dyDescent="0.4">
      <c r="A111" s="176" t="s">
        <v>79</v>
      </c>
      <c r="B111" s="168">
        <v>5</v>
      </c>
      <c r="C111" s="140" t="s">
        <v>80</v>
      </c>
      <c r="D111" s="169">
        <v>125</v>
      </c>
      <c r="E111" s="140" t="str">
        <f>B20</f>
        <v>Amoxicillin Trihydrate &amp; Clavulanate Potassium</v>
      </c>
    </row>
    <row r="112" spans="1:7" ht="18.75" x14ac:dyDescent="0.3">
      <c r="A112" s="56" t="s">
        <v>81</v>
      </c>
      <c r="B112" s="178">
        <f>'Relative Density'!C39</f>
        <v>1.0112812436883283</v>
      </c>
    </row>
    <row r="113" spans="1:8" ht="18.75" x14ac:dyDescent="0.3">
      <c r="A113" s="176" t="s">
        <v>82</v>
      </c>
      <c r="B113" s="130">
        <f>B111</f>
        <v>5</v>
      </c>
      <c r="C113" s="140" t="s">
        <v>83</v>
      </c>
      <c r="D113" s="152">
        <f>B112*B111</f>
        <v>5.0564062184416416</v>
      </c>
      <c r="E113" s="132"/>
      <c r="F113" s="132"/>
      <c r="G113" s="132"/>
      <c r="H113" s="132"/>
    </row>
    <row r="114" spans="1:8" ht="19.5" customHeight="1" thickBot="1" x14ac:dyDescent="0.3"/>
    <row r="115" spans="1:8" ht="27" customHeight="1" thickBot="1" x14ac:dyDescent="0.45">
      <c r="A115" s="70" t="s">
        <v>84</v>
      </c>
      <c r="B115" s="185">
        <v>50</v>
      </c>
      <c r="D115" s="94" t="s">
        <v>85</v>
      </c>
      <c r="E115" s="93" t="s">
        <v>86</v>
      </c>
      <c r="F115" s="93" t="s">
        <v>56</v>
      </c>
      <c r="G115" s="93" t="s">
        <v>87</v>
      </c>
      <c r="H115" s="73" t="s">
        <v>88</v>
      </c>
    </row>
    <row r="116" spans="1:8" ht="26.25" customHeight="1" x14ac:dyDescent="0.4">
      <c r="A116" s="71" t="s">
        <v>89</v>
      </c>
      <c r="B116" s="186">
        <v>1</v>
      </c>
      <c r="C116" s="211" t="s">
        <v>90</v>
      </c>
      <c r="D116" s="214">
        <v>1.53138</v>
      </c>
      <c r="E116" s="124">
        <v>1</v>
      </c>
      <c r="F116" s="170">
        <v>101161677</v>
      </c>
      <c r="G116" s="136">
        <f>IF(ISBLANK(F116),"-",(F116/$D$105*$D$102*$B$124)*$D$113/$D$116)</f>
        <v>135.73620141863384</v>
      </c>
      <c r="H116" s="182">
        <f t="shared" ref="H116:H127" si="1">IF(ISBLANK(F116),"-",G116/$D$111)</f>
        <v>1.0858896113490708</v>
      </c>
    </row>
    <row r="117" spans="1:8" ht="26.25" customHeight="1" x14ac:dyDescent="0.4">
      <c r="A117" s="71" t="s">
        <v>91</v>
      </c>
      <c r="B117" s="186">
        <v>1</v>
      </c>
      <c r="C117" s="212"/>
      <c r="D117" s="215"/>
      <c r="E117" s="125">
        <v>2</v>
      </c>
      <c r="F117" s="188">
        <v>101385766</v>
      </c>
      <c r="G117" s="137">
        <f>IF(ISBLANK(F117),"-",(F117/$D$105*$D$102*$B$124)*$D$113/$D$116)</f>
        <v>136.03687841946788</v>
      </c>
      <c r="H117" s="183">
        <f t="shared" si="1"/>
        <v>1.088295027355743</v>
      </c>
    </row>
    <row r="118" spans="1:8" ht="26.25" customHeight="1" x14ac:dyDescent="0.4">
      <c r="A118" s="71" t="s">
        <v>92</v>
      </c>
      <c r="B118" s="186">
        <v>1</v>
      </c>
      <c r="C118" s="212"/>
      <c r="D118" s="215"/>
      <c r="E118" s="125">
        <v>3</v>
      </c>
      <c r="F118" s="188">
        <v>101366758</v>
      </c>
      <c r="G118" s="137">
        <f>IF(ISBLANK(F118),"-",(F118/$D$105*$D$102*$B$124)*$D$113/$D$116)</f>
        <v>136.01137396172186</v>
      </c>
      <c r="H118" s="183">
        <f t="shared" si="1"/>
        <v>1.0880909916937749</v>
      </c>
    </row>
    <row r="119" spans="1:8" ht="27" customHeight="1" thickBot="1" x14ac:dyDescent="0.45">
      <c r="A119" s="71" t="s">
        <v>93</v>
      </c>
      <c r="B119" s="186">
        <v>1</v>
      </c>
      <c r="C119" s="213"/>
      <c r="D119" s="216"/>
      <c r="E119" s="126">
        <v>4</v>
      </c>
      <c r="F119" s="171"/>
      <c r="G119" s="138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1" t="s">
        <v>94</v>
      </c>
      <c r="B120" s="186">
        <v>1</v>
      </c>
      <c r="C120" s="211" t="s">
        <v>95</v>
      </c>
      <c r="D120" s="214">
        <v>1.8086</v>
      </c>
      <c r="E120" s="95">
        <v>1</v>
      </c>
      <c r="F120" s="188">
        <v>132621426</v>
      </c>
      <c r="G120" s="136">
        <f>IF(ISBLANK(F120),"-",(F120/$D$105*$D$102*$B$124)*$D$113/$D$120)</f>
        <v>150.67243563252609</v>
      </c>
      <c r="H120" s="182"/>
    </row>
    <row r="121" spans="1:8" ht="26.25" customHeight="1" x14ac:dyDescent="0.4">
      <c r="A121" s="71" t="s">
        <v>96</v>
      </c>
      <c r="B121" s="186">
        <v>1</v>
      </c>
      <c r="C121" s="212"/>
      <c r="D121" s="215"/>
      <c r="E121" s="96">
        <v>2</v>
      </c>
      <c r="F121" s="188">
        <v>131874601</v>
      </c>
      <c r="G121" s="137">
        <f>IF(ISBLANK(F121),"-",(F121/$D$105*$D$102*$B$124)*$D$113/$D$120)</f>
        <v>149.82396080357003</v>
      </c>
      <c r="H121" s="183"/>
    </row>
    <row r="122" spans="1:8" ht="26.25" customHeight="1" x14ac:dyDescent="0.4">
      <c r="A122" s="71" t="s">
        <v>97</v>
      </c>
      <c r="B122" s="186">
        <v>1</v>
      </c>
      <c r="C122" s="212"/>
      <c r="D122" s="215"/>
      <c r="E122" s="96">
        <v>3</v>
      </c>
      <c r="F122" s="188">
        <v>132394038</v>
      </c>
      <c r="G122" s="137">
        <f>IF(ISBLANK(F122),"-",(F122/$D$105*$D$102*$B$124)*$D$113/$D$120)</f>
        <v>150.41409801071819</v>
      </c>
      <c r="H122" s="183"/>
    </row>
    <row r="123" spans="1:8" ht="27" customHeight="1" thickBot="1" x14ac:dyDescent="0.45">
      <c r="A123" s="71" t="s">
        <v>98</v>
      </c>
      <c r="B123" s="186">
        <v>1</v>
      </c>
      <c r="C123" s="213"/>
      <c r="D123" s="216"/>
      <c r="E123" s="97">
        <v>4</v>
      </c>
      <c r="F123" s="171"/>
      <c r="G123" s="138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1" t="s">
        <v>99</v>
      </c>
      <c r="B124" s="139">
        <f>(B123/B122)*(B121/B120)*(B119/B118)*(B117/B116)*B115</f>
        <v>50</v>
      </c>
      <c r="C124" s="211" t="s">
        <v>100</v>
      </c>
      <c r="D124" s="214">
        <v>1.77868</v>
      </c>
      <c r="E124" s="95">
        <v>1</v>
      </c>
      <c r="F124" s="170">
        <v>117137042</v>
      </c>
      <c r="G124" s="136">
        <f>IF(ISBLANK(F124),"-",(F124/$D$105*$D$102*$B$124)*$D$113/$D$124)</f>
        <v>135.31909137914508</v>
      </c>
      <c r="H124" s="182">
        <f t="shared" si="1"/>
        <v>1.0825527310331606</v>
      </c>
    </row>
    <row r="125" spans="1:8" ht="27" customHeight="1" thickBot="1" x14ac:dyDescent="0.45">
      <c r="A125" s="150" t="s">
        <v>101</v>
      </c>
      <c r="B125" s="172">
        <f>(D102*B124)/D111*D113</f>
        <v>1.0112812436883283</v>
      </c>
      <c r="C125" s="212"/>
      <c r="D125" s="215"/>
      <c r="E125" s="96">
        <v>2</v>
      </c>
      <c r="F125" s="188">
        <v>117160821</v>
      </c>
      <c r="G125" s="137">
        <f>IF(ISBLANK(F125),"-",(F125/$D$105*$D$102*$B$124)*$D$113/$D$124)</f>
        <v>135.34656136318227</v>
      </c>
      <c r="H125" s="183">
        <f t="shared" si="1"/>
        <v>1.0827724909054581</v>
      </c>
    </row>
    <row r="126" spans="1:8" ht="26.25" customHeight="1" x14ac:dyDescent="0.4">
      <c r="A126" s="207" t="s">
        <v>70</v>
      </c>
      <c r="B126" s="218"/>
      <c r="C126" s="212"/>
      <c r="D126" s="215"/>
      <c r="E126" s="96">
        <v>3</v>
      </c>
      <c r="F126" s="188">
        <v>116462470</v>
      </c>
      <c r="G126" s="137">
        <f>IF(ISBLANK(F126),"-",(F126/$D$105*$D$102*$B$124)*$D$113/$D$124)</f>
        <v>134.53981209608267</v>
      </c>
      <c r="H126" s="183">
        <f t="shared" si="1"/>
        <v>1.0763184967686614</v>
      </c>
    </row>
    <row r="127" spans="1:8" ht="27" customHeight="1" thickBot="1" x14ac:dyDescent="0.45">
      <c r="A127" s="209"/>
      <c r="B127" s="219"/>
      <c r="C127" s="217"/>
      <c r="D127" s="216"/>
      <c r="E127" s="97">
        <v>4</v>
      </c>
      <c r="F127" s="171"/>
      <c r="G127" s="138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140"/>
      <c r="B128" s="140"/>
      <c r="C128" s="140"/>
      <c r="D128" s="140"/>
      <c r="E128" s="140"/>
      <c r="F128" s="140"/>
      <c r="G128" s="89" t="s">
        <v>63</v>
      </c>
      <c r="H128" s="173">
        <f>AVERAGE(H116:H127)</f>
        <v>1.0839865581843113</v>
      </c>
    </row>
    <row r="129" spans="1:9" ht="26.25" customHeight="1" x14ac:dyDescent="0.4">
      <c r="C129" s="140"/>
      <c r="D129" s="140"/>
      <c r="E129" s="140"/>
      <c r="F129" s="140"/>
      <c r="G129" s="87" t="s">
        <v>76</v>
      </c>
      <c r="H129" s="174">
        <f>STDEV(H116:H127)/H128</f>
        <v>4.1535949272921615E-3</v>
      </c>
    </row>
    <row r="130" spans="1:9" ht="27" customHeight="1" thickBot="1" x14ac:dyDescent="0.45">
      <c r="A130" s="140"/>
      <c r="B130" s="140"/>
      <c r="C130" s="140"/>
      <c r="D130" s="100"/>
      <c r="E130" s="100"/>
      <c r="F130" s="140"/>
      <c r="G130" s="88" t="s">
        <v>20</v>
      </c>
      <c r="H130" s="175">
        <f>COUNT(H116:H127)</f>
        <v>6</v>
      </c>
    </row>
    <row r="131" spans="1:9" ht="18.75" x14ac:dyDescent="0.3">
      <c r="A131" s="140"/>
      <c r="B131" s="140"/>
      <c r="C131" s="140"/>
      <c r="D131" s="100"/>
      <c r="E131" s="100"/>
      <c r="F131" s="100"/>
      <c r="G131" s="100"/>
      <c r="H131" s="140"/>
    </row>
    <row r="132" spans="1:9" ht="26.25" customHeight="1" x14ac:dyDescent="0.4">
      <c r="A132" s="58" t="s">
        <v>102</v>
      </c>
      <c r="B132" s="176" t="s">
        <v>103</v>
      </c>
      <c r="C132" s="196" t="str">
        <f>B20</f>
        <v>Amoxicillin Trihydrate &amp; Clavulanate Potassium</v>
      </c>
      <c r="D132" s="196"/>
      <c r="E132" s="132" t="s">
        <v>104</v>
      </c>
      <c r="F132" s="132"/>
      <c r="G132" s="177">
        <f>H128</f>
        <v>1.0839865581843113</v>
      </c>
      <c r="H132" s="140"/>
    </row>
    <row r="133" spans="1:9" ht="19.5" customHeight="1" thickBot="1" x14ac:dyDescent="0.35">
      <c r="A133" s="192"/>
      <c r="B133" s="110"/>
      <c r="C133" s="111"/>
      <c r="D133" s="111"/>
      <c r="E133" s="110"/>
      <c r="F133" s="110"/>
      <c r="G133" s="110"/>
      <c r="H133" s="110"/>
    </row>
    <row r="134" spans="1:9" ht="83.1" customHeight="1" x14ac:dyDescent="0.3">
      <c r="A134" s="176" t="s">
        <v>29</v>
      </c>
      <c r="B134" s="153"/>
      <c r="C134" s="153"/>
      <c r="D134" s="140"/>
      <c r="E134" s="127"/>
      <c r="F134" s="132"/>
      <c r="G134" s="127"/>
      <c r="H134" s="127"/>
      <c r="I134" s="132"/>
    </row>
    <row r="135" spans="1:9" ht="83.1" customHeight="1" x14ac:dyDescent="0.3">
      <c r="A135" s="176" t="s">
        <v>30</v>
      </c>
      <c r="B135" s="154"/>
      <c r="C135" s="154"/>
      <c r="D135" s="191"/>
      <c r="E135" s="128"/>
      <c r="F135" s="132"/>
      <c r="G135" s="128"/>
      <c r="H135" s="128"/>
      <c r="I135" s="132"/>
    </row>
    <row r="136" spans="1:9" ht="18.75" x14ac:dyDescent="0.3">
      <c r="A136" s="140"/>
      <c r="B136" s="140"/>
      <c r="C136" s="100"/>
      <c r="D136" s="100"/>
      <c r="E136" s="100"/>
      <c r="F136" s="100"/>
      <c r="G136" s="140"/>
      <c r="H136" s="140"/>
      <c r="I136" s="132"/>
    </row>
    <row r="137" spans="1:9" ht="18.75" x14ac:dyDescent="0.3">
      <c r="A137" s="140"/>
      <c r="B137" s="140"/>
      <c r="C137" s="140"/>
      <c r="D137" s="100"/>
      <c r="E137" s="100"/>
      <c r="F137" s="100"/>
      <c r="G137" s="100"/>
      <c r="H137" s="140"/>
      <c r="I137" s="132"/>
    </row>
    <row r="138" spans="1:9" ht="27" customHeight="1" x14ac:dyDescent="0.3">
      <c r="A138" s="140"/>
      <c r="B138" s="140"/>
      <c r="C138" s="140"/>
      <c r="D138" s="100"/>
      <c r="E138" s="100"/>
      <c r="F138" s="100"/>
      <c r="G138" s="100"/>
      <c r="H138" s="140"/>
      <c r="I138" s="132"/>
    </row>
    <row r="139" spans="1:9" ht="18.75" x14ac:dyDescent="0.3">
      <c r="A139" s="140"/>
      <c r="B139" s="140"/>
      <c r="C139" s="140"/>
      <c r="D139" s="100"/>
      <c r="E139" s="100"/>
      <c r="F139" s="100"/>
      <c r="G139" s="100"/>
      <c r="H139" s="140"/>
      <c r="I139" s="132"/>
    </row>
    <row r="140" spans="1:9" ht="27" customHeight="1" x14ac:dyDescent="0.3">
      <c r="A140" s="140"/>
      <c r="B140" s="140"/>
      <c r="C140" s="140"/>
      <c r="D140" s="100"/>
      <c r="E140" s="100"/>
      <c r="F140" s="100"/>
      <c r="G140" s="100"/>
      <c r="H140" s="140"/>
      <c r="I140" s="132"/>
    </row>
    <row r="141" spans="1:9" ht="27" customHeight="1" x14ac:dyDescent="0.3">
      <c r="A141" s="140"/>
      <c r="B141" s="140"/>
      <c r="C141" s="140"/>
      <c r="D141" s="100"/>
      <c r="E141" s="100"/>
      <c r="F141" s="100"/>
      <c r="G141" s="100"/>
      <c r="H141" s="140"/>
      <c r="I141" s="132"/>
    </row>
    <row r="142" spans="1:9" ht="18.75" x14ac:dyDescent="0.3">
      <c r="A142" s="140"/>
      <c r="B142" s="140"/>
      <c r="C142" s="140"/>
      <c r="D142" s="100"/>
      <c r="E142" s="100"/>
      <c r="F142" s="100"/>
      <c r="G142" s="100"/>
      <c r="H142" s="140"/>
      <c r="I142" s="132"/>
    </row>
    <row r="143" spans="1:9" ht="18.75" x14ac:dyDescent="0.3">
      <c r="A143" s="140"/>
      <c r="B143" s="140"/>
      <c r="C143" s="140"/>
      <c r="D143" s="100"/>
      <c r="E143" s="100"/>
      <c r="F143" s="100"/>
      <c r="G143" s="100"/>
      <c r="H143" s="140"/>
      <c r="I143" s="132"/>
    </row>
    <row r="144" spans="1:9" ht="18.75" x14ac:dyDescent="0.3">
      <c r="A144" s="140"/>
      <c r="B144" s="140"/>
      <c r="C144" s="140"/>
      <c r="D144" s="100"/>
      <c r="E144" s="100"/>
      <c r="F144" s="100"/>
      <c r="G144" s="100"/>
      <c r="H144" s="140"/>
      <c r="I144" s="132"/>
    </row>
    <row r="250" spans="1:1" x14ac:dyDescent="0.25">
      <c r="A250" s="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B82:C82"/>
    <mergeCell ref="C84:H84"/>
    <mergeCell ref="C86:H86"/>
    <mergeCell ref="C87:H87"/>
    <mergeCell ref="D91:E91"/>
    <mergeCell ref="A101:B102"/>
    <mergeCell ref="C70:C73"/>
    <mergeCell ref="D70:D73"/>
    <mergeCell ref="A72:B73"/>
    <mergeCell ref="C78:D78"/>
    <mergeCell ref="B80:H80"/>
    <mergeCell ref="B81:C81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9" zoomScale="55" zoomScaleNormal="75" workbookViewId="0">
      <selection activeCell="F127" sqref="F127"/>
    </sheetView>
  </sheetViews>
  <sheetFormatPr defaultRowHeight="13.5" x14ac:dyDescent="0.25"/>
  <cols>
    <col min="1" max="1" width="55.42578125" style="4" customWidth="1"/>
    <col min="2" max="2" width="33.7109375" style="4" customWidth="1"/>
    <col min="3" max="3" width="42.28515625" style="4" customWidth="1"/>
    <col min="4" max="4" width="30.5703125" style="4" customWidth="1"/>
    <col min="5" max="5" width="35.42578125" style="4" customWidth="1"/>
    <col min="6" max="6" width="30.7109375" style="4" customWidth="1"/>
    <col min="7" max="7" width="35.42578125" style="4" customWidth="1"/>
    <col min="8" max="9" width="30.28515625" style="4" customWidth="1"/>
    <col min="10" max="10" width="30.42578125" style="4" customWidth="1"/>
    <col min="11" max="11" width="21.28515625" style="4" customWidth="1"/>
    <col min="12" max="12" width="9.140625" style="4" customWidth="1"/>
    <col min="13" max="16384" width="9.140625" style="44"/>
  </cols>
  <sheetData>
    <row r="1" spans="1:8" x14ac:dyDescent="0.25">
      <c r="A1" s="222" t="s">
        <v>31</v>
      </c>
      <c r="B1" s="222"/>
      <c r="C1" s="222"/>
      <c r="D1" s="222"/>
      <c r="E1" s="222"/>
      <c r="F1" s="222"/>
      <c r="G1" s="222"/>
      <c r="H1" s="222"/>
    </row>
    <row r="2" spans="1:8" x14ac:dyDescent="0.25">
      <c r="A2" s="222"/>
      <c r="B2" s="222"/>
      <c r="C2" s="222"/>
      <c r="D2" s="222"/>
      <c r="E2" s="222"/>
      <c r="F2" s="222"/>
      <c r="G2" s="222"/>
      <c r="H2" s="222"/>
    </row>
    <row r="3" spans="1:8" x14ac:dyDescent="0.25">
      <c r="A3" s="222"/>
      <c r="B3" s="222"/>
      <c r="C3" s="222"/>
      <c r="D3" s="222"/>
      <c r="E3" s="222"/>
      <c r="F3" s="222"/>
      <c r="G3" s="222"/>
      <c r="H3" s="222"/>
    </row>
    <row r="4" spans="1:8" x14ac:dyDescent="0.25">
      <c r="A4" s="222"/>
      <c r="B4" s="222"/>
      <c r="C4" s="222"/>
      <c r="D4" s="222"/>
      <c r="E4" s="222"/>
      <c r="F4" s="222"/>
      <c r="G4" s="222"/>
      <c r="H4" s="222"/>
    </row>
    <row r="5" spans="1:8" x14ac:dyDescent="0.25">
      <c r="A5" s="222"/>
      <c r="B5" s="222"/>
      <c r="C5" s="222"/>
      <c r="D5" s="222"/>
      <c r="E5" s="222"/>
      <c r="F5" s="222"/>
      <c r="G5" s="222"/>
      <c r="H5" s="222"/>
    </row>
    <row r="6" spans="1:8" x14ac:dyDescent="0.25">
      <c r="A6" s="222"/>
      <c r="B6" s="222"/>
      <c r="C6" s="222"/>
      <c r="D6" s="222"/>
      <c r="E6" s="222"/>
      <c r="F6" s="222"/>
      <c r="G6" s="222"/>
      <c r="H6" s="222"/>
    </row>
    <row r="7" spans="1:8" x14ac:dyDescent="0.25">
      <c r="A7" s="222"/>
      <c r="B7" s="222"/>
      <c r="C7" s="222"/>
      <c r="D7" s="222"/>
      <c r="E7" s="222"/>
      <c r="F7" s="222"/>
      <c r="G7" s="222"/>
      <c r="H7" s="222"/>
    </row>
    <row r="8" spans="1:8" x14ac:dyDescent="0.25">
      <c r="A8" s="223" t="s">
        <v>32</v>
      </c>
      <c r="B8" s="223"/>
      <c r="C8" s="223"/>
      <c r="D8" s="223"/>
      <c r="E8" s="223"/>
      <c r="F8" s="223"/>
      <c r="G8" s="223"/>
      <c r="H8" s="223"/>
    </row>
    <row r="9" spans="1:8" x14ac:dyDescent="0.25">
      <c r="A9" s="223"/>
      <c r="B9" s="223"/>
      <c r="C9" s="223"/>
      <c r="D9" s="223"/>
      <c r="E9" s="223"/>
      <c r="F9" s="223"/>
      <c r="G9" s="223"/>
      <c r="H9" s="223"/>
    </row>
    <row r="10" spans="1:8" x14ac:dyDescent="0.25">
      <c r="A10" s="223"/>
      <c r="B10" s="223"/>
      <c r="C10" s="223"/>
      <c r="D10" s="223"/>
      <c r="E10" s="223"/>
      <c r="F10" s="223"/>
      <c r="G10" s="223"/>
      <c r="H10" s="223"/>
    </row>
    <row r="11" spans="1:8" x14ac:dyDescent="0.25">
      <c r="A11" s="223"/>
      <c r="B11" s="223"/>
      <c r="C11" s="223"/>
      <c r="D11" s="223"/>
      <c r="E11" s="223"/>
      <c r="F11" s="223"/>
      <c r="G11" s="223"/>
      <c r="H11" s="223"/>
    </row>
    <row r="12" spans="1:8" x14ac:dyDescent="0.25">
      <c r="A12" s="223"/>
      <c r="B12" s="223"/>
      <c r="C12" s="223"/>
      <c r="D12" s="223"/>
      <c r="E12" s="223"/>
      <c r="F12" s="223"/>
      <c r="G12" s="223"/>
      <c r="H12" s="223"/>
    </row>
    <row r="13" spans="1:8" x14ac:dyDescent="0.25">
      <c r="A13" s="223"/>
      <c r="B13" s="223"/>
      <c r="C13" s="223"/>
      <c r="D13" s="223"/>
      <c r="E13" s="223"/>
      <c r="F13" s="223"/>
      <c r="G13" s="223"/>
      <c r="H13" s="223"/>
    </row>
    <row r="14" spans="1:8" ht="19.5" customHeight="1" x14ac:dyDescent="0.25">
      <c r="A14" s="223"/>
      <c r="B14" s="223"/>
      <c r="C14" s="223"/>
      <c r="D14" s="223"/>
      <c r="E14" s="223"/>
      <c r="F14" s="223"/>
      <c r="G14" s="223"/>
      <c r="H14" s="223"/>
    </row>
    <row r="15" spans="1:8" ht="19.5" customHeight="1" thickBot="1" x14ac:dyDescent="0.3"/>
    <row r="16" spans="1:8" ht="19.5" customHeight="1" thickBot="1" x14ac:dyDescent="0.35">
      <c r="A16" s="225" t="s">
        <v>33</v>
      </c>
      <c r="B16" s="226"/>
      <c r="C16" s="226"/>
      <c r="D16" s="226"/>
      <c r="E16" s="226"/>
      <c r="F16" s="226"/>
      <c r="G16" s="226"/>
      <c r="H16" s="227"/>
    </row>
    <row r="17" spans="1:12" ht="20.25" customHeight="1" x14ac:dyDescent="0.25">
      <c r="A17" s="224" t="s">
        <v>40</v>
      </c>
      <c r="B17" s="224"/>
      <c r="C17" s="224"/>
      <c r="D17" s="224"/>
      <c r="E17" s="224"/>
      <c r="F17" s="224"/>
      <c r="G17" s="224"/>
      <c r="H17" s="224"/>
    </row>
    <row r="18" spans="1:12" ht="26.25" customHeight="1" x14ac:dyDescent="0.4">
      <c r="A18" s="55" t="s">
        <v>34</v>
      </c>
      <c r="B18" s="221" t="s">
        <v>5</v>
      </c>
      <c r="C18" s="221"/>
    </row>
    <row r="19" spans="1:12" ht="26.25" customHeight="1" x14ac:dyDescent="0.4">
      <c r="A19" s="55" t="s">
        <v>35</v>
      </c>
      <c r="B19" s="193" t="s">
        <v>7</v>
      </c>
      <c r="C19" s="179">
        <v>23</v>
      </c>
    </row>
    <row r="20" spans="1:12" ht="26.25" customHeight="1" x14ac:dyDescent="0.4">
      <c r="A20" s="55" t="s">
        <v>36</v>
      </c>
      <c r="B20" s="193" t="s">
        <v>9</v>
      </c>
      <c r="C20" s="158"/>
    </row>
    <row r="21" spans="1:12" ht="26.25" customHeight="1" x14ac:dyDescent="0.4">
      <c r="A21" s="55" t="s">
        <v>37</v>
      </c>
      <c r="B21" s="197" t="s">
        <v>11</v>
      </c>
      <c r="C21" s="198"/>
      <c r="D21" s="198"/>
      <c r="E21" s="198"/>
      <c r="F21" s="198"/>
      <c r="G21" s="198"/>
      <c r="H21" s="198"/>
      <c r="I21" s="181"/>
    </row>
    <row r="22" spans="1:12" ht="26.25" customHeight="1" x14ac:dyDescent="0.4">
      <c r="A22" s="55" t="s">
        <v>38</v>
      </c>
      <c r="B22" s="159"/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55" t="s">
        <v>39</v>
      </c>
      <c r="B23" s="159"/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55"/>
      <c r="B24" s="57"/>
    </row>
    <row r="25" spans="1:12" ht="18.75" x14ac:dyDescent="0.3">
      <c r="B25" s="57"/>
    </row>
    <row r="26" spans="1:12" ht="18.75" x14ac:dyDescent="0.3">
      <c r="A26" s="53" t="s">
        <v>1</v>
      </c>
      <c r="B26" s="196"/>
      <c r="C26" s="196"/>
      <c r="D26" s="196"/>
      <c r="E26" s="196"/>
      <c r="F26" s="196"/>
      <c r="G26" s="196"/>
      <c r="H26" s="196"/>
    </row>
    <row r="27" spans="1:12" ht="26.25" customHeight="1" x14ac:dyDescent="0.4">
      <c r="A27" s="58" t="s">
        <v>4</v>
      </c>
      <c r="B27" s="221" t="s">
        <v>110</v>
      </c>
      <c r="C27" s="221"/>
    </row>
    <row r="28" spans="1:12" ht="26.25" customHeight="1" x14ac:dyDescent="0.4">
      <c r="A28" s="176" t="s">
        <v>41</v>
      </c>
      <c r="B28" s="198" t="s">
        <v>121</v>
      </c>
      <c r="C28" s="198"/>
    </row>
    <row r="29" spans="1:12" ht="27" customHeight="1" thickBot="1" x14ac:dyDescent="0.45">
      <c r="A29" s="176" t="s">
        <v>6</v>
      </c>
      <c r="B29" s="156">
        <v>97</v>
      </c>
    </row>
    <row r="30" spans="1:12" s="8" customFormat="1" ht="27" customHeight="1" thickBot="1" x14ac:dyDescent="0.45">
      <c r="A30" s="176" t="s">
        <v>42</v>
      </c>
      <c r="B30" s="155">
        <v>0</v>
      </c>
      <c r="C30" s="199" t="s">
        <v>43</v>
      </c>
      <c r="D30" s="200"/>
      <c r="E30" s="200"/>
      <c r="F30" s="200"/>
      <c r="G30" s="200"/>
      <c r="H30" s="201"/>
      <c r="I30" s="62"/>
      <c r="J30" s="62"/>
      <c r="K30" s="62"/>
      <c r="L30" s="62"/>
    </row>
    <row r="31" spans="1:12" s="8" customFormat="1" ht="19.5" customHeight="1" thickBot="1" x14ac:dyDescent="0.35">
      <c r="A31" s="176" t="s">
        <v>44</v>
      </c>
      <c r="B31" s="191">
        <f>B29-B30</f>
        <v>97</v>
      </c>
      <c r="C31" s="63"/>
      <c r="D31" s="63"/>
      <c r="E31" s="63"/>
      <c r="F31" s="63"/>
      <c r="G31" s="63"/>
      <c r="H31" s="64"/>
      <c r="I31" s="62"/>
      <c r="J31" s="62"/>
      <c r="K31" s="62"/>
      <c r="L31" s="62"/>
    </row>
    <row r="32" spans="1:12" s="8" customFormat="1" ht="27" customHeight="1" thickBot="1" x14ac:dyDescent="0.45">
      <c r="A32" s="176" t="s">
        <v>45</v>
      </c>
      <c r="B32" s="189">
        <v>1</v>
      </c>
      <c r="C32" s="202" t="s">
        <v>46</v>
      </c>
      <c r="D32" s="203"/>
      <c r="E32" s="203"/>
      <c r="F32" s="203"/>
      <c r="G32" s="203"/>
      <c r="H32" s="204"/>
      <c r="I32" s="62"/>
      <c r="J32" s="62"/>
      <c r="K32" s="62"/>
      <c r="L32" s="62"/>
    </row>
    <row r="33" spans="1:14" s="8" customFormat="1" ht="27" customHeight="1" thickBot="1" x14ac:dyDescent="0.45">
      <c r="A33" s="176" t="s">
        <v>47</v>
      </c>
      <c r="B33" s="189">
        <v>1</v>
      </c>
      <c r="C33" s="202" t="s">
        <v>48</v>
      </c>
      <c r="D33" s="203"/>
      <c r="E33" s="203"/>
      <c r="F33" s="203"/>
      <c r="G33" s="203"/>
      <c r="H33" s="204"/>
      <c r="I33" s="62"/>
      <c r="J33" s="62"/>
      <c r="K33" s="62"/>
      <c r="L33" s="66"/>
      <c r="M33" s="66"/>
      <c r="N33" s="67"/>
    </row>
    <row r="34" spans="1:14" s="8" customFormat="1" ht="17.25" customHeight="1" x14ac:dyDescent="0.3">
      <c r="A34" s="176"/>
      <c r="B34" s="65"/>
      <c r="C34" s="68"/>
      <c r="D34" s="68"/>
      <c r="E34" s="68"/>
      <c r="F34" s="68"/>
      <c r="G34" s="68"/>
      <c r="H34" s="68"/>
      <c r="I34" s="62"/>
      <c r="J34" s="62"/>
      <c r="K34" s="62"/>
      <c r="L34" s="66"/>
      <c r="M34" s="66"/>
      <c r="N34" s="67"/>
    </row>
    <row r="35" spans="1:14" s="8" customFormat="1" ht="18.75" x14ac:dyDescent="0.3">
      <c r="A35" s="176" t="s">
        <v>49</v>
      </c>
      <c r="B35" s="69">
        <f>B32/B33</f>
        <v>1</v>
      </c>
      <c r="C35" s="132" t="s">
        <v>50</v>
      </c>
      <c r="D35" s="132"/>
      <c r="E35" s="132"/>
      <c r="F35" s="132"/>
      <c r="G35" s="132"/>
      <c r="H35" s="132"/>
      <c r="I35" s="62"/>
      <c r="J35" s="62"/>
      <c r="K35" s="62"/>
      <c r="L35" s="66"/>
      <c r="M35" s="66"/>
      <c r="N35" s="67"/>
    </row>
    <row r="36" spans="1:14" s="8" customFormat="1" ht="19.5" customHeight="1" thickBot="1" x14ac:dyDescent="0.35">
      <c r="A36" s="176"/>
      <c r="B36" s="191"/>
      <c r="H36" s="132"/>
      <c r="I36" s="62"/>
      <c r="J36" s="62"/>
      <c r="K36" s="62"/>
      <c r="L36" s="66"/>
      <c r="M36" s="66"/>
      <c r="N36" s="67"/>
    </row>
    <row r="37" spans="1:14" s="8" customFormat="1" ht="27" customHeight="1" thickBot="1" x14ac:dyDescent="0.45">
      <c r="A37" s="70" t="s">
        <v>51</v>
      </c>
      <c r="B37" s="185">
        <v>10</v>
      </c>
      <c r="C37" s="132"/>
      <c r="D37" s="205" t="s">
        <v>52</v>
      </c>
      <c r="E37" s="220"/>
      <c r="F37" s="116" t="s">
        <v>53</v>
      </c>
      <c r="G37" s="117"/>
      <c r="J37" s="62"/>
      <c r="K37" s="62"/>
      <c r="L37" s="66"/>
      <c r="M37" s="66"/>
      <c r="N37" s="67"/>
    </row>
    <row r="38" spans="1:14" s="8" customFormat="1" ht="26.25" customHeight="1" x14ac:dyDescent="0.4">
      <c r="A38" s="71" t="s">
        <v>54</v>
      </c>
      <c r="B38" s="186">
        <v>4</v>
      </c>
      <c r="C38" s="73" t="s">
        <v>55</v>
      </c>
      <c r="D38" s="74" t="s">
        <v>56</v>
      </c>
      <c r="E38" s="106" t="s">
        <v>57</v>
      </c>
      <c r="F38" s="74" t="s">
        <v>56</v>
      </c>
      <c r="G38" s="75" t="s">
        <v>57</v>
      </c>
      <c r="J38" s="62"/>
      <c r="K38" s="62"/>
      <c r="L38" s="66"/>
      <c r="M38" s="66"/>
      <c r="N38" s="67"/>
    </row>
    <row r="39" spans="1:14" s="8" customFormat="1" ht="26.25" customHeight="1" x14ac:dyDescent="0.4">
      <c r="A39" s="71" t="s">
        <v>58</v>
      </c>
      <c r="B39" s="186">
        <v>20</v>
      </c>
      <c r="C39" s="76">
        <v>1</v>
      </c>
      <c r="D39" s="187">
        <v>24963910</v>
      </c>
      <c r="E39" s="120">
        <f>IF(ISBLANK(D39),"-",$D$49/$D$46*D39)</f>
        <v>27732747.511553504</v>
      </c>
      <c r="F39" s="187">
        <v>28978101</v>
      </c>
      <c r="G39" s="112">
        <f>IF(ISBLANK(F39),"-",$D$49/$F$46*F39)</f>
        <v>28183331.063995332</v>
      </c>
      <c r="J39" s="62"/>
      <c r="K39" s="62"/>
      <c r="L39" s="66"/>
      <c r="M39" s="66"/>
      <c r="N39" s="67"/>
    </row>
    <row r="40" spans="1:14" s="8" customFormat="1" ht="26.25" customHeight="1" x14ac:dyDescent="0.4">
      <c r="A40" s="71" t="s">
        <v>59</v>
      </c>
      <c r="B40" s="186">
        <v>1</v>
      </c>
      <c r="C40" s="139">
        <v>2</v>
      </c>
      <c r="D40" s="188">
        <v>24909353</v>
      </c>
      <c r="E40" s="121">
        <f>IF(ISBLANK(D40),"-",$D$49/$D$46*D40)</f>
        <v>27672139.397440456</v>
      </c>
      <c r="F40" s="188">
        <v>29180197</v>
      </c>
      <c r="G40" s="113">
        <f>IF(ISBLANK(F40),"-",$D$49/$F$46*F40)</f>
        <v>28379884.263761912</v>
      </c>
      <c r="J40" s="62"/>
      <c r="K40" s="62"/>
      <c r="L40" s="66"/>
      <c r="M40" s="66"/>
      <c r="N40" s="67"/>
    </row>
    <row r="41" spans="1:14" ht="26.25" customHeight="1" x14ac:dyDescent="0.4">
      <c r="A41" s="71" t="s">
        <v>60</v>
      </c>
      <c r="B41" s="186">
        <v>1</v>
      </c>
      <c r="C41" s="139">
        <v>3</v>
      </c>
      <c r="D41" s="188">
        <v>24832558</v>
      </c>
      <c r="E41" s="121">
        <f>IF(ISBLANK(D41),"-",$D$49/$D$46*D41)</f>
        <v>27586826.786349095</v>
      </c>
      <c r="F41" s="188">
        <v>29169584</v>
      </c>
      <c r="G41" s="113">
        <f>IF(ISBLANK(F41),"-",$D$49/$F$46*F41)</f>
        <v>28369562.341956817</v>
      </c>
      <c r="L41" s="66"/>
      <c r="M41" s="66"/>
      <c r="N41" s="132"/>
    </row>
    <row r="42" spans="1:14" ht="26.25" customHeight="1" x14ac:dyDescent="0.4">
      <c r="A42" s="71" t="s">
        <v>61</v>
      </c>
      <c r="B42" s="186">
        <v>1</v>
      </c>
      <c r="C42" s="78">
        <v>4</v>
      </c>
      <c r="D42" s="164"/>
      <c r="E42" s="122" t="str">
        <f>IF(ISBLANK(D42),"-",$D$49/$D$46*D42)</f>
        <v>-</v>
      </c>
      <c r="F42" s="164"/>
      <c r="G42" s="114" t="str">
        <f>IF(ISBLANK(F42),"-",$D$49/$F$46*F42)</f>
        <v>-</v>
      </c>
      <c r="L42" s="66"/>
      <c r="M42" s="66"/>
      <c r="N42" s="132"/>
    </row>
    <row r="43" spans="1:14" ht="27" customHeight="1" thickBot="1" x14ac:dyDescent="0.45">
      <c r="A43" s="71" t="s">
        <v>62</v>
      </c>
      <c r="B43" s="186">
        <v>1</v>
      </c>
      <c r="C43" s="79" t="s">
        <v>63</v>
      </c>
      <c r="D43" s="141">
        <f>AVERAGE(D39:D42)</f>
        <v>24901940.333333332</v>
      </c>
      <c r="E43" s="102">
        <f>AVERAGE(E39:E42)</f>
        <v>27663904.565114349</v>
      </c>
      <c r="F43" s="80">
        <f>AVERAGE(F39:F42)</f>
        <v>29109294</v>
      </c>
      <c r="G43" s="81">
        <f>AVERAGE(G39:G42)</f>
        <v>28310925.889904689</v>
      </c>
    </row>
    <row r="44" spans="1:14" ht="26.25" customHeight="1" x14ac:dyDescent="0.4">
      <c r="A44" s="71" t="s">
        <v>64</v>
      </c>
      <c r="B44" s="156">
        <v>1</v>
      </c>
      <c r="C44" s="142" t="s">
        <v>65</v>
      </c>
      <c r="D44" s="166">
        <v>9.2799999999999994</v>
      </c>
      <c r="E44" s="132"/>
      <c r="F44" s="165">
        <v>10.6</v>
      </c>
      <c r="G44" s="118"/>
    </row>
    <row r="45" spans="1:14" ht="26.25" customHeight="1" x14ac:dyDescent="0.4">
      <c r="A45" s="71" t="s">
        <v>66</v>
      </c>
      <c r="B45" s="156">
        <v>1</v>
      </c>
      <c r="C45" s="143" t="s">
        <v>67</v>
      </c>
      <c r="D45" s="144">
        <f>D44*$B$35</f>
        <v>9.2799999999999994</v>
      </c>
      <c r="E45" s="140"/>
      <c r="F45" s="82">
        <f>F44*$B$35</f>
        <v>10.6</v>
      </c>
      <c r="G45" s="100"/>
    </row>
    <row r="46" spans="1:14" ht="19.5" customHeight="1" thickBot="1" x14ac:dyDescent="0.35">
      <c r="A46" s="71" t="s">
        <v>68</v>
      </c>
      <c r="B46" s="140">
        <f>(B45/B44)*(B43/B42)*(B41/B40)*(B39/B38)*B37</f>
        <v>50</v>
      </c>
      <c r="C46" s="143" t="s">
        <v>69</v>
      </c>
      <c r="D46" s="145">
        <f>D45*$B$31/100</f>
        <v>9.0015999999999998</v>
      </c>
      <c r="E46" s="100"/>
      <c r="F46" s="84">
        <f>F45*$B$31/100</f>
        <v>10.282</v>
      </c>
      <c r="G46" s="100"/>
    </row>
    <row r="47" spans="1:14" ht="19.5" customHeight="1" thickBot="1" x14ac:dyDescent="0.35">
      <c r="A47" s="207" t="s">
        <v>70</v>
      </c>
      <c r="B47" s="208"/>
      <c r="C47" s="143" t="s">
        <v>71</v>
      </c>
      <c r="D47" s="144">
        <f>D46/$B$46</f>
        <v>0.180032</v>
      </c>
      <c r="E47" s="100"/>
      <c r="F47" s="86">
        <f>F46/$B$46</f>
        <v>0.20563999999999999</v>
      </c>
      <c r="G47" s="100"/>
    </row>
    <row r="48" spans="1:14" ht="27" customHeight="1" thickBot="1" x14ac:dyDescent="0.45">
      <c r="A48" s="209"/>
      <c r="B48" s="210"/>
      <c r="C48" s="143" t="s">
        <v>72</v>
      </c>
      <c r="D48" s="167">
        <v>0.2</v>
      </c>
      <c r="E48" s="118"/>
      <c r="F48" s="118"/>
      <c r="G48" s="118"/>
    </row>
    <row r="49" spans="1:12" ht="18.75" x14ac:dyDescent="0.3">
      <c r="C49" s="143" t="s">
        <v>73</v>
      </c>
      <c r="D49" s="145">
        <f>D48*$B$46</f>
        <v>10</v>
      </c>
      <c r="E49" s="100"/>
      <c r="F49" s="100"/>
      <c r="G49" s="100"/>
    </row>
    <row r="50" spans="1:12" ht="19.5" customHeight="1" thickBot="1" x14ac:dyDescent="0.35">
      <c r="C50" s="146" t="s">
        <v>74</v>
      </c>
      <c r="D50" s="147">
        <f>D49/B35</f>
        <v>10</v>
      </c>
      <c r="E50" s="104"/>
      <c r="F50" s="104"/>
      <c r="G50" s="104"/>
    </row>
    <row r="51" spans="1:12" ht="18.75" x14ac:dyDescent="0.3">
      <c r="C51" s="148" t="s">
        <v>75</v>
      </c>
      <c r="D51" s="149">
        <f>AVERAGE(E39:E42,G39:G42)</f>
        <v>27987415.227509517</v>
      </c>
      <c r="E51" s="103"/>
      <c r="F51" s="103"/>
      <c r="G51" s="103"/>
    </row>
    <row r="52" spans="1:12" ht="18.75" x14ac:dyDescent="0.3">
      <c r="C52" s="87" t="s">
        <v>76</v>
      </c>
      <c r="D52" s="90">
        <f>STDEV(E39:E42,G39:G42)/D51</f>
        <v>1.3012685239009067E-2</v>
      </c>
      <c r="E52" s="140"/>
      <c r="F52" s="140"/>
      <c r="G52" s="140"/>
    </row>
    <row r="53" spans="1:12" ht="19.5" customHeight="1" thickBot="1" x14ac:dyDescent="0.35">
      <c r="C53" s="88" t="s">
        <v>20</v>
      </c>
      <c r="D53" s="91">
        <f>COUNT(E39:E42,G39:G42)</f>
        <v>6</v>
      </c>
      <c r="E53" s="140"/>
      <c r="F53" s="140"/>
      <c r="G53" s="140"/>
    </row>
    <row r="55" spans="1:12" ht="18.75" x14ac:dyDescent="0.3">
      <c r="A55" s="53" t="s">
        <v>1</v>
      </c>
      <c r="B55" s="92" t="s">
        <v>77</v>
      </c>
    </row>
    <row r="56" spans="1:12" ht="18.75" x14ac:dyDescent="0.3">
      <c r="A56" s="132" t="s">
        <v>78</v>
      </c>
      <c r="B56" s="56" t="str">
        <f>B21</f>
        <v>Each 5ml of reconstituted suspension contains: Amoxicillin Trihydrate BP equivalent to Amoxicillin 125mg
Diluted Potassium Clavulanate BP equivalent to Clavulanic acid 31.25mg</v>
      </c>
    </row>
    <row r="57" spans="1:12" ht="26.25" customHeight="1" x14ac:dyDescent="0.4">
      <c r="A57" s="176" t="s">
        <v>79</v>
      </c>
      <c r="B57" s="168">
        <v>5</v>
      </c>
      <c r="C57" s="140" t="s">
        <v>80</v>
      </c>
      <c r="D57" s="169">
        <v>31.25</v>
      </c>
      <c r="E57" s="140" t="str">
        <f>B20</f>
        <v>Amoxicillin Trihydrate &amp; Clavulanate Potassium</v>
      </c>
    </row>
    <row r="58" spans="1:12" ht="18.75" x14ac:dyDescent="0.3">
      <c r="A58" s="56" t="s">
        <v>81</v>
      </c>
      <c r="B58" s="178">
        <f>'Relative Density'!C39</f>
        <v>1.0112812436883283</v>
      </c>
    </row>
    <row r="59" spans="1:12" s="52" customFormat="1" ht="18.75" x14ac:dyDescent="0.3">
      <c r="A59" s="176" t="s">
        <v>82</v>
      </c>
      <c r="B59" s="130">
        <f>B57</f>
        <v>5</v>
      </c>
      <c r="C59" s="140" t="s">
        <v>83</v>
      </c>
      <c r="D59" s="152">
        <f>B58*B57</f>
        <v>5.0564062184416416</v>
      </c>
    </row>
    <row r="60" spans="1:12" ht="19.5" customHeight="1" thickBot="1" x14ac:dyDescent="0.3"/>
    <row r="61" spans="1:12" s="8" customFormat="1" ht="27" customHeight="1" thickBot="1" x14ac:dyDescent="0.45">
      <c r="A61" s="70" t="s">
        <v>84</v>
      </c>
      <c r="B61" s="185">
        <v>100</v>
      </c>
      <c r="C61" s="132"/>
      <c r="D61" s="94" t="s">
        <v>85</v>
      </c>
      <c r="E61" s="93" t="s">
        <v>86</v>
      </c>
      <c r="F61" s="93" t="s">
        <v>56</v>
      </c>
      <c r="G61" s="93" t="s">
        <v>87</v>
      </c>
      <c r="H61" s="73" t="s">
        <v>88</v>
      </c>
      <c r="L61" s="62"/>
    </row>
    <row r="62" spans="1:12" s="8" customFormat="1" ht="24" customHeight="1" x14ac:dyDescent="0.4">
      <c r="A62" s="71" t="s">
        <v>89</v>
      </c>
      <c r="B62" s="186">
        <v>1</v>
      </c>
      <c r="C62" s="211" t="s">
        <v>90</v>
      </c>
      <c r="D62" s="283">
        <v>3.6331600000000002</v>
      </c>
      <c r="E62" s="124">
        <v>1</v>
      </c>
      <c r="F62" s="170">
        <v>38395072</v>
      </c>
      <c r="G62" s="136">
        <f>IF(ISBLANK(F62),"-",(F62/$D$51*$D$48*$B$70)*$D$59/$D$62)</f>
        <v>38.185644366122034</v>
      </c>
      <c r="H62" s="133">
        <f t="shared" ref="H62:H73" si="0">IF(ISBLANK(F62),"-",G62/$D$57)</f>
        <v>1.2219406197159051</v>
      </c>
      <c r="L62" s="62"/>
    </row>
    <row r="63" spans="1:12" s="8" customFormat="1" ht="26.25" customHeight="1" x14ac:dyDescent="0.4">
      <c r="A63" s="71" t="s">
        <v>91</v>
      </c>
      <c r="B63" s="186">
        <v>1</v>
      </c>
      <c r="C63" s="212"/>
      <c r="D63" s="284"/>
      <c r="E63" s="125">
        <v>2</v>
      </c>
      <c r="F63" s="188">
        <v>38980930</v>
      </c>
      <c r="G63" s="137">
        <f>IF(ISBLANK(F63),"-",(F63/$D$51*$D$48*$B$70)*$D$59/$D$62)</f>
        <v>38.768306777512947</v>
      </c>
      <c r="H63" s="134">
        <f t="shared" si="0"/>
        <v>1.2405858168804142</v>
      </c>
      <c r="L63" s="62"/>
    </row>
    <row r="64" spans="1:12" s="8" customFormat="1" ht="24.75" customHeight="1" x14ac:dyDescent="0.4">
      <c r="A64" s="71" t="s">
        <v>92</v>
      </c>
      <c r="B64" s="186">
        <v>1</v>
      </c>
      <c r="C64" s="212"/>
      <c r="D64" s="284"/>
      <c r="E64" s="125">
        <v>3</v>
      </c>
      <c r="F64" s="188">
        <v>38486421</v>
      </c>
      <c r="G64" s="137">
        <f>IF(ISBLANK(F64),"-",(F64/$D$51*$D$48*$B$70)*$D$59/$D$62)</f>
        <v>38.276495098924435</v>
      </c>
      <c r="H64" s="134">
        <f t="shared" si="0"/>
        <v>1.224847843165582</v>
      </c>
      <c r="L64" s="62"/>
    </row>
    <row r="65" spans="1:11" ht="27" customHeight="1" thickBot="1" x14ac:dyDescent="0.45">
      <c r="A65" s="71" t="s">
        <v>93</v>
      </c>
      <c r="B65" s="186">
        <v>1</v>
      </c>
      <c r="C65" s="213"/>
      <c r="D65" s="285"/>
      <c r="E65" s="126">
        <v>4</v>
      </c>
      <c r="F65" s="171"/>
      <c r="G65" s="137" t="str">
        <f>IF(ISBLANK(F65),"-",(F65/$D$51*$D$48*$B$70)*$D$59/$D$62)</f>
        <v>-</v>
      </c>
      <c r="H65" s="134" t="str">
        <f t="shared" si="0"/>
        <v>-</v>
      </c>
    </row>
    <row r="66" spans="1:11" ht="24.75" customHeight="1" x14ac:dyDescent="0.4">
      <c r="A66" s="71" t="s">
        <v>94</v>
      </c>
      <c r="B66" s="186">
        <v>1</v>
      </c>
      <c r="C66" s="211" t="s">
        <v>95</v>
      </c>
      <c r="D66" s="283">
        <v>3.0643699999999998</v>
      </c>
      <c r="E66" s="95">
        <v>1</v>
      </c>
      <c r="F66" s="188">
        <v>32368023</v>
      </c>
      <c r="G66" s="136">
        <f>IF(ISBLANK(F66),"-",(F66/$D$51*$D$48*$B$70)*$D$59/$D$66)</f>
        <v>38.166658000495893</v>
      </c>
      <c r="H66" s="133">
        <f t="shared" si="0"/>
        <v>1.2213330560158686</v>
      </c>
    </row>
    <row r="67" spans="1:11" ht="23.25" customHeight="1" x14ac:dyDescent="0.4">
      <c r="A67" s="71" t="s">
        <v>96</v>
      </c>
      <c r="B67" s="186">
        <v>1</v>
      </c>
      <c r="C67" s="212"/>
      <c r="D67" s="284"/>
      <c r="E67" s="96">
        <v>2</v>
      </c>
      <c r="F67" s="188">
        <v>32382724</v>
      </c>
      <c r="G67" s="137">
        <f>IF(ISBLANK(F67),"-",(F67/$D$51*$D$48*$B$70)*$D$59/$D$66)</f>
        <v>38.183992640899021</v>
      </c>
      <c r="H67" s="134">
        <f t="shared" si="0"/>
        <v>1.2218877645087687</v>
      </c>
    </row>
    <row r="68" spans="1:11" ht="24.75" customHeight="1" x14ac:dyDescent="0.4">
      <c r="A68" s="71" t="s">
        <v>97</v>
      </c>
      <c r="B68" s="186">
        <v>1</v>
      </c>
      <c r="C68" s="212"/>
      <c r="D68" s="284"/>
      <c r="E68" s="96">
        <v>3</v>
      </c>
      <c r="F68" s="188">
        <v>32234247</v>
      </c>
      <c r="G68" s="137">
        <f>IF(ISBLANK(F68),"-",(F68/$D$51*$D$48*$B$70)*$D$59/$D$66)</f>
        <v>38.00891642818317</v>
      </c>
      <c r="H68" s="134">
        <f t="shared" si="0"/>
        <v>1.2162853257018615</v>
      </c>
    </row>
    <row r="69" spans="1:11" ht="27" customHeight="1" thickBot="1" x14ac:dyDescent="0.45">
      <c r="A69" s="71" t="s">
        <v>98</v>
      </c>
      <c r="B69" s="186">
        <v>1</v>
      </c>
      <c r="C69" s="213"/>
      <c r="D69" s="285"/>
      <c r="E69" s="97">
        <v>4</v>
      </c>
      <c r="F69" s="171"/>
      <c r="G69" s="138" t="str">
        <f>IF(ISBLANK(F69),"-",(F69/$D$51*$D$48*$B$70)*$D$59/$D$66)</f>
        <v>-</v>
      </c>
      <c r="H69" s="135" t="str">
        <f t="shared" si="0"/>
        <v>-</v>
      </c>
    </row>
    <row r="70" spans="1:11" ht="23.25" customHeight="1" x14ac:dyDescent="0.4">
      <c r="A70" s="71" t="s">
        <v>99</v>
      </c>
      <c r="B70" s="139">
        <f>(B69/B68)*(B67/B66)*(B65/B64)*(B63/B62)*B61</f>
        <v>100</v>
      </c>
      <c r="C70" s="211" t="s">
        <v>100</v>
      </c>
      <c r="D70" s="283">
        <v>3.3412500000000001</v>
      </c>
      <c r="E70" s="95">
        <v>1</v>
      </c>
      <c r="F70" s="170">
        <v>34937536</v>
      </c>
      <c r="G70" s="136">
        <f>IF(ISBLANK(F70),"-",(F70/$D$51*$D$48*$B$70)*$D$59/$D$70)</f>
        <v>37.7826540933114</v>
      </c>
      <c r="H70" s="134">
        <f t="shared" si="0"/>
        <v>1.2090449309859648</v>
      </c>
    </row>
    <row r="71" spans="1:11" ht="22.5" customHeight="1" thickBot="1" x14ac:dyDescent="0.45">
      <c r="A71" s="150" t="s">
        <v>101</v>
      </c>
      <c r="B71" s="172">
        <f>(D48*B70)/D57*D59</f>
        <v>3.2360999798026509</v>
      </c>
      <c r="C71" s="212"/>
      <c r="D71" s="284"/>
      <c r="E71" s="96">
        <v>2</v>
      </c>
      <c r="F71" s="188">
        <v>34987579</v>
      </c>
      <c r="G71" s="137">
        <f>IF(ISBLANK(F71),"-",(F71/$D$51*$D$48*$B$70)*$D$59/$D$70)</f>
        <v>37.836772316153215</v>
      </c>
      <c r="H71" s="134">
        <f t="shared" si="0"/>
        <v>1.2107767141169028</v>
      </c>
    </row>
    <row r="72" spans="1:11" ht="23.25" customHeight="1" x14ac:dyDescent="0.4">
      <c r="A72" s="207" t="s">
        <v>70</v>
      </c>
      <c r="B72" s="218"/>
      <c r="C72" s="212"/>
      <c r="D72" s="284"/>
      <c r="E72" s="96">
        <v>3</v>
      </c>
      <c r="F72" s="188">
        <v>34669178</v>
      </c>
      <c r="G72" s="137">
        <f>IF(ISBLANK(F72),"-",(F72/$D$51*$D$48*$B$70)*$D$59/$D$70)</f>
        <v>37.492442514361677</v>
      </c>
      <c r="H72" s="134">
        <f t="shared" si="0"/>
        <v>1.1997581604595737</v>
      </c>
    </row>
    <row r="73" spans="1:11" ht="23.25" customHeight="1" thickBot="1" x14ac:dyDescent="0.45">
      <c r="A73" s="209"/>
      <c r="B73" s="219"/>
      <c r="C73" s="217"/>
      <c r="D73" s="285"/>
      <c r="E73" s="97">
        <v>4</v>
      </c>
      <c r="F73" s="171"/>
      <c r="G73" s="138" t="str">
        <f>IF(ISBLANK(F73),"-",(F73/$D$51*$D$48*$B$70)*$D$59/$D$70)</f>
        <v>-</v>
      </c>
      <c r="H73" s="135" t="str">
        <f t="shared" si="0"/>
        <v>-</v>
      </c>
    </row>
    <row r="74" spans="1:11" ht="26.25" customHeight="1" x14ac:dyDescent="0.4">
      <c r="A74" s="140"/>
      <c r="B74" s="140"/>
      <c r="C74" s="140"/>
      <c r="D74" s="140"/>
      <c r="E74" s="140"/>
      <c r="F74" s="140"/>
      <c r="G74" s="89" t="s">
        <v>63</v>
      </c>
      <c r="H74" s="173">
        <f>AVERAGE(H62:H73)</f>
        <v>1.2184955812834268</v>
      </c>
    </row>
    <row r="75" spans="1:11" ht="26.25" customHeight="1" x14ac:dyDescent="0.4">
      <c r="C75" s="140"/>
      <c r="D75" s="140"/>
      <c r="E75" s="140"/>
      <c r="F75" s="140"/>
      <c r="G75" s="87" t="s">
        <v>76</v>
      </c>
      <c r="H75" s="174">
        <f>STDEV(H62:H73)/H74</f>
        <v>9.4673842515397739E-3</v>
      </c>
    </row>
    <row r="76" spans="1:11" ht="27" customHeight="1" thickBot="1" x14ac:dyDescent="0.45">
      <c r="A76" s="140"/>
      <c r="B76" s="140"/>
      <c r="C76" s="140"/>
      <c r="D76" s="100"/>
      <c r="E76" s="100"/>
      <c r="F76" s="140"/>
      <c r="G76" s="88" t="s">
        <v>20</v>
      </c>
      <c r="H76" s="175">
        <f>COUNT(H62:H73)</f>
        <v>9</v>
      </c>
    </row>
    <row r="77" spans="1:11" ht="18.75" x14ac:dyDescent="0.3">
      <c r="A77" s="140"/>
      <c r="B77" s="140"/>
      <c r="C77" s="140"/>
      <c r="D77" s="100"/>
      <c r="E77" s="100"/>
      <c r="F77" s="100"/>
      <c r="G77" s="100"/>
      <c r="H77" s="140"/>
      <c r="I77" s="132"/>
      <c r="J77" s="176"/>
      <c r="K77" s="191"/>
    </row>
    <row r="78" spans="1:11" ht="26.25" customHeight="1" x14ac:dyDescent="0.4">
      <c r="A78" s="58" t="s">
        <v>102</v>
      </c>
      <c r="B78" s="176" t="s">
        <v>103</v>
      </c>
      <c r="C78" s="196" t="str">
        <f>B20</f>
        <v>Amoxicillin Trihydrate &amp; Clavulanate Potassium</v>
      </c>
      <c r="D78" s="196"/>
      <c r="E78" s="132" t="s">
        <v>104</v>
      </c>
      <c r="F78" s="132"/>
      <c r="G78" s="177">
        <f>H74</f>
        <v>1.2184955812834268</v>
      </c>
      <c r="H78" s="140"/>
      <c r="I78" s="132"/>
      <c r="J78" s="176"/>
      <c r="K78" s="191"/>
    </row>
    <row r="79" spans="1:11" ht="19.5" customHeight="1" thickBot="1" x14ac:dyDescent="0.35">
      <c r="A79" s="192"/>
      <c r="B79" s="110"/>
      <c r="C79" s="111"/>
      <c r="D79" s="111"/>
      <c r="E79" s="110"/>
      <c r="F79" s="110"/>
      <c r="G79" s="110"/>
      <c r="H79" s="110"/>
    </row>
    <row r="80" spans="1:11" ht="18.75" x14ac:dyDescent="0.3">
      <c r="A80" s="53" t="s">
        <v>1</v>
      </c>
      <c r="B80" s="196" t="s">
        <v>105</v>
      </c>
      <c r="C80" s="196"/>
      <c r="D80" s="196"/>
      <c r="E80" s="196"/>
      <c r="F80" s="196"/>
      <c r="G80" s="196"/>
      <c r="H80" s="196"/>
    </row>
    <row r="81" spans="1:8" ht="26.25" customHeight="1" x14ac:dyDescent="0.4">
      <c r="A81" s="58" t="s">
        <v>4</v>
      </c>
      <c r="B81" s="221" t="s">
        <v>110</v>
      </c>
      <c r="C81" s="221"/>
    </row>
    <row r="82" spans="1:8" ht="26.25" customHeight="1" x14ac:dyDescent="0.4">
      <c r="A82" s="176" t="s">
        <v>41</v>
      </c>
      <c r="B82" s="198" t="s">
        <v>121</v>
      </c>
      <c r="C82" s="198"/>
    </row>
    <row r="83" spans="1:8" ht="27" customHeight="1" thickBot="1" x14ac:dyDescent="0.45">
      <c r="A83" s="176" t="s">
        <v>6</v>
      </c>
      <c r="B83" s="156">
        <v>97</v>
      </c>
    </row>
    <row r="84" spans="1:8" ht="27" customHeight="1" thickBot="1" x14ac:dyDescent="0.45">
      <c r="A84" s="176" t="s">
        <v>42</v>
      </c>
      <c r="B84" s="155">
        <v>0</v>
      </c>
      <c r="C84" s="199" t="s">
        <v>43</v>
      </c>
      <c r="D84" s="200"/>
      <c r="E84" s="200"/>
      <c r="F84" s="200"/>
      <c r="G84" s="200"/>
      <c r="H84" s="201"/>
    </row>
    <row r="85" spans="1:8" ht="19.5" customHeight="1" thickBot="1" x14ac:dyDescent="0.35">
      <c r="A85" s="176" t="s">
        <v>44</v>
      </c>
      <c r="B85" s="191">
        <f>B83-B84</f>
        <v>97</v>
      </c>
      <c r="C85" s="63"/>
      <c r="D85" s="63"/>
      <c r="E85" s="63"/>
      <c r="F85" s="63"/>
      <c r="G85" s="63"/>
      <c r="H85" s="64"/>
    </row>
    <row r="86" spans="1:8" ht="27" customHeight="1" thickBot="1" x14ac:dyDescent="0.45">
      <c r="A86" s="176" t="s">
        <v>45</v>
      </c>
      <c r="B86" s="189">
        <v>1</v>
      </c>
      <c r="C86" s="202" t="s">
        <v>46</v>
      </c>
      <c r="D86" s="203"/>
      <c r="E86" s="203"/>
      <c r="F86" s="203"/>
      <c r="G86" s="203"/>
      <c r="H86" s="204"/>
    </row>
    <row r="87" spans="1:8" ht="27" customHeight="1" thickBot="1" x14ac:dyDescent="0.45">
      <c r="A87" s="176" t="s">
        <v>47</v>
      </c>
      <c r="B87" s="189">
        <v>1</v>
      </c>
      <c r="C87" s="202" t="s">
        <v>48</v>
      </c>
      <c r="D87" s="203"/>
      <c r="E87" s="203"/>
      <c r="F87" s="203"/>
      <c r="G87" s="203"/>
      <c r="H87" s="204"/>
    </row>
    <row r="88" spans="1:8" ht="18.75" x14ac:dyDescent="0.3">
      <c r="A88" s="176"/>
      <c r="B88" s="65"/>
      <c r="C88" s="68"/>
      <c r="D88" s="68"/>
      <c r="E88" s="68"/>
      <c r="F88" s="68"/>
      <c r="G88" s="68"/>
      <c r="H88" s="68"/>
    </row>
    <row r="89" spans="1:8" ht="18.75" x14ac:dyDescent="0.3">
      <c r="A89" s="176" t="s">
        <v>49</v>
      </c>
      <c r="B89" s="69">
        <f>B86/B87</f>
        <v>1</v>
      </c>
      <c r="C89" s="132" t="s">
        <v>50</v>
      </c>
    </row>
    <row r="90" spans="1:8" ht="19.5" customHeight="1" thickBot="1" x14ac:dyDescent="0.35">
      <c r="A90" s="176"/>
      <c r="B90" s="191"/>
      <c r="C90" s="67"/>
      <c r="D90" s="67"/>
      <c r="E90" s="67"/>
      <c r="F90" s="67"/>
      <c r="G90" s="67"/>
    </row>
    <row r="91" spans="1:8" ht="27" customHeight="1" thickBot="1" x14ac:dyDescent="0.45">
      <c r="A91" s="70" t="s">
        <v>51</v>
      </c>
      <c r="B91" s="185">
        <v>10</v>
      </c>
      <c r="D91" s="205" t="s">
        <v>52</v>
      </c>
      <c r="E91" s="206"/>
      <c r="F91" s="116" t="s">
        <v>53</v>
      </c>
      <c r="G91" s="117"/>
      <c r="H91" s="67"/>
    </row>
    <row r="92" spans="1:8" ht="26.25" customHeight="1" x14ac:dyDescent="0.4">
      <c r="A92" s="71" t="s">
        <v>54</v>
      </c>
      <c r="B92" s="186">
        <v>4</v>
      </c>
      <c r="C92" s="73" t="s">
        <v>55</v>
      </c>
      <c r="D92" s="74" t="s">
        <v>56</v>
      </c>
      <c r="E92" s="75" t="s">
        <v>57</v>
      </c>
      <c r="F92" s="74" t="s">
        <v>56</v>
      </c>
      <c r="G92" s="75" t="s">
        <v>57</v>
      </c>
      <c r="H92" s="67"/>
    </row>
    <row r="93" spans="1:8" ht="26.25" customHeight="1" x14ac:dyDescent="0.4">
      <c r="A93" s="71" t="s">
        <v>58</v>
      </c>
      <c r="B93" s="186">
        <v>20</v>
      </c>
      <c r="C93" s="76">
        <v>1</v>
      </c>
      <c r="D93" s="187">
        <v>27441921</v>
      </c>
      <c r="E93" s="112">
        <f>IF(ISBLANK(D93),"-",$D$103/$D$100*D93)</f>
        <v>71153521.645335943</v>
      </c>
      <c r="F93" s="187">
        <v>28739428</v>
      </c>
      <c r="G93" s="112">
        <f>IF(ISBLANK(F93),"-",$D$103/$F$100*F93)</f>
        <v>72476214.013355657</v>
      </c>
      <c r="H93" s="67"/>
    </row>
    <row r="94" spans="1:8" ht="26.25" customHeight="1" x14ac:dyDescent="0.4">
      <c r="A94" s="71" t="s">
        <v>59</v>
      </c>
      <c r="B94" s="186">
        <v>1</v>
      </c>
      <c r="C94" s="139">
        <v>2</v>
      </c>
      <c r="D94" s="188">
        <v>27411022</v>
      </c>
      <c r="E94" s="113">
        <f>IF(ISBLANK(D94),"-",$D$103/$D$100*D94)</f>
        <v>71073404.343587294</v>
      </c>
      <c r="F94" s="188">
        <v>28591347</v>
      </c>
      <c r="G94" s="113">
        <f>IF(ISBLANK(F94),"-",$D$103/$F$100*F94)</f>
        <v>72102777.553614303</v>
      </c>
      <c r="H94" s="67"/>
    </row>
    <row r="95" spans="1:8" ht="26.25" customHeight="1" x14ac:dyDescent="0.4">
      <c r="A95" s="71" t="s">
        <v>60</v>
      </c>
      <c r="B95" s="186">
        <v>1</v>
      </c>
      <c r="C95" s="139">
        <v>3</v>
      </c>
      <c r="D95" s="188">
        <v>27558238</v>
      </c>
      <c r="E95" s="113">
        <f>IF(ISBLANK(D95),"-",$D$103/$D$100*D95)</f>
        <v>71455117.301748633</v>
      </c>
      <c r="F95" s="188">
        <v>28546487</v>
      </c>
      <c r="G95" s="113">
        <f>IF(ISBLANK(F95),"-",$D$103/$F$100*F95)</f>
        <v>71989647.850384325</v>
      </c>
    </row>
    <row r="96" spans="1:8" ht="26.25" customHeight="1" x14ac:dyDescent="0.4">
      <c r="A96" s="71" t="s">
        <v>61</v>
      </c>
      <c r="B96" s="186">
        <v>1</v>
      </c>
      <c r="C96" s="78">
        <v>4</v>
      </c>
      <c r="D96" s="164"/>
      <c r="E96" s="114" t="str">
        <f>IF(ISBLANK(D96),"-",$D$103/$D$100*D96)</f>
        <v>-</v>
      </c>
      <c r="F96" s="164"/>
      <c r="G96" s="114" t="str">
        <f>IF(ISBLANK(F96),"-",$D$103/$F$100*F96)</f>
        <v>-</v>
      </c>
    </row>
    <row r="97" spans="1:7" ht="27" customHeight="1" thickBot="1" x14ac:dyDescent="0.45">
      <c r="A97" s="71" t="s">
        <v>62</v>
      </c>
      <c r="B97" s="186">
        <v>1</v>
      </c>
      <c r="C97" s="79" t="s">
        <v>63</v>
      </c>
      <c r="D97" s="80">
        <f>AVERAGE(D93:D96)</f>
        <v>27470393.666666668</v>
      </c>
      <c r="E97" s="81">
        <f>AVERAGE(E93:E96)</f>
        <v>71227347.7635573</v>
      </c>
      <c r="F97" s="80">
        <f>AVERAGE(F93:F96)</f>
        <v>28625754</v>
      </c>
      <c r="G97" s="81">
        <f>AVERAGE(G93:G96)</f>
        <v>72189546.472451434</v>
      </c>
    </row>
    <row r="98" spans="1:7" ht="26.25" customHeight="1" x14ac:dyDescent="0.4">
      <c r="A98" s="71" t="s">
        <v>64</v>
      </c>
      <c r="B98" s="156">
        <v>1</v>
      </c>
      <c r="C98" s="142" t="s">
        <v>65</v>
      </c>
      <c r="D98" s="166">
        <v>9.94</v>
      </c>
      <c r="E98" s="132"/>
      <c r="F98" s="165">
        <v>10.220000000000001</v>
      </c>
      <c r="G98" s="118"/>
    </row>
    <row r="99" spans="1:7" ht="26.25" customHeight="1" x14ac:dyDescent="0.4">
      <c r="A99" s="71" t="s">
        <v>66</v>
      </c>
      <c r="B99" s="156">
        <v>1</v>
      </c>
      <c r="C99" s="143" t="s">
        <v>67</v>
      </c>
      <c r="D99" s="144">
        <f>D98*$B$89</f>
        <v>9.94</v>
      </c>
      <c r="E99" s="140"/>
      <c r="F99" s="82">
        <f>F98*$B$89</f>
        <v>10.220000000000001</v>
      </c>
      <c r="G99" s="100"/>
    </row>
    <row r="100" spans="1:7" ht="19.5" customHeight="1" thickBot="1" x14ac:dyDescent="0.35">
      <c r="A100" s="71" t="s">
        <v>68</v>
      </c>
      <c r="B100" s="140">
        <f>(B99/B98)*(B97/B96)*(B95/B94)*(B93/B92)*B91</f>
        <v>50</v>
      </c>
      <c r="C100" s="143" t="s">
        <v>69</v>
      </c>
      <c r="D100" s="145">
        <f>D99*$B$85/100</f>
        <v>9.6417999999999999</v>
      </c>
      <c r="E100" s="100"/>
      <c r="F100" s="84">
        <f>F99*$B$85/100</f>
        <v>9.9134000000000011</v>
      </c>
      <c r="G100" s="100"/>
    </row>
    <row r="101" spans="1:7" ht="19.5" customHeight="1" thickBot="1" x14ac:dyDescent="0.35">
      <c r="A101" s="207" t="s">
        <v>70</v>
      </c>
      <c r="B101" s="208"/>
      <c r="C101" s="143" t="s">
        <v>71</v>
      </c>
      <c r="D101" s="144">
        <f>D100/$B$100</f>
        <v>0.19283600000000001</v>
      </c>
      <c r="E101" s="100"/>
      <c r="F101" s="86">
        <f>F100/$B$100</f>
        <v>0.19826800000000003</v>
      </c>
      <c r="G101" s="100"/>
    </row>
    <row r="102" spans="1:7" ht="27" customHeight="1" thickBot="1" x14ac:dyDescent="0.45">
      <c r="A102" s="209"/>
      <c r="B102" s="210"/>
      <c r="C102" s="143" t="s">
        <v>72</v>
      </c>
      <c r="D102" s="167">
        <v>0.5</v>
      </c>
      <c r="E102" s="118"/>
      <c r="F102" s="118"/>
      <c r="G102" s="118"/>
    </row>
    <row r="103" spans="1:7" ht="18.75" x14ac:dyDescent="0.3">
      <c r="C103" s="143" t="s">
        <v>73</v>
      </c>
      <c r="D103" s="145">
        <f>D102*$B$100</f>
        <v>25</v>
      </c>
      <c r="E103" s="100"/>
      <c r="F103" s="100"/>
      <c r="G103" s="100"/>
    </row>
    <row r="104" spans="1:7" ht="19.5" customHeight="1" thickBot="1" x14ac:dyDescent="0.35">
      <c r="C104" s="146" t="s">
        <v>74</v>
      </c>
      <c r="D104" s="147">
        <f>D103/B89</f>
        <v>25</v>
      </c>
      <c r="E104" s="104"/>
      <c r="F104" s="104"/>
      <c r="G104" s="104"/>
    </row>
    <row r="105" spans="1:7" ht="18.75" x14ac:dyDescent="0.3">
      <c r="C105" s="148" t="s">
        <v>75</v>
      </c>
      <c r="D105" s="149">
        <f>AVERAGE(E93:E96,G93:G96)</f>
        <v>71708447.118004367</v>
      </c>
      <c r="E105" s="103"/>
      <c r="F105" s="103"/>
      <c r="G105" s="103"/>
    </row>
    <row r="106" spans="1:7" ht="18.75" x14ac:dyDescent="0.3">
      <c r="C106" s="87" t="s">
        <v>76</v>
      </c>
      <c r="D106" s="90">
        <f>STDEV(E93:E96,G93:G96)/D105</f>
        <v>7.8872904742667335E-3</v>
      </c>
      <c r="E106" s="140"/>
      <c r="F106" s="140"/>
      <c r="G106" s="140"/>
    </row>
    <row r="107" spans="1:7" ht="19.5" customHeight="1" thickBot="1" x14ac:dyDescent="0.35">
      <c r="C107" s="88" t="s">
        <v>20</v>
      </c>
      <c r="D107" s="91">
        <f>COUNT(E93:E96,G93:G96)</f>
        <v>6</v>
      </c>
      <c r="E107" s="140"/>
      <c r="F107" s="140"/>
      <c r="G107" s="140"/>
    </row>
    <row r="109" spans="1:7" ht="18.75" x14ac:dyDescent="0.3">
      <c r="A109" s="53" t="s">
        <v>1</v>
      </c>
      <c r="B109" s="92" t="s">
        <v>77</v>
      </c>
    </row>
    <row r="110" spans="1:7" ht="18.75" x14ac:dyDescent="0.3">
      <c r="A110" s="132" t="s">
        <v>78</v>
      </c>
      <c r="B110" s="56" t="str">
        <f>B21</f>
        <v>Each 5ml of reconstituted suspension contains: Amoxicillin Trihydrate BP equivalent to Amoxicillin 125mg
Diluted Potassium Clavulanate BP equivalent to Clavulanic acid 31.25mg</v>
      </c>
    </row>
    <row r="111" spans="1:7" ht="26.25" customHeight="1" x14ac:dyDescent="0.4">
      <c r="A111" s="176" t="s">
        <v>79</v>
      </c>
      <c r="B111" s="168">
        <v>5</v>
      </c>
      <c r="C111" s="140" t="s">
        <v>80</v>
      </c>
      <c r="D111" s="169">
        <v>31.25</v>
      </c>
      <c r="E111" s="140" t="str">
        <f>B20</f>
        <v>Amoxicillin Trihydrate &amp; Clavulanate Potassium</v>
      </c>
    </row>
    <row r="112" spans="1:7" ht="18.75" x14ac:dyDescent="0.3">
      <c r="A112" s="56" t="s">
        <v>81</v>
      </c>
      <c r="B112" s="178">
        <f>'Relative Density'!C39</f>
        <v>1.0112812436883283</v>
      </c>
    </row>
    <row r="113" spans="1:8" ht="18.75" x14ac:dyDescent="0.3">
      <c r="A113" s="176" t="s">
        <v>82</v>
      </c>
      <c r="B113" s="130">
        <f>B111</f>
        <v>5</v>
      </c>
      <c r="C113" s="140" t="s">
        <v>83</v>
      </c>
      <c r="D113" s="152">
        <f>B112*B111</f>
        <v>5.0564062184416416</v>
      </c>
      <c r="E113" s="132"/>
      <c r="F113" s="132"/>
      <c r="G113" s="132"/>
      <c r="H113" s="132"/>
    </row>
    <row r="114" spans="1:8" ht="19.5" customHeight="1" thickBot="1" x14ac:dyDescent="0.3"/>
    <row r="115" spans="1:8" ht="27" customHeight="1" thickBot="1" x14ac:dyDescent="0.45">
      <c r="A115" s="70" t="s">
        <v>84</v>
      </c>
      <c r="B115" s="185">
        <v>50</v>
      </c>
      <c r="D115" s="94" t="s">
        <v>85</v>
      </c>
      <c r="E115" s="93" t="s">
        <v>86</v>
      </c>
      <c r="F115" s="93" t="s">
        <v>56</v>
      </c>
      <c r="G115" s="93" t="s">
        <v>87</v>
      </c>
      <c r="H115" s="73" t="s">
        <v>88</v>
      </c>
    </row>
    <row r="116" spans="1:8" ht="26.25" customHeight="1" x14ac:dyDescent="0.4">
      <c r="A116" s="71" t="s">
        <v>89</v>
      </c>
      <c r="B116" s="186">
        <v>1</v>
      </c>
      <c r="C116" s="211" t="s">
        <v>90</v>
      </c>
      <c r="D116" s="286">
        <v>1.9010899999999999</v>
      </c>
      <c r="E116" s="124">
        <v>1</v>
      </c>
      <c r="F116" s="170">
        <v>25331472</v>
      </c>
      <c r="G116" s="136">
        <f>IF(ISBLANK(F116),"-",(F116/$D$105*$D$102*$B$124)*$D$113/$D$116)</f>
        <v>23.48926337371606</v>
      </c>
      <c r="H116" s="182">
        <f t="shared" ref="H116:H127" si="1">IF(ISBLANK(F116),"-",G116/$D$111)</f>
        <v>0.75165642795891396</v>
      </c>
    </row>
    <row r="117" spans="1:8" ht="26.25" customHeight="1" x14ac:dyDescent="0.4">
      <c r="A117" s="71" t="s">
        <v>91</v>
      </c>
      <c r="B117" s="186">
        <v>1</v>
      </c>
      <c r="C117" s="212"/>
      <c r="D117" s="287"/>
      <c r="E117" s="125">
        <v>2</v>
      </c>
      <c r="F117" s="188">
        <v>25347908</v>
      </c>
      <c r="G117" s="137">
        <f>IF(ISBLANK(F117),"-",(F117/$D$105*$D$102*$B$124)*$D$113/$D$116)</f>
        <v>23.504504080328388</v>
      </c>
      <c r="H117" s="183">
        <f t="shared" si="1"/>
        <v>0.75214413057050844</v>
      </c>
    </row>
    <row r="118" spans="1:8" ht="26.25" customHeight="1" x14ac:dyDescent="0.4">
      <c r="A118" s="71" t="s">
        <v>92</v>
      </c>
      <c r="B118" s="186">
        <v>1</v>
      </c>
      <c r="C118" s="212"/>
      <c r="D118" s="287"/>
      <c r="E118" s="125">
        <v>3</v>
      </c>
      <c r="F118" s="188">
        <v>25347456</v>
      </c>
      <c r="G118" s="137">
        <f>IF(ISBLANK(F118),"-",(F118/$D$105*$D$102*$B$124)*$D$113/$D$116)</f>
        <v>23.504084951623788</v>
      </c>
      <c r="H118" s="183">
        <f t="shared" si="1"/>
        <v>0.75213071845196122</v>
      </c>
    </row>
    <row r="119" spans="1:8" ht="27" customHeight="1" thickBot="1" x14ac:dyDescent="0.45">
      <c r="A119" s="71" t="s">
        <v>93</v>
      </c>
      <c r="B119" s="186">
        <v>1</v>
      </c>
      <c r="C119" s="213"/>
      <c r="D119" s="288"/>
      <c r="E119" s="126">
        <v>4</v>
      </c>
      <c r="F119" s="171"/>
      <c r="G119" s="138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1" t="s">
        <v>94</v>
      </c>
      <c r="B120" s="186">
        <v>1</v>
      </c>
      <c r="C120" s="211" t="s">
        <v>95</v>
      </c>
      <c r="D120" s="286">
        <v>2.4916800000000001</v>
      </c>
      <c r="E120" s="95">
        <v>1</v>
      </c>
      <c r="F120" s="188"/>
      <c r="G120" s="136" t="str">
        <f>IF(ISBLANK(F120),"-",(F120/$D$105*$D$102*$B$124)*$D$113/$D$120)</f>
        <v>-</v>
      </c>
      <c r="H120" s="182" t="str">
        <f t="shared" si="1"/>
        <v>-</v>
      </c>
    </row>
    <row r="121" spans="1:8" ht="26.25" customHeight="1" x14ac:dyDescent="0.4">
      <c r="A121" s="71" t="s">
        <v>96</v>
      </c>
      <c r="B121" s="186">
        <v>1</v>
      </c>
      <c r="C121" s="212"/>
      <c r="D121" s="287"/>
      <c r="E121" s="96">
        <v>2</v>
      </c>
      <c r="F121" s="188"/>
      <c r="G121" s="137" t="str">
        <f>IF(ISBLANK(F121),"-",(F121/$D$105*$D$102*$B$124)*$D$113/$D$120)</f>
        <v>-</v>
      </c>
      <c r="H121" s="183" t="str">
        <f t="shared" si="1"/>
        <v>-</v>
      </c>
    </row>
    <row r="122" spans="1:8" ht="26.25" customHeight="1" x14ac:dyDescent="0.4">
      <c r="A122" s="71" t="s">
        <v>97</v>
      </c>
      <c r="B122" s="186">
        <v>1</v>
      </c>
      <c r="C122" s="212"/>
      <c r="D122" s="287"/>
      <c r="E122" s="96">
        <v>3</v>
      </c>
      <c r="F122" s="188"/>
      <c r="G122" s="137" t="str">
        <f>IF(ISBLANK(F122),"-",(F122/$D$105*$D$102*$B$124)*$D$113/$D$120)</f>
        <v>-</v>
      </c>
      <c r="H122" s="183" t="str">
        <f t="shared" si="1"/>
        <v>-</v>
      </c>
    </row>
    <row r="123" spans="1:8" ht="27" customHeight="1" thickBot="1" x14ac:dyDescent="0.45">
      <c r="A123" s="71" t="s">
        <v>98</v>
      </c>
      <c r="B123" s="186">
        <v>1</v>
      </c>
      <c r="C123" s="213"/>
      <c r="D123" s="288"/>
      <c r="E123" s="97">
        <v>4</v>
      </c>
      <c r="F123" s="171"/>
      <c r="G123" s="138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1" t="s">
        <v>99</v>
      </c>
      <c r="B124" s="139">
        <f>(B123/B122)*(B121/B120)*(B119/B118)*(B117/B116)*B115</f>
        <v>50</v>
      </c>
      <c r="C124" s="211" t="s">
        <v>100</v>
      </c>
      <c r="D124" s="286">
        <v>2.2135500000000001</v>
      </c>
      <c r="E124" s="95">
        <v>1</v>
      </c>
      <c r="F124" s="170">
        <v>29225489</v>
      </c>
      <c r="G124" s="136">
        <f>IF(ISBLANK(F124),"-",(F124/$D$105*$D$102*$B$124)*$D$113/$D$124)</f>
        <v>23.274700322320871</v>
      </c>
      <c r="H124" s="182">
        <f t="shared" si="1"/>
        <v>0.74479041031426785</v>
      </c>
    </row>
    <row r="125" spans="1:8" ht="27" customHeight="1" thickBot="1" x14ac:dyDescent="0.45">
      <c r="A125" s="150" t="s">
        <v>101</v>
      </c>
      <c r="B125" s="172">
        <f>(D102*B124)/D111*D113</f>
        <v>4.0451249747533131</v>
      </c>
      <c r="C125" s="212"/>
      <c r="D125" s="287"/>
      <c r="E125" s="96">
        <v>2</v>
      </c>
      <c r="F125" s="188">
        <v>29085163</v>
      </c>
      <c r="G125" s="137">
        <f>IF(ISBLANK(F125),"-",(F125/$D$105*$D$102*$B$124)*$D$113/$D$124)</f>
        <v>23.162946996399448</v>
      </c>
      <c r="H125" s="183">
        <f t="shared" si="1"/>
        <v>0.74121430388478238</v>
      </c>
    </row>
    <row r="126" spans="1:8" ht="26.25" customHeight="1" x14ac:dyDescent="0.4">
      <c r="A126" s="207" t="s">
        <v>70</v>
      </c>
      <c r="B126" s="218"/>
      <c r="C126" s="212"/>
      <c r="D126" s="287"/>
      <c r="E126" s="96">
        <v>3</v>
      </c>
      <c r="F126" s="188">
        <v>29023313</v>
      </c>
      <c r="G126" s="137">
        <f>IF(ISBLANK(F126),"-",(F126/$D$105*$D$102*$B$124)*$D$113/$D$124)</f>
        <v>23.113690670356945</v>
      </c>
      <c r="H126" s="183">
        <f t="shared" si="1"/>
        <v>0.73963810145142228</v>
      </c>
    </row>
    <row r="127" spans="1:8" ht="27" customHeight="1" thickBot="1" x14ac:dyDescent="0.45">
      <c r="A127" s="209"/>
      <c r="B127" s="219"/>
      <c r="C127" s="217"/>
      <c r="D127" s="288"/>
      <c r="E127" s="97">
        <v>4</v>
      </c>
      <c r="F127" s="171"/>
      <c r="G127" s="138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140"/>
      <c r="B128" s="140"/>
      <c r="C128" s="140"/>
      <c r="D128" s="140"/>
      <c r="E128" s="140"/>
      <c r="F128" s="140"/>
      <c r="G128" s="89" t="s">
        <v>63</v>
      </c>
      <c r="H128" s="173">
        <f>AVERAGE(H116:H127)</f>
        <v>0.74692901543864265</v>
      </c>
    </row>
    <row r="129" spans="1:9" ht="26.25" customHeight="1" x14ac:dyDescent="0.4">
      <c r="C129" s="140"/>
      <c r="D129" s="140"/>
      <c r="E129" s="140"/>
      <c r="F129" s="140"/>
      <c r="G129" s="87" t="s">
        <v>76</v>
      </c>
      <c r="H129" s="174">
        <f>STDEV(H116:H127)/H128</f>
        <v>7.7372071305291772E-3</v>
      </c>
    </row>
    <row r="130" spans="1:9" ht="27" customHeight="1" thickBot="1" x14ac:dyDescent="0.45">
      <c r="A130" s="140"/>
      <c r="B130" s="140"/>
      <c r="C130" s="140"/>
      <c r="D130" s="100"/>
      <c r="E130" s="100"/>
      <c r="F130" s="140"/>
      <c r="G130" s="88" t="s">
        <v>20</v>
      </c>
      <c r="H130" s="175">
        <f>COUNT(H116:H127)</f>
        <v>6</v>
      </c>
    </row>
    <row r="131" spans="1:9" ht="18.75" x14ac:dyDescent="0.3">
      <c r="A131" s="140"/>
      <c r="B131" s="140"/>
      <c r="C131" s="140"/>
      <c r="D131" s="100"/>
      <c r="E131" s="100"/>
      <c r="F131" s="100"/>
      <c r="G131" s="100"/>
      <c r="H131" s="140"/>
    </row>
    <row r="132" spans="1:9" ht="26.25" customHeight="1" x14ac:dyDescent="0.4">
      <c r="A132" s="58" t="s">
        <v>102</v>
      </c>
      <c r="B132" s="176" t="s">
        <v>103</v>
      </c>
      <c r="C132" s="196" t="str">
        <f>B20</f>
        <v>Amoxicillin Trihydrate &amp; Clavulanate Potassium</v>
      </c>
      <c r="D132" s="196"/>
      <c r="E132" s="132" t="s">
        <v>104</v>
      </c>
      <c r="F132" s="132"/>
      <c r="G132" s="177">
        <f>H128</f>
        <v>0.74692901543864265</v>
      </c>
      <c r="H132" s="140"/>
    </row>
    <row r="133" spans="1:9" ht="19.5" customHeight="1" thickBot="1" x14ac:dyDescent="0.35">
      <c r="A133" s="192"/>
      <c r="B133" s="110"/>
      <c r="C133" s="111"/>
      <c r="D133" s="111"/>
      <c r="E133" s="110"/>
      <c r="F133" s="110"/>
      <c r="G133" s="110"/>
      <c r="H133" s="110"/>
    </row>
    <row r="134" spans="1:9" ht="83.1" customHeight="1" x14ac:dyDescent="0.3">
      <c r="A134" s="176" t="s">
        <v>29</v>
      </c>
      <c r="B134" s="153"/>
      <c r="C134" s="153"/>
      <c r="D134" s="140"/>
      <c r="E134" s="127"/>
      <c r="F134" s="132"/>
      <c r="G134" s="127"/>
      <c r="H134" s="127"/>
      <c r="I134" s="132"/>
    </row>
    <row r="135" spans="1:9" ht="83.1" customHeight="1" x14ac:dyDescent="0.3">
      <c r="A135" s="176" t="s">
        <v>30</v>
      </c>
      <c r="B135" s="154"/>
      <c r="C135" s="154"/>
      <c r="D135" s="191"/>
      <c r="E135" s="128"/>
      <c r="F135" s="132"/>
      <c r="G135" s="128"/>
      <c r="H135" s="128"/>
      <c r="I135" s="132"/>
    </row>
    <row r="136" spans="1:9" ht="18.75" x14ac:dyDescent="0.3">
      <c r="A136" s="140"/>
      <c r="B136" s="140"/>
      <c r="C136" s="100"/>
      <c r="D136" s="100"/>
      <c r="E136" s="100"/>
      <c r="F136" s="100"/>
      <c r="G136" s="140"/>
      <c r="H136" s="140"/>
      <c r="I136" s="132"/>
    </row>
    <row r="137" spans="1:9" ht="18.75" x14ac:dyDescent="0.3">
      <c r="A137" s="140"/>
      <c r="B137" s="140"/>
      <c r="C137" s="140"/>
      <c r="D137" s="100"/>
      <c r="E137" s="100"/>
      <c r="F137" s="100"/>
      <c r="G137" s="100"/>
      <c r="H137" s="140"/>
      <c r="I137" s="132"/>
    </row>
    <row r="138" spans="1:9" ht="27" customHeight="1" x14ac:dyDescent="0.3">
      <c r="A138" s="140"/>
      <c r="B138" s="140"/>
      <c r="C138" s="140"/>
      <c r="D138" s="100"/>
      <c r="E138" s="100"/>
      <c r="F138" s="100"/>
      <c r="G138" s="100"/>
      <c r="H138" s="140"/>
      <c r="I138" s="132"/>
    </row>
    <row r="139" spans="1:9" ht="18.75" x14ac:dyDescent="0.3">
      <c r="A139" s="140"/>
      <c r="B139" s="140"/>
      <c r="C139" s="140"/>
      <c r="D139" s="100"/>
      <c r="E139" s="100"/>
      <c r="F139" s="100"/>
      <c r="G139" s="100"/>
      <c r="H139" s="140"/>
      <c r="I139" s="132"/>
    </row>
    <row r="140" spans="1:9" ht="27" customHeight="1" x14ac:dyDescent="0.3">
      <c r="A140" s="140"/>
      <c r="B140" s="140"/>
      <c r="C140" s="140"/>
      <c r="D140" s="100"/>
      <c r="E140" s="100"/>
      <c r="F140" s="100"/>
      <c r="G140" s="100"/>
      <c r="H140" s="140"/>
      <c r="I140" s="132"/>
    </row>
    <row r="141" spans="1:9" ht="27" customHeight="1" x14ac:dyDescent="0.3">
      <c r="A141" s="140"/>
      <c r="B141" s="140"/>
      <c r="C141" s="140"/>
      <c r="D141" s="100"/>
      <c r="E141" s="100"/>
      <c r="F141" s="100"/>
      <c r="G141" s="100"/>
      <c r="H141" s="140"/>
      <c r="I141" s="132"/>
    </row>
    <row r="142" spans="1:9" ht="18.75" x14ac:dyDescent="0.3">
      <c r="A142" s="140"/>
      <c r="B142" s="140"/>
      <c r="C142" s="140"/>
      <c r="D142" s="100"/>
      <c r="E142" s="100"/>
      <c r="F142" s="100"/>
      <c r="G142" s="100"/>
      <c r="H142" s="140"/>
      <c r="I142" s="132"/>
    </row>
    <row r="143" spans="1:9" ht="18.75" x14ac:dyDescent="0.3">
      <c r="A143" s="140"/>
      <c r="B143" s="140"/>
      <c r="C143" s="140"/>
      <c r="D143" s="100"/>
      <c r="E143" s="100"/>
      <c r="F143" s="100"/>
      <c r="G143" s="100"/>
      <c r="H143" s="140"/>
      <c r="I143" s="132"/>
    </row>
    <row r="144" spans="1:9" ht="18.75" x14ac:dyDescent="0.3">
      <c r="A144" s="140"/>
      <c r="B144" s="140"/>
      <c r="C144" s="140"/>
      <c r="D144" s="100"/>
      <c r="E144" s="100"/>
      <c r="F144" s="100"/>
      <c r="G144" s="100"/>
      <c r="H144" s="140"/>
      <c r="I144" s="132"/>
    </row>
    <row r="250" spans="1:1" x14ac:dyDescent="0.25">
      <c r="A250" s="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B82:C82"/>
    <mergeCell ref="C84:H84"/>
    <mergeCell ref="C86:H86"/>
    <mergeCell ref="C87:H87"/>
    <mergeCell ref="D91:E91"/>
    <mergeCell ref="A101:B102"/>
    <mergeCell ref="C70:C73"/>
    <mergeCell ref="D70:D73"/>
    <mergeCell ref="A72:B73"/>
    <mergeCell ref="C78:D78"/>
    <mergeCell ref="B80:H80"/>
    <mergeCell ref="B81:C81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94" t="s">
        <v>0</v>
      </c>
      <c r="B15" s="194"/>
      <c r="C15" s="194"/>
      <c r="D15" s="194"/>
      <c r="E15" s="19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106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96.96</v>
      </c>
      <c r="C19" s="10"/>
      <c r="D19" s="10"/>
      <c r="E19" s="10"/>
    </row>
    <row r="20" spans="1:6" ht="16.5" customHeight="1" x14ac:dyDescent="0.3">
      <c r="A20" s="7" t="s">
        <v>8</v>
      </c>
      <c r="B20" s="12">
        <v>9.8800000000000008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0.19760000000000003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28598597</v>
      </c>
      <c r="C24" s="18">
        <v>8588.2999999999993</v>
      </c>
      <c r="D24" s="19">
        <v>1.1000000000000001</v>
      </c>
      <c r="E24" s="20">
        <v>3.8</v>
      </c>
    </row>
    <row r="25" spans="1:6" ht="16.5" customHeight="1" x14ac:dyDescent="0.3">
      <c r="A25" s="17">
        <v>2</v>
      </c>
      <c r="B25" s="18">
        <v>28122127</v>
      </c>
      <c r="C25" s="18">
        <v>8569.4</v>
      </c>
      <c r="D25" s="19">
        <v>1.1000000000000001</v>
      </c>
      <c r="E25" s="19">
        <v>3.8</v>
      </c>
    </row>
    <row r="26" spans="1:6" ht="16.5" customHeight="1" x14ac:dyDescent="0.3">
      <c r="A26" s="17">
        <v>3</v>
      </c>
      <c r="B26" s="18">
        <v>28630725</v>
      </c>
      <c r="C26" s="18">
        <v>8533.2000000000007</v>
      </c>
      <c r="D26" s="19">
        <v>1.2</v>
      </c>
      <c r="E26" s="19">
        <v>3.8</v>
      </c>
    </row>
    <row r="27" spans="1:6" ht="16.5" customHeight="1" x14ac:dyDescent="0.3">
      <c r="A27" s="17">
        <v>4</v>
      </c>
      <c r="B27" s="18">
        <v>28651758</v>
      </c>
      <c r="C27" s="18">
        <v>8457.6</v>
      </c>
      <c r="D27" s="19">
        <v>1.1000000000000001</v>
      </c>
      <c r="E27" s="19">
        <v>3.8</v>
      </c>
    </row>
    <row r="28" spans="1:6" ht="16.5" customHeight="1" x14ac:dyDescent="0.3">
      <c r="A28" s="17">
        <v>5</v>
      </c>
      <c r="B28" s="18">
        <v>28764565</v>
      </c>
      <c r="C28" s="18">
        <v>7812.5</v>
      </c>
      <c r="D28" s="19">
        <v>1.1000000000000001</v>
      </c>
      <c r="E28" s="19">
        <v>3.8</v>
      </c>
    </row>
    <row r="29" spans="1:6" ht="16.5" customHeight="1" x14ac:dyDescent="0.3">
      <c r="A29" s="17">
        <v>6</v>
      </c>
      <c r="B29" s="21">
        <v>28759396</v>
      </c>
      <c r="C29" s="21">
        <v>7765.3</v>
      </c>
      <c r="D29" s="22">
        <v>1.2</v>
      </c>
      <c r="E29" s="22">
        <v>3.8</v>
      </c>
    </row>
    <row r="30" spans="1:6" ht="16.5" customHeight="1" x14ac:dyDescent="0.3">
      <c r="A30" s="23" t="s">
        <v>18</v>
      </c>
      <c r="B30" s="24">
        <f>AVERAGE(B24:B29)</f>
        <v>28587861.333333332</v>
      </c>
      <c r="C30" s="25">
        <f>AVERAGE(C24:C29)</f>
        <v>8287.7166666666672</v>
      </c>
      <c r="D30" s="26">
        <f>AVERAGE(D24:D29)</f>
        <v>1.1333333333333333</v>
      </c>
      <c r="E30" s="26">
        <f>AVERAGE(E24:E29)</f>
        <v>3.8000000000000003</v>
      </c>
    </row>
    <row r="31" spans="1:6" ht="16.5" customHeight="1" x14ac:dyDescent="0.3">
      <c r="A31" s="27" t="s">
        <v>19</v>
      </c>
      <c r="B31" s="28">
        <f>(STDEV(B24:B29)/B30)</f>
        <v>8.3306793322596284E-3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95" t="s">
        <v>26</v>
      </c>
      <c r="C59" s="19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00" zoomScale="55" zoomScaleNormal="75" workbookViewId="0">
      <selection activeCell="C89" sqref="C8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22" t="s">
        <v>31</v>
      </c>
      <c r="B1" s="222"/>
      <c r="C1" s="222"/>
      <c r="D1" s="222"/>
      <c r="E1" s="222"/>
      <c r="F1" s="222"/>
      <c r="G1" s="222"/>
      <c r="H1" s="222"/>
    </row>
    <row r="2" spans="1:8" x14ac:dyDescent="0.25">
      <c r="A2" s="222"/>
      <c r="B2" s="222"/>
      <c r="C2" s="222"/>
      <c r="D2" s="222"/>
      <c r="E2" s="222"/>
      <c r="F2" s="222"/>
      <c r="G2" s="222"/>
      <c r="H2" s="222"/>
    </row>
    <row r="3" spans="1:8" x14ac:dyDescent="0.25">
      <c r="A3" s="222"/>
      <c r="B3" s="222"/>
      <c r="C3" s="222"/>
      <c r="D3" s="222"/>
      <c r="E3" s="222"/>
      <c r="F3" s="222"/>
      <c r="G3" s="222"/>
      <c r="H3" s="222"/>
    </row>
    <row r="4" spans="1:8" x14ac:dyDescent="0.25">
      <c r="A4" s="222"/>
      <c r="B4" s="222"/>
      <c r="C4" s="222"/>
      <c r="D4" s="222"/>
      <c r="E4" s="222"/>
      <c r="F4" s="222"/>
      <c r="G4" s="222"/>
      <c r="H4" s="222"/>
    </row>
    <row r="5" spans="1:8" x14ac:dyDescent="0.25">
      <c r="A5" s="222"/>
      <c r="B5" s="222"/>
      <c r="C5" s="222"/>
      <c r="D5" s="222"/>
      <c r="E5" s="222"/>
      <c r="F5" s="222"/>
      <c r="G5" s="222"/>
      <c r="H5" s="222"/>
    </row>
    <row r="6" spans="1:8" x14ac:dyDescent="0.25">
      <c r="A6" s="222"/>
      <c r="B6" s="222"/>
      <c r="C6" s="222"/>
      <c r="D6" s="222"/>
      <c r="E6" s="222"/>
      <c r="F6" s="222"/>
      <c r="G6" s="222"/>
      <c r="H6" s="222"/>
    </row>
    <row r="7" spans="1:8" x14ac:dyDescent="0.25">
      <c r="A7" s="222"/>
      <c r="B7" s="222"/>
      <c r="C7" s="222"/>
      <c r="D7" s="222"/>
      <c r="E7" s="222"/>
      <c r="F7" s="222"/>
      <c r="G7" s="222"/>
      <c r="H7" s="222"/>
    </row>
    <row r="8" spans="1:8" x14ac:dyDescent="0.25">
      <c r="A8" s="223" t="s">
        <v>32</v>
      </c>
      <c r="B8" s="223"/>
      <c r="C8" s="223"/>
      <c r="D8" s="223"/>
      <c r="E8" s="223"/>
      <c r="F8" s="223"/>
      <c r="G8" s="223"/>
      <c r="H8" s="223"/>
    </row>
    <row r="9" spans="1:8" x14ac:dyDescent="0.25">
      <c r="A9" s="223"/>
      <c r="B9" s="223"/>
      <c r="C9" s="223"/>
      <c r="D9" s="223"/>
      <c r="E9" s="223"/>
      <c r="F9" s="223"/>
      <c r="G9" s="223"/>
      <c r="H9" s="223"/>
    </row>
    <row r="10" spans="1:8" x14ac:dyDescent="0.25">
      <c r="A10" s="223"/>
      <c r="B10" s="223"/>
      <c r="C10" s="223"/>
      <c r="D10" s="223"/>
      <c r="E10" s="223"/>
      <c r="F10" s="223"/>
      <c r="G10" s="223"/>
      <c r="H10" s="223"/>
    </row>
    <row r="11" spans="1:8" x14ac:dyDescent="0.25">
      <c r="A11" s="223"/>
      <c r="B11" s="223"/>
      <c r="C11" s="223"/>
      <c r="D11" s="223"/>
      <c r="E11" s="223"/>
      <c r="F11" s="223"/>
      <c r="G11" s="223"/>
      <c r="H11" s="223"/>
    </row>
    <row r="12" spans="1:8" x14ac:dyDescent="0.25">
      <c r="A12" s="223"/>
      <c r="B12" s="223"/>
      <c r="C12" s="223"/>
      <c r="D12" s="223"/>
      <c r="E12" s="223"/>
      <c r="F12" s="223"/>
      <c r="G12" s="223"/>
      <c r="H12" s="223"/>
    </row>
    <row r="13" spans="1:8" x14ac:dyDescent="0.25">
      <c r="A13" s="223"/>
      <c r="B13" s="223"/>
      <c r="C13" s="223"/>
      <c r="D13" s="223"/>
      <c r="E13" s="223"/>
      <c r="F13" s="223"/>
      <c r="G13" s="223"/>
      <c r="H13" s="223"/>
    </row>
    <row r="14" spans="1:8" ht="19.5" customHeight="1" x14ac:dyDescent="0.25">
      <c r="A14" s="223"/>
      <c r="B14" s="223"/>
      <c r="C14" s="223"/>
      <c r="D14" s="223"/>
      <c r="E14" s="223"/>
      <c r="F14" s="223"/>
      <c r="G14" s="223"/>
      <c r="H14" s="223"/>
    </row>
    <row r="15" spans="1:8" ht="19.5" customHeight="1" x14ac:dyDescent="0.25"/>
    <row r="16" spans="1:8" ht="19.5" customHeight="1" x14ac:dyDescent="0.3">
      <c r="A16" s="225" t="s">
        <v>33</v>
      </c>
      <c r="B16" s="226"/>
      <c r="C16" s="226"/>
      <c r="D16" s="226"/>
      <c r="E16" s="226"/>
      <c r="F16" s="226"/>
      <c r="G16" s="226"/>
      <c r="H16" s="227"/>
    </row>
    <row r="17" spans="1:12" ht="20.25" customHeight="1" x14ac:dyDescent="0.25">
      <c r="A17" s="224" t="s">
        <v>40</v>
      </c>
      <c r="B17" s="224"/>
      <c r="C17" s="224"/>
      <c r="D17" s="224"/>
      <c r="E17" s="224"/>
      <c r="F17" s="224"/>
      <c r="G17" s="224"/>
      <c r="H17" s="224"/>
    </row>
    <row r="18" spans="1:12" ht="26.25" customHeight="1" x14ac:dyDescent="0.4">
      <c r="A18" s="55" t="s">
        <v>34</v>
      </c>
      <c r="B18" s="221" t="s">
        <v>5</v>
      </c>
      <c r="C18" s="221"/>
    </row>
    <row r="19" spans="1:12" ht="26.25" customHeight="1" x14ac:dyDescent="0.4">
      <c r="A19" s="55" t="s">
        <v>35</v>
      </c>
      <c r="B19" s="157" t="s">
        <v>7</v>
      </c>
      <c r="C19" s="179">
        <v>23</v>
      </c>
    </row>
    <row r="20" spans="1:12" ht="26.25" customHeight="1" x14ac:dyDescent="0.4">
      <c r="A20" s="55" t="s">
        <v>36</v>
      </c>
      <c r="B20" s="157" t="s">
        <v>9</v>
      </c>
      <c r="C20" s="158"/>
    </row>
    <row r="21" spans="1:12" ht="26.25" customHeight="1" x14ac:dyDescent="0.4">
      <c r="A21" s="55" t="s">
        <v>37</v>
      </c>
      <c r="B21" s="197" t="s">
        <v>11</v>
      </c>
      <c r="C21" s="198"/>
      <c r="D21" s="198"/>
      <c r="E21" s="198"/>
      <c r="F21" s="198"/>
      <c r="G21" s="198"/>
      <c r="H21" s="198"/>
      <c r="I21" s="181"/>
    </row>
    <row r="22" spans="1:12" ht="26.25" customHeight="1" x14ac:dyDescent="0.4">
      <c r="A22" s="55" t="s">
        <v>38</v>
      </c>
      <c r="B22" s="159" t="s">
        <v>12</v>
      </c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55" t="s">
        <v>39</v>
      </c>
      <c r="B23" s="159"/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55"/>
      <c r="B24" s="57"/>
    </row>
    <row r="25" spans="1:12" ht="18.75" x14ac:dyDescent="0.3">
      <c r="B25" s="57"/>
    </row>
    <row r="26" spans="1:12" ht="18.75" x14ac:dyDescent="0.3">
      <c r="A26" s="53" t="s">
        <v>1</v>
      </c>
      <c r="B26" s="196"/>
      <c r="C26" s="196"/>
      <c r="D26" s="196"/>
      <c r="E26" s="196"/>
      <c r="F26" s="196"/>
      <c r="G26" s="196"/>
      <c r="H26" s="196"/>
    </row>
    <row r="27" spans="1:12" ht="26.25" customHeight="1" x14ac:dyDescent="0.4">
      <c r="A27" s="58" t="s">
        <v>4</v>
      </c>
      <c r="B27" s="221" t="s">
        <v>106</v>
      </c>
      <c r="C27" s="221"/>
    </row>
    <row r="28" spans="1:12" ht="26.25" customHeight="1" x14ac:dyDescent="0.4">
      <c r="A28" s="60" t="s">
        <v>41</v>
      </c>
      <c r="B28" s="198" t="s">
        <v>107</v>
      </c>
      <c r="C28" s="198"/>
    </row>
    <row r="29" spans="1:12" ht="27" customHeight="1" x14ac:dyDescent="0.4">
      <c r="A29" s="60" t="s">
        <v>6</v>
      </c>
      <c r="B29" s="156">
        <v>96.96</v>
      </c>
    </row>
    <row r="30" spans="1:12" s="8" customFormat="1" ht="27" customHeight="1" x14ac:dyDescent="0.4">
      <c r="A30" s="60" t="s">
        <v>42</v>
      </c>
      <c r="B30" s="155">
        <v>0</v>
      </c>
      <c r="C30" s="199" t="s">
        <v>43</v>
      </c>
      <c r="D30" s="200"/>
      <c r="E30" s="200"/>
      <c r="F30" s="200"/>
      <c r="G30" s="200"/>
      <c r="H30" s="201"/>
      <c r="I30" s="62"/>
      <c r="J30" s="62"/>
      <c r="K30" s="62"/>
      <c r="L30" s="62"/>
    </row>
    <row r="31" spans="1:12" s="8" customFormat="1" ht="19.5" customHeight="1" x14ac:dyDescent="0.3">
      <c r="A31" s="60" t="s">
        <v>44</v>
      </c>
      <c r="B31" s="59">
        <f>B29-B30</f>
        <v>96.96</v>
      </c>
      <c r="C31" s="63"/>
      <c r="D31" s="63"/>
      <c r="E31" s="63"/>
      <c r="F31" s="63"/>
      <c r="G31" s="63"/>
      <c r="H31" s="64"/>
      <c r="I31" s="62"/>
      <c r="J31" s="62"/>
      <c r="K31" s="62"/>
      <c r="L31" s="62"/>
    </row>
    <row r="32" spans="1:12" s="8" customFormat="1" ht="27" customHeight="1" x14ac:dyDescent="0.4">
      <c r="A32" s="60" t="s">
        <v>45</v>
      </c>
      <c r="B32" s="189">
        <v>1</v>
      </c>
      <c r="C32" s="202" t="s">
        <v>46</v>
      </c>
      <c r="D32" s="203"/>
      <c r="E32" s="203"/>
      <c r="F32" s="203"/>
      <c r="G32" s="203"/>
      <c r="H32" s="204"/>
      <c r="I32" s="62"/>
      <c r="J32" s="62"/>
      <c r="K32" s="62"/>
      <c r="L32" s="62"/>
    </row>
    <row r="33" spans="1:14" s="8" customFormat="1" ht="27" customHeight="1" x14ac:dyDescent="0.4">
      <c r="A33" s="60" t="s">
        <v>47</v>
      </c>
      <c r="B33" s="189">
        <v>1</v>
      </c>
      <c r="C33" s="202" t="s">
        <v>48</v>
      </c>
      <c r="D33" s="203"/>
      <c r="E33" s="203"/>
      <c r="F33" s="203"/>
      <c r="G33" s="203"/>
      <c r="H33" s="204"/>
      <c r="I33" s="62"/>
      <c r="J33" s="62"/>
      <c r="K33" s="62"/>
      <c r="L33" s="66"/>
      <c r="M33" s="66"/>
      <c r="N33" s="67"/>
    </row>
    <row r="34" spans="1:14" s="8" customFormat="1" ht="17.25" customHeight="1" x14ac:dyDescent="0.3">
      <c r="A34" s="60"/>
      <c r="B34" s="65"/>
      <c r="C34" s="68"/>
      <c r="D34" s="68"/>
      <c r="E34" s="68"/>
      <c r="F34" s="68"/>
      <c r="G34" s="68"/>
      <c r="H34" s="68"/>
      <c r="I34" s="62"/>
      <c r="J34" s="62"/>
      <c r="K34" s="62"/>
      <c r="L34" s="66"/>
      <c r="M34" s="66"/>
      <c r="N34" s="67"/>
    </row>
    <row r="35" spans="1:14" s="8" customFormat="1" ht="18.75" x14ac:dyDescent="0.3">
      <c r="A35" s="60" t="s">
        <v>49</v>
      </c>
      <c r="B35" s="69">
        <f>B32/B33</f>
        <v>1</v>
      </c>
      <c r="C35" s="54" t="s">
        <v>50</v>
      </c>
      <c r="D35" s="54"/>
      <c r="E35" s="54"/>
      <c r="F35" s="54"/>
      <c r="G35" s="54"/>
      <c r="H35" s="54"/>
      <c r="I35" s="62"/>
      <c r="J35" s="62"/>
      <c r="K35" s="62"/>
      <c r="L35" s="66"/>
      <c r="M35" s="66"/>
      <c r="N35" s="67"/>
    </row>
    <row r="36" spans="1:14" s="8" customFormat="1" ht="19.5" customHeight="1" x14ac:dyDescent="0.3">
      <c r="A36" s="60"/>
      <c r="B36" s="59"/>
      <c r="H36" s="54"/>
      <c r="I36" s="62"/>
      <c r="J36" s="62"/>
      <c r="K36" s="62"/>
      <c r="L36" s="66"/>
      <c r="M36" s="66"/>
      <c r="N36" s="67"/>
    </row>
    <row r="37" spans="1:14" s="8" customFormat="1" ht="27" customHeight="1" x14ac:dyDescent="0.4">
      <c r="A37" s="70" t="s">
        <v>51</v>
      </c>
      <c r="B37" s="160">
        <v>50</v>
      </c>
      <c r="C37" s="54"/>
      <c r="D37" s="205" t="s">
        <v>52</v>
      </c>
      <c r="E37" s="220"/>
      <c r="F37" s="116" t="s">
        <v>53</v>
      </c>
      <c r="G37" s="117"/>
      <c r="J37" s="62"/>
      <c r="K37" s="62"/>
      <c r="L37" s="66"/>
      <c r="M37" s="66"/>
      <c r="N37" s="67"/>
    </row>
    <row r="38" spans="1:14" s="8" customFormat="1" ht="26.25" customHeight="1" x14ac:dyDescent="0.4">
      <c r="A38" s="71" t="s">
        <v>54</v>
      </c>
      <c r="B38" s="161">
        <v>1</v>
      </c>
      <c r="C38" s="73" t="s">
        <v>55</v>
      </c>
      <c r="D38" s="74" t="s">
        <v>56</v>
      </c>
      <c r="E38" s="106" t="s">
        <v>57</v>
      </c>
      <c r="F38" s="74" t="s">
        <v>56</v>
      </c>
      <c r="G38" s="75" t="s">
        <v>57</v>
      </c>
      <c r="J38" s="62"/>
      <c r="K38" s="62"/>
      <c r="L38" s="66"/>
      <c r="M38" s="66"/>
      <c r="N38" s="67"/>
    </row>
    <row r="39" spans="1:14" s="8" customFormat="1" ht="26.25" customHeight="1" x14ac:dyDescent="0.4">
      <c r="A39" s="71" t="s">
        <v>58</v>
      </c>
      <c r="B39" s="161">
        <v>1</v>
      </c>
      <c r="C39" s="76">
        <v>1</v>
      </c>
      <c r="D39" s="162">
        <v>28451630</v>
      </c>
      <c r="E39" s="120">
        <f>IF(ISBLANK(D39),"-",$D$49/$D$46*D39)</f>
        <v>74250196.875709847</v>
      </c>
      <c r="F39" s="162">
        <v>30880963</v>
      </c>
      <c r="G39" s="112">
        <f>IF(ISBLANK(F39),"-",$D$49/$F$46*F39)</f>
        <v>75976092.584807143</v>
      </c>
      <c r="J39" s="62"/>
      <c r="K39" s="62"/>
      <c r="L39" s="66"/>
      <c r="M39" s="66"/>
      <c r="N39" s="67"/>
    </row>
    <row r="40" spans="1:14" s="8" customFormat="1" ht="26.25" customHeight="1" x14ac:dyDescent="0.4">
      <c r="A40" s="71" t="s">
        <v>59</v>
      </c>
      <c r="B40" s="161">
        <v>1</v>
      </c>
      <c r="C40" s="72">
        <v>2</v>
      </c>
      <c r="D40" s="163">
        <v>28333569</v>
      </c>
      <c r="E40" s="121">
        <f>IF(ISBLANK(D40),"-",$D$49/$D$46*D40)</f>
        <v>73942093.175031081</v>
      </c>
      <c r="F40" s="163">
        <v>31295199</v>
      </c>
      <c r="G40" s="113">
        <f>IF(ISBLANK(F40),"-",$D$49/$F$46*F40)</f>
        <v>76995232.845684379</v>
      </c>
      <c r="J40" s="62"/>
      <c r="K40" s="62"/>
      <c r="L40" s="66"/>
      <c r="M40" s="66"/>
      <c r="N40" s="67"/>
    </row>
    <row r="41" spans="1:14" ht="26.25" customHeight="1" x14ac:dyDescent="0.4">
      <c r="A41" s="71" t="s">
        <v>60</v>
      </c>
      <c r="B41" s="161">
        <v>1</v>
      </c>
      <c r="C41" s="72">
        <v>3</v>
      </c>
      <c r="D41" s="163">
        <v>28351791</v>
      </c>
      <c r="E41" s="121">
        <f>IF(ISBLANK(D41),"-",$D$49/$D$46*D41)</f>
        <v>73989647.114382505</v>
      </c>
      <c r="F41" s="163">
        <v>31201306</v>
      </c>
      <c r="G41" s="113">
        <f>IF(ISBLANK(F41),"-",$D$49/$F$46*F41)</f>
        <v>76764228.933628097</v>
      </c>
      <c r="L41" s="66"/>
      <c r="M41" s="66"/>
      <c r="N41" s="77"/>
    </row>
    <row r="42" spans="1:14" ht="26.25" customHeight="1" x14ac:dyDescent="0.4">
      <c r="A42" s="71" t="s">
        <v>61</v>
      </c>
      <c r="B42" s="161">
        <v>1</v>
      </c>
      <c r="C42" s="78">
        <v>4</v>
      </c>
      <c r="D42" s="164"/>
      <c r="E42" s="122" t="str">
        <f>IF(ISBLANK(D42),"-",$D$49/$D$46*D42)</f>
        <v>-</v>
      </c>
      <c r="F42" s="164"/>
      <c r="G42" s="114" t="str">
        <f>IF(ISBLANK(F42),"-",$D$49/$F$46*F42)</f>
        <v>-</v>
      </c>
      <c r="L42" s="66"/>
      <c r="M42" s="66"/>
      <c r="N42" s="77"/>
    </row>
    <row r="43" spans="1:14" ht="27" customHeight="1" x14ac:dyDescent="0.4">
      <c r="A43" s="71" t="s">
        <v>62</v>
      </c>
      <c r="B43" s="161">
        <v>1</v>
      </c>
      <c r="C43" s="79" t="s">
        <v>63</v>
      </c>
      <c r="D43" s="141">
        <f>AVERAGE(D39:D42)</f>
        <v>28378996.666666668</v>
      </c>
      <c r="E43" s="102">
        <f>AVERAGE(E39:E42)</f>
        <v>74060645.721707806</v>
      </c>
      <c r="F43" s="80">
        <f>AVERAGE(F39:F42)</f>
        <v>31125822.666666668</v>
      </c>
      <c r="G43" s="81">
        <f>AVERAGE(G39:G42)</f>
        <v>76578518.121373191</v>
      </c>
    </row>
    <row r="44" spans="1:14" ht="26.25" customHeight="1" x14ac:dyDescent="0.4">
      <c r="A44" s="71" t="s">
        <v>64</v>
      </c>
      <c r="B44" s="156">
        <v>1</v>
      </c>
      <c r="C44" s="142" t="s">
        <v>65</v>
      </c>
      <c r="D44" s="166">
        <v>9.8800000000000008</v>
      </c>
      <c r="E44" s="77"/>
      <c r="F44" s="165">
        <v>10.48</v>
      </c>
      <c r="G44" s="118"/>
    </row>
    <row r="45" spans="1:14" ht="26.25" customHeight="1" x14ac:dyDescent="0.4">
      <c r="A45" s="71" t="s">
        <v>66</v>
      </c>
      <c r="B45" s="156">
        <v>1</v>
      </c>
      <c r="C45" s="143" t="s">
        <v>67</v>
      </c>
      <c r="D45" s="144">
        <f>D44*$B$35</f>
        <v>9.8800000000000008</v>
      </c>
      <c r="E45" s="83"/>
      <c r="F45" s="82">
        <f>F44*$B$35</f>
        <v>10.48</v>
      </c>
      <c r="G45" s="85"/>
    </row>
    <row r="46" spans="1:14" ht="19.5" customHeight="1" x14ac:dyDescent="0.3">
      <c r="A46" s="71" t="s">
        <v>68</v>
      </c>
      <c r="B46" s="140">
        <f>(B45/B44)*(B43/B42)*(B41/B40)*(B39/B38)*B37</f>
        <v>50</v>
      </c>
      <c r="C46" s="143" t="s">
        <v>69</v>
      </c>
      <c r="D46" s="145">
        <f>D45*$B$31/100</f>
        <v>9.5796479999999988</v>
      </c>
      <c r="E46" s="85"/>
      <c r="F46" s="84">
        <f>F45*$B$31/100</f>
        <v>10.161408</v>
      </c>
      <c r="G46" s="85"/>
    </row>
    <row r="47" spans="1:14" ht="19.5" customHeight="1" x14ac:dyDescent="0.3">
      <c r="A47" s="207" t="s">
        <v>70</v>
      </c>
      <c r="B47" s="208"/>
      <c r="C47" s="143" t="s">
        <v>71</v>
      </c>
      <c r="D47" s="144">
        <f>D46/$B$46</f>
        <v>0.19159295999999998</v>
      </c>
      <c r="E47" s="85"/>
      <c r="F47" s="86">
        <f>F46/$B$46</f>
        <v>0.20322815999999999</v>
      </c>
      <c r="G47" s="85"/>
    </row>
    <row r="48" spans="1:14" ht="27" customHeight="1" x14ac:dyDescent="0.4">
      <c r="A48" s="209"/>
      <c r="B48" s="210"/>
      <c r="C48" s="143" t="s">
        <v>72</v>
      </c>
      <c r="D48" s="167">
        <v>0.5</v>
      </c>
      <c r="E48" s="118"/>
      <c r="F48" s="118"/>
      <c r="G48" s="118"/>
    </row>
    <row r="49" spans="1:12" ht="18.75" x14ac:dyDescent="0.3">
      <c r="C49" s="143" t="s">
        <v>73</v>
      </c>
      <c r="D49" s="145">
        <f>D48*$B$46</f>
        <v>25</v>
      </c>
      <c r="E49" s="85"/>
      <c r="F49" s="85"/>
      <c r="G49" s="85"/>
    </row>
    <row r="50" spans="1:12" ht="19.5" customHeight="1" x14ac:dyDescent="0.3">
      <c r="C50" s="146" t="s">
        <v>74</v>
      </c>
      <c r="D50" s="147">
        <f>D49/B35</f>
        <v>25</v>
      </c>
      <c r="E50" s="104"/>
      <c r="F50" s="104"/>
      <c r="G50" s="104"/>
    </row>
    <row r="51" spans="1:12" ht="18.75" x14ac:dyDescent="0.3">
      <c r="C51" s="148" t="s">
        <v>75</v>
      </c>
      <c r="D51" s="149">
        <f>AVERAGE(E39:E42,G39:G42)</f>
        <v>75319581.921540499</v>
      </c>
      <c r="E51" s="103"/>
      <c r="F51" s="103"/>
      <c r="G51" s="103"/>
    </row>
    <row r="52" spans="1:12" ht="18.75" x14ac:dyDescent="0.3">
      <c r="C52" s="87" t="s">
        <v>76</v>
      </c>
      <c r="D52" s="90">
        <f>STDEV(E39:E42,G39:G42)/D51</f>
        <v>1.8903050866646731E-2</v>
      </c>
      <c r="E52" s="83"/>
      <c r="F52" s="83"/>
      <c r="G52" s="83"/>
    </row>
    <row r="53" spans="1:12" ht="19.5" customHeight="1" x14ac:dyDescent="0.3">
      <c r="C53" s="88" t="s">
        <v>20</v>
      </c>
      <c r="D53" s="91">
        <f>COUNT(E39:E42,G39:G42)</f>
        <v>6</v>
      </c>
      <c r="E53" s="83"/>
      <c r="F53" s="83"/>
      <c r="G53" s="83"/>
    </row>
    <row r="55" spans="1:12" ht="18.75" x14ac:dyDescent="0.3">
      <c r="A55" s="53" t="s">
        <v>1</v>
      </c>
      <c r="B55" s="92" t="s">
        <v>77</v>
      </c>
    </row>
    <row r="56" spans="1:12" ht="18.75" x14ac:dyDescent="0.3">
      <c r="A56" s="54" t="s">
        <v>78</v>
      </c>
      <c r="B56" s="56" t="str">
        <f>B21</f>
        <v>Each 5ml of reconstituted suspension contains: Amoxicillin Trihydrate BP equivalent to Amoxicillin 125mg
Diluted Potassium Clavulanate BP equivalent to Clavulanic acid 31.25mg</v>
      </c>
    </row>
    <row r="57" spans="1:12" ht="26.25" customHeight="1" x14ac:dyDescent="0.4">
      <c r="A57" s="151" t="s">
        <v>79</v>
      </c>
      <c r="B57" s="168">
        <v>5</v>
      </c>
      <c r="C57" s="131" t="s">
        <v>80</v>
      </c>
      <c r="D57" s="169">
        <v>31.25</v>
      </c>
      <c r="E57" s="131" t="str">
        <f>B20</f>
        <v>Amoxicillin Trihydrate &amp; Clavulanate Potassium</v>
      </c>
    </row>
    <row r="58" spans="1:12" ht="18.75" x14ac:dyDescent="0.3">
      <c r="A58" s="56" t="s">
        <v>81</v>
      </c>
      <c r="B58" s="178">
        <v>1.0113000000000001</v>
      </c>
    </row>
    <row r="59" spans="1:12" s="52" customFormat="1" ht="18.75" x14ac:dyDescent="0.3">
      <c r="A59" s="129" t="s">
        <v>82</v>
      </c>
      <c r="B59" s="130">
        <f>B57</f>
        <v>5</v>
      </c>
      <c r="C59" s="131" t="s">
        <v>83</v>
      </c>
      <c r="D59" s="152">
        <f>B58*B57</f>
        <v>5.0565000000000007</v>
      </c>
    </row>
    <row r="60" spans="1:12" ht="19.5" customHeight="1" x14ac:dyDescent="0.25"/>
    <row r="61" spans="1:12" s="8" customFormat="1" ht="27" customHeight="1" x14ac:dyDescent="0.4">
      <c r="A61" s="70" t="s">
        <v>84</v>
      </c>
      <c r="B61" s="160">
        <v>100</v>
      </c>
      <c r="C61" s="54"/>
      <c r="D61" s="94" t="s">
        <v>85</v>
      </c>
      <c r="E61" s="93" t="s">
        <v>86</v>
      </c>
      <c r="F61" s="93" t="s">
        <v>56</v>
      </c>
      <c r="G61" s="93" t="s">
        <v>87</v>
      </c>
      <c r="H61" s="73" t="s">
        <v>88</v>
      </c>
      <c r="L61" s="62"/>
    </row>
    <row r="62" spans="1:12" s="8" customFormat="1" ht="24" customHeight="1" x14ac:dyDescent="0.4">
      <c r="A62" s="71" t="s">
        <v>89</v>
      </c>
      <c r="B62" s="161">
        <v>15</v>
      </c>
      <c r="C62" s="211" t="s">
        <v>90</v>
      </c>
      <c r="D62" s="214">
        <v>5.3569000000000004</v>
      </c>
      <c r="E62" s="124">
        <v>1</v>
      </c>
      <c r="F62" s="170">
        <v>33493386</v>
      </c>
      <c r="G62" s="136">
        <f>IF(ISBLANK(F62),"-",(F62/$D$51*$D$48*$B$70)*$D$59/$D$62)</f>
        <v>34.978918708983301</v>
      </c>
      <c r="H62" s="133">
        <f t="shared" ref="H62:H73" si="0">IF(ISBLANK(F62),"-",G62/$D$57)</f>
        <v>1.1193253986874656</v>
      </c>
      <c r="L62" s="62"/>
    </row>
    <row r="63" spans="1:12" s="8" customFormat="1" ht="26.25" customHeight="1" x14ac:dyDescent="0.4">
      <c r="A63" s="71" t="s">
        <v>91</v>
      </c>
      <c r="B63" s="161">
        <v>25</v>
      </c>
      <c r="C63" s="212"/>
      <c r="D63" s="215"/>
      <c r="E63" s="125">
        <v>2</v>
      </c>
      <c r="F63" s="163">
        <v>32977165</v>
      </c>
      <c r="G63" s="137">
        <f>IF(ISBLANK(F63),"-",(F63/$D$51*$D$48*$B$70)*$D$59/$D$62)</f>
        <v>34.439801750343463</v>
      </c>
      <c r="H63" s="134">
        <f t="shared" si="0"/>
        <v>1.1020736560109907</v>
      </c>
      <c r="L63" s="62"/>
    </row>
    <row r="64" spans="1:12" s="8" customFormat="1" ht="24.75" customHeight="1" x14ac:dyDescent="0.4">
      <c r="A64" s="71" t="s">
        <v>92</v>
      </c>
      <c r="B64" s="161">
        <v>1</v>
      </c>
      <c r="C64" s="212"/>
      <c r="D64" s="215"/>
      <c r="E64" s="125">
        <v>3</v>
      </c>
      <c r="F64" s="163">
        <v>32850746</v>
      </c>
      <c r="G64" s="137">
        <f>IF(ISBLANK(F64),"-",(F64/$D$51*$D$48*$B$70)*$D$59/$D$62)</f>
        <v>34.307775686323815</v>
      </c>
      <c r="H64" s="134">
        <f t="shared" si="0"/>
        <v>1.0978488219623621</v>
      </c>
      <c r="L64" s="62"/>
    </row>
    <row r="65" spans="1:11" ht="27" customHeight="1" x14ac:dyDescent="0.4">
      <c r="A65" s="71" t="s">
        <v>93</v>
      </c>
      <c r="B65" s="161">
        <v>1</v>
      </c>
      <c r="C65" s="213"/>
      <c r="D65" s="216"/>
      <c r="E65" s="126">
        <v>4</v>
      </c>
      <c r="F65" s="171"/>
      <c r="G65" s="137" t="str">
        <f>IF(ISBLANK(F65),"-",(F65/$D$51*$D$48*$B$70)*$D$59/$D$62)</f>
        <v>-</v>
      </c>
      <c r="H65" s="134" t="str">
        <f t="shared" si="0"/>
        <v>-</v>
      </c>
    </row>
    <row r="66" spans="1:11" ht="24.75" customHeight="1" x14ac:dyDescent="0.4">
      <c r="A66" s="71" t="s">
        <v>94</v>
      </c>
      <c r="B66" s="161">
        <v>1</v>
      </c>
      <c r="C66" s="211" t="s">
        <v>95</v>
      </c>
      <c r="D66" s="214">
        <v>4.9474</v>
      </c>
      <c r="E66" s="95">
        <v>1</v>
      </c>
      <c r="F66" s="163">
        <v>30795101</v>
      </c>
      <c r="G66" s="136">
        <f>IF(ISBLANK(F66),"-",(F66/$D$51*$D$48*$B$70)*$D$59/$D$66)</f>
        <v>34.822943074629393</v>
      </c>
      <c r="H66" s="133">
        <f t="shared" si="0"/>
        <v>1.1143341783881406</v>
      </c>
    </row>
    <row r="67" spans="1:11" ht="23.25" customHeight="1" x14ac:dyDescent="0.4">
      <c r="A67" s="71" t="s">
        <v>96</v>
      </c>
      <c r="B67" s="161">
        <v>1</v>
      </c>
      <c r="C67" s="212"/>
      <c r="D67" s="215"/>
      <c r="E67" s="96">
        <v>2</v>
      </c>
      <c r="F67" s="163">
        <v>31077667</v>
      </c>
      <c r="G67" s="137">
        <f>IF(ISBLANK(F67),"-",(F67/$D$51*$D$48*$B$70)*$D$59/$D$66)</f>
        <v>35.142467265598135</v>
      </c>
      <c r="H67" s="134">
        <f t="shared" si="0"/>
        <v>1.1245589524991404</v>
      </c>
    </row>
    <row r="68" spans="1:11" ht="24.75" customHeight="1" x14ac:dyDescent="0.4">
      <c r="A68" s="71" t="s">
        <v>97</v>
      </c>
      <c r="B68" s="161">
        <v>1</v>
      </c>
      <c r="C68" s="212"/>
      <c r="D68" s="215"/>
      <c r="E68" s="96">
        <v>3</v>
      </c>
      <c r="F68" s="163">
        <v>30802831</v>
      </c>
      <c r="G68" s="137">
        <f>IF(ISBLANK(F68),"-",(F68/$D$51*$D$48*$B$70)*$D$59/$D$66)</f>
        <v>34.831684119186022</v>
      </c>
      <c r="H68" s="134">
        <f t="shared" si="0"/>
        <v>1.1146138918139528</v>
      </c>
    </row>
    <row r="69" spans="1:11" ht="27" customHeight="1" x14ac:dyDescent="0.4">
      <c r="A69" s="71" t="s">
        <v>98</v>
      </c>
      <c r="B69" s="161">
        <v>1</v>
      </c>
      <c r="C69" s="213"/>
      <c r="D69" s="216"/>
      <c r="E69" s="97">
        <v>4</v>
      </c>
      <c r="F69" s="171"/>
      <c r="G69" s="138" t="str">
        <f>IF(ISBLANK(F69),"-",(F69/$D$51*$D$48*$B$70)*$D$59/$D$66)</f>
        <v>-</v>
      </c>
      <c r="H69" s="135" t="str">
        <f t="shared" si="0"/>
        <v>-</v>
      </c>
    </row>
    <row r="70" spans="1:11" ht="23.25" customHeight="1" x14ac:dyDescent="0.4">
      <c r="A70" s="71" t="s">
        <v>99</v>
      </c>
      <c r="B70" s="139">
        <f>(B69/B68)*(B67/B66)*(B65/B64)*(B63/B62)*B61</f>
        <v>166.66666666666669</v>
      </c>
      <c r="C70" s="211" t="s">
        <v>100</v>
      </c>
      <c r="D70" s="214">
        <v>5.3124799999999999</v>
      </c>
      <c r="E70" s="95">
        <v>1</v>
      </c>
      <c r="F70" s="170">
        <v>33205546</v>
      </c>
      <c r="G70" s="136">
        <f>IF(ISBLANK(F70),"-",(F70/$D$51*$D$48*$B$70)*$D$59/$D$70)</f>
        <v>34.968272875349513</v>
      </c>
      <c r="H70" s="134">
        <f t="shared" si="0"/>
        <v>1.1189847320111843</v>
      </c>
    </row>
    <row r="71" spans="1:11" ht="22.5" customHeight="1" x14ac:dyDescent="0.4">
      <c r="A71" s="150" t="s">
        <v>101</v>
      </c>
      <c r="B71" s="172">
        <f>(D48*B70)/D57*D59</f>
        <v>13.484000000000004</v>
      </c>
      <c r="C71" s="212"/>
      <c r="D71" s="215"/>
      <c r="E71" s="96">
        <v>2</v>
      </c>
      <c r="F71" s="163">
        <v>32933191</v>
      </c>
      <c r="G71" s="137">
        <f>IF(ISBLANK(F71),"-",(F71/$D$51*$D$48*$B$70)*$D$59/$D$70)</f>
        <v>34.681459824331895</v>
      </c>
      <c r="H71" s="134">
        <f t="shared" si="0"/>
        <v>1.1098067143786206</v>
      </c>
    </row>
    <row r="72" spans="1:11" ht="23.25" customHeight="1" x14ac:dyDescent="0.4">
      <c r="A72" s="207" t="s">
        <v>70</v>
      </c>
      <c r="B72" s="218"/>
      <c r="C72" s="212"/>
      <c r="D72" s="215"/>
      <c r="E72" s="96">
        <v>3</v>
      </c>
      <c r="F72" s="163">
        <v>33309261</v>
      </c>
      <c r="G72" s="137">
        <f>IF(ISBLANK(F72),"-",(F72/$D$51*$D$48*$B$70)*$D$59/$D$70)</f>
        <v>35.077493618814081</v>
      </c>
      <c r="H72" s="134">
        <f t="shared" si="0"/>
        <v>1.1224797958020507</v>
      </c>
    </row>
    <row r="73" spans="1:11" ht="23.25" customHeight="1" x14ac:dyDescent="0.4">
      <c r="A73" s="209"/>
      <c r="B73" s="219"/>
      <c r="C73" s="217"/>
      <c r="D73" s="216"/>
      <c r="E73" s="97">
        <v>4</v>
      </c>
      <c r="F73" s="171"/>
      <c r="G73" s="138" t="str">
        <f>IF(ISBLANK(F73),"-",(F73/$D$51*$D$48*$B$70)*$D$59/$D$70)</f>
        <v>-</v>
      </c>
      <c r="H73" s="135" t="str">
        <f t="shared" si="0"/>
        <v>-</v>
      </c>
    </row>
    <row r="74" spans="1:11" ht="26.25" customHeight="1" x14ac:dyDescent="0.4">
      <c r="A74" s="98"/>
      <c r="B74" s="98"/>
      <c r="C74" s="98"/>
      <c r="D74" s="98"/>
      <c r="E74" s="98"/>
      <c r="F74" s="99"/>
      <c r="G74" s="89" t="s">
        <v>63</v>
      </c>
      <c r="H74" s="173">
        <f>AVERAGE(H62:H73)</f>
        <v>1.1137806823948786</v>
      </c>
    </row>
    <row r="75" spans="1:11" ht="26.25" customHeight="1" x14ac:dyDescent="0.4">
      <c r="C75" s="98"/>
      <c r="D75" s="98"/>
      <c r="E75" s="98"/>
      <c r="F75" s="99"/>
      <c r="G75" s="87" t="s">
        <v>76</v>
      </c>
      <c r="H75" s="174">
        <f>STDEV(H62:H73)/H74</f>
        <v>8.1386329651817503E-3</v>
      </c>
    </row>
    <row r="76" spans="1:11" ht="27" customHeight="1" x14ac:dyDescent="0.4">
      <c r="A76" s="98"/>
      <c r="B76" s="98"/>
      <c r="C76" s="99"/>
      <c r="D76" s="100"/>
      <c r="E76" s="100"/>
      <c r="F76" s="99"/>
      <c r="G76" s="88" t="s">
        <v>20</v>
      </c>
      <c r="H76" s="175">
        <f>COUNT(H62:H73)</f>
        <v>9</v>
      </c>
    </row>
    <row r="77" spans="1:11" ht="18.75" x14ac:dyDescent="0.3">
      <c r="A77" s="98"/>
      <c r="B77" s="98"/>
      <c r="C77" s="99"/>
      <c r="D77" s="100"/>
      <c r="E77" s="100"/>
      <c r="F77" s="100"/>
      <c r="G77" s="100"/>
      <c r="H77" s="99"/>
      <c r="I77" s="101"/>
      <c r="J77" s="105"/>
      <c r="K77" s="119"/>
    </row>
    <row r="78" spans="1:11" ht="26.25" customHeight="1" x14ac:dyDescent="0.4">
      <c r="A78" s="58" t="s">
        <v>102</v>
      </c>
      <c r="B78" s="176" t="s">
        <v>103</v>
      </c>
      <c r="C78" s="196" t="str">
        <f>B20</f>
        <v>Amoxicillin Trihydrate &amp; Clavulanate Potassium</v>
      </c>
      <c r="D78" s="196"/>
      <c r="E78" s="123" t="s">
        <v>104</v>
      </c>
      <c r="F78" s="123"/>
      <c r="G78" s="177">
        <f>H74</f>
        <v>1.1137806823948786</v>
      </c>
      <c r="H78" s="99"/>
      <c r="I78" s="101"/>
      <c r="J78" s="105"/>
      <c r="K78" s="119"/>
    </row>
    <row r="79" spans="1:11" ht="19.5" customHeight="1" x14ac:dyDescent="0.3">
      <c r="A79" s="109"/>
      <c r="B79" s="110"/>
      <c r="C79" s="111"/>
      <c r="D79" s="111"/>
      <c r="E79" s="110"/>
      <c r="F79" s="110"/>
      <c r="G79" s="110"/>
      <c r="H79" s="110"/>
    </row>
    <row r="80" spans="1:11" ht="18.75" x14ac:dyDescent="0.3">
      <c r="A80" s="53" t="s">
        <v>1</v>
      </c>
      <c r="B80" s="196" t="s">
        <v>105</v>
      </c>
      <c r="C80" s="196"/>
      <c r="D80" s="196"/>
      <c r="E80" s="196"/>
      <c r="F80" s="196"/>
      <c r="G80" s="196"/>
      <c r="H80" s="196"/>
    </row>
    <row r="81" spans="1:8" ht="26.25" customHeight="1" x14ac:dyDescent="0.4">
      <c r="A81" s="58" t="s">
        <v>4</v>
      </c>
      <c r="B81" s="221" t="s">
        <v>106</v>
      </c>
      <c r="C81" s="221"/>
    </row>
    <row r="82" spans="1:8" ht="26.25" customHeight="1" x14ac:dyDescent="0.4">
      <c r="A82" s="60" t="s">
        <v>41</v>
      </c>
      <c r="B82" s="198" t="s">
        <v>108</v>
      </c>
      <c r="C82" s="198"/>
    </row>
    <row r="83" spans="1:8" ht="27" customHeight="1" x14ac:dyDescent="0.4">
      <c r="A83" s="60" t="s">
        <v>6</v>
      </c>
      <c r="B83" s="156">
        <v>96.96</v>
      </c>
    </row>
    <row r="84" spans="1:8" ht="27" customHeight="1" x14ac:dyDescent="0.4">
      <c r="A84" s="60" t="s">
        <v>42</v>
      </c>
      <c r="B84" s="155">
        <v>0</v>
      </c>
      <c r="C84" s="199" t="s">
        <v>43</v>
      </c>
      <c r="D84" s="200"/>
      <c r="E84" s="200"/>
      <c r="F84" s="200"/>
      <c r="G84" s="200"/>
      <c r="H84" s="201"/>
    </row>
    <row r="85" spans="1:8" ht="19.5" customHeight="1" x14ac:dyDescent="0.3">
      <c r="A85" s="60" t="s">
        <v>44</v>
      </c>
      <c r="B85" s="59">
        <f>B83-B84</f>
        <v>96.96</v>
      </c>
      <c r="C85" s="63"/>
      <c r="D85" s="63"/>
      <c r="E85" s="63"/>
      <c r="F85" s="63"/>
      <c r="G85" s="63"/>
      <c r="H85" s="64"/>
    </row>
    <row r="86" spans="1:8" ht="27" customHeight="1" x14ac:dyDescent="0.4">
      <c r="A86" s="60" t="s">
        <v>45</v>
      </c>
      <c r="B86" s="189">
        <v>1</v>
      </c>
      <c r="C86" s="202" t="s">
        <v>46</v>
      </c>
      <c r="D86" s="203"/>
      <c r="E86" s="203"/>
      <c r="F86" s="203"/>
      <c r="G86" s="203"/>
      <c r="H86" s="204"/>
    </row>
    <row r="87" spans="1:8" ht="27" customHeight="1" x14ac:dyDescent="0.4">
      <c r="A87" s="60" t="s">
        <v>47</v>
      </c>
      <c r="B87" s="189">
        <v>1</v>
      </c>
      <c r="C87" s="202" t="s">
        <v>48</v>
      </c>
      <c r="D87" s="203"/>
      <c r="E87" s="203"/>
      <c r="F87" s="203"/>
      <c r="G87" s="203"/>
      <c r="H87" s="204"/>
    </row>
    <row r="88" spans="1:8" ht="18.75" x14ac:dyDescent="0.3">
      <c r="A88" s="60"/>
      <c r="B88" s="65"/>
      <c r="C88" s="68"/>
      <c r="D88" s="68"/>
      <c r="E88" s="68"/>
      <c r="F88" s="68"/>
      <c r="G88" s="68"/>
      <c r="H88" s="68"/>
    </row>
    <row r="89" spans="1:8" ht="18.75" x14ac:dyDescent="0.3">
      <c r="A89" s="60" t="s">
        <v>49</v>
      </c>
      <c r="B89" s="69">
        <f>B86/B87</f>
        <v>1</v>
      </c>
      <c r="C89" s="54" t="s">
        <v>50</v>
      </c>
    </row>
    <row r="90" spans="1:8" ht="19.5" customHeight="1" x14ac:dyDescent="0.3">
      <c r="A90" s="60"/>
      <c r="B90" s="59"/>
      <c r="C90" s="61"/>
      <c r="D90" s="61"/>
      <c r="E90" s="61"/>
      <c r="F90" s="61"/>
      <c r="G90" s="61"/>
    </row>
    <row r="91" spans="1:8" ht="27" customHeight="1" x14ac:dyDescent="0.4">
      <c r="A91" s="70" t="s">
        <v>51</v>
      </c>
      <c r="B91" s="160">
        <v>50</v>
      </c>
      <c r="D91" s="205" t="s">
        <v>52</v>
      </c>
      <c r="E91" s="206"/>
      <c r="F91" s="116" t="s">
        <v>53</v>
      </c>
      <c r="G91" s="117"/>
      <c r="H91" s="61"/>
    </row>
    <row r="92" spans="1:8" ht="26.25" customHeight="1" x14ac:dyDescent="0.4">
      <c r="A92" s="71" t="s">
        <v>54</v>
      </c>
      <c r="B92" s="161">
        <v>1</v>
      </c>
      <c r="C92" s="73" t="s">
        <v>55</v>
      </c>
      <c r="D92" s="74" t="s">
        <v>56</v>
      </c>
      <c r="E92" s="75" t="s">
        <v>57</v>
      </c>
      <c r="F92" s="74" t="s">
        <v>56</v>
      </c>
      <c r="G92" s="75" t="s">
        <v>57</v>
      </c>
      <c r="H92" s="61"/>
    </row>
    <row r="93" spans="1:8" ht="26.25" customHeight="1" x14ac:dyDescent="0.4">
      <c r="A93" s="71" t="s">
        <v>58</v>
      </c>
      <c r="B93" s="161">
        <v>1</v>
      </c>
      <c r="C93" s="76">
        <v>1</v>
      </c>
      <c r="D93" s="187">
        <v>28451630</v>
      </c>
      <c r="E93" s="112">
        <f>IF(ISBLANK(D93),"-",$D$103/$D$100*D93)</f>
        <v>74250196.875709847</v>
      </c>
      <c r="F93" s="187">
        <v>30880963</v>
      </c>
      <c r="G93" s="112">
        <f>IF(ISBLANK(F93),"-",$D$103/$F$100*F93)</f>
        <v>75976092.584807143</v>
      </c>
      <c r="H93" s="61"/>
    </row>
    <row r="94" spans="1:8" ht="26.25" customHeight="1" x14ac:dyDescent="0.4">
      <c r="A94" s="71" t="s">
        <v>59</v>
      </c>
      <c r="B94" s="161">
        <v>1</v>
      </c>
      <c r="C94" s="72">
        <v>2</v>
      </c>
      <c r="D94" s="188">
        <v>28333569</v>
      </c>
      <c r="E94" s="113">
        <f>IF(ISBLANK(D94),"-",$D$103/$D$100*D94)</f>
        <v>73942093.175031081</v>
      </c>
      <c r="F94" s="188">
        <v>31295199</v>
      </c>
      <c r="G94" s="113">
        <f>IF(ISBLANK(F94),"-",$D$103/$F$100*F94)</f>
        <v>76995232.845684379</v>
      </c>
      <c r="H94" s="61"/>
    </row>
    <row r="95" spans="1:8" ht="26.25" customHeight="1" x14ac:dyDescent="0.4">
      <c r="A95" s="71" t="s">
        <v>60</v>
      </c>
      <c r="B95" s="161">
        <v>1</v>
      </c>
      <c r="C95" s="72">
        <v>3</v>
      </c>
      <c r="D95" s="188">
        <v>28351791</v>
      </c>
      <c r="E95" s="113">
        <f>IF(ISBLANK(D95),"-",$D$103/$D$100*D95)</f>
        <v>73989647.114382505</v>
      </c>
      <c r="F95" s="188">
        <v>31201306</v>
      </c>
      <c r="G95" s="113">
        <f>IF(ISBLANK(F95),"-",$D$103/$F$100*F95)</f>
        <v>76764228.933628097</v>
      </c>
    </row>
    <row r="96" spans="1:8" ht="26.25" customHeight="1" x14ac:dyDescent="0.4">
      <c r="A96" s="71" t="s">
        <v>61</v>
      </c>
      <c r="B96" s="161">
        <v>1</v>
      </c>
      <c r="C96" s="78">
        <v>4</v>
      </c>
      <c r="D96" s="164"/>
      <c r="E96" s="114" t="str">
        <f>IF(ISBLANK(D96),"-",$D$103/$D$100*D96)</f>
        <v>-</v>
      </c>
      <c r="F96" s="164"/>
      <c r="G96" s="114" t="str">
        <f>IF(ISBLANK(F96),"-",$D$103/$F$100*F96)</f>
        <v>-</v>
      </c>
    </row>
    <row r="97" spans="1:7" ht="27" customHeight="1" x14ac:dyDescent="0.4">
      <c r="A97" s="71" t="s">
        <v>62</v>
      </c>
      <c r="B97" s="161">
        <v>1</v>
      </c>
      <c r="C97" s="79" t="s">
        <v>63</v>
      </c>
      <c r="D97" s="80">
        <f>AVERAGE(D93:D96)</f>
        <v>28378996.666666668</v>
      </c>
      <c r="E97" s="81">
        <f>AVERAGE(E93:E96)</f>
        <v>74060645.721707806</v>
      </c>
      <c r="F97" s="80">
        <f>AVERAGE(F93:F96)</f>
        <v>31125822.666666668</v>
      </c>
      <c r="G97" s="81">
        <f>AVERAGE(G93:G96)</f>
        <v>76578518.121373191</v>
      </c>
    </row>
    <row r="98" spans="1:7" ht="26.25" customHeight="1" x14ac:dyDescent="0.4">
      <c r="A98" s="71" t="s">
        <v>64</v>
      </c>
      <c r="B98" s="156">
        <v>1</v>
      </c>
      <c r="C98" s="142" t="s">
        <v>65</v>
      </c>
      <c r="D98" s="166">
        <v>9.8800000000000008</v>
      </c>
      <c r="E98" s="77"/>
      <c r="F98" s="165">
        <v>10.48</v>
      </c>
      <c r="G98" s="118"/>
    </row>
    <row r="99" spans="1:7" ht="26.25" customHeight="1" x14ac:dyDescent="0.4">
      <c r="A99" s="71" t="s">
        <v>66</v>
      </c>
      <c r="B99" s="156">
        <v>1</v>
      </c>
      <c r="C99" s="143" t="s">
        <v>67</v>
      </c>
      <c r="D99" s="144">
        <f>D98*$B$89</f>
        <v>9.8800000000000008</v>
      </c>
      <c r="E99" s="83"/>
      <c r="F99" s="82">
        <f>F98*$B$89</f>
        <v>10.48</v>
      </c>
      <c r="G99" s="85"/>
    </row>
    <row r="100" spans="1:7" ht="19.5" customHeight="1" x14ac:dyDescent="0.3">
      <c r="A100" s="71" t="s">
        <v>68</v>
      </c>
      <c r="B100" s="140">
        <f>(B99/B98)*(B97/B96)*(B95/B94)*(B93/B92)*B91</f>
        <v>50</v>
      </c>
      <c r="C100" s="143" t="s">
        <v>69</v>
      </c>
      <c r="D100" s="145">
        <f>D99*$B$85/100</f>
        <v>9.5796479999999988</v>
      </c>
      <c r="E100" s="85"/>
      <c r="F100" s="84">
        <f>F99*$B$85/100</f>
        <v>10.161408</v>
      </c>
      <c r="G100" s="85"/>
    </row>
    <row r="101" spans="1:7" ht="19.5" customHeight="1" x14ac:dyDescent="0.3">
      <c r="A101" s="207" t="s">
        <v>70</v>
      </c>
      <c r="B101" s="208"/>
      <c r="C101" s="143" t="s">
        <v>71</v>
      </c>
      <c r="D101" s="144">
        <f>D100/$B$100</f>
        <v>0.19159295999999998</v>
      </c>
      <c r="E101" s="85"/>
      <c r="F101" s="86">
        <f>F100/$B$100</f>
        <v>0.20322815999999999</v>
      </c>
      <c r="G101" s="85"/>
    </row>
    <row r="102" spans="1:7" ht="27" customHeight="1" x14ac:dyDescent="0.4">
      <c r="A102" s="209"/>
      <c r="B102" s="210"/>
      <c r="C102" s="143" t="s">
        <v>72</v>
      </c>
      <c r="D102" s="167">
        <v>0.5</v>
      </c>
      <c r="E102" s="118"/>
      <c r="F102" s="118"/>
      <c r="G102" s="118"/>
    </row>
    <row r="103" spans="1:7" ht="18.75" x14ac:dyDescent="0.3">
      <c r="C103" s="143" t="s">
        <v>73</v>
      </c>
      <c r="D103" s="145">
        <f>D102*$B$100</f>
        <v>25</v>
      </c>
      <c r="E103" s="85"/>
      <c r="F103" s="85"/>
      <c r="G103" s="85"/>
    </row>
    <row r="104" spans="1:7" ht="19.5" customHeight="1" x14ac:dyDescent="0.3">
      <c r="C104" s="146" t="s">
        <v>74</v>
      </c>
      <c r="D104" s="147">
        <f>D103/B89</f>
        <v>25</v>
      </c>
      <c r="E104" s="104"/>
      <c r="F104" s="104"/>
      <c r="G104" s="104"/>
    </row>
    <row r="105" spans="1:7" ht="18.75" x14ac:dyDescent="0.3">
      <c r="C105" s="148" t="s">
        <v>75</v>
      </c>
      <c r="D105" s="149">
        <f>AVERAGE(E93:E96,G93:G96)</f>
        <v>75319581.921540499</v>
      </c>
      <c r="E105" s="103"/>
      <c r="F105" s="103"/>
      <c r="G105" s="103"/>
    </row>
    <row r="106" spans="1:7" ht="18.75" x14ac:dyDescent="0.3">
      <c r="C106" s="87" t="s">
        <v>76</v>
      </c>
      <c r="D106" s="90">
        <f>STDEV(E93:E96,G93:G96)/D105</f>
        <v>1.8903050866646731E-2</v>
      </c>
      <c r="E106" s="83"/>
      <c r="F106" s="83"/>
      <c r="G106" s="83"/>
    </row>
    <row r="107" spans="1:7" ht="19.5" customHeight="1" x14ac:dyDescent="0.3">
      <c r="C107" s="88" t="s">
        <v>20</v>
      </c>
      <c r="D107" s="91">
        <f>COUNT(E93:E96,G93:G96)</f>
        <v>6</v>
      </c>
      <c r="E107" s="83"/>
      <c r="F107" s="83"/>
      <c r="G107" s="83"/>
    </row>
    <row r="109" spans="1:7" ht="18.75" x14ac:dyDescent="0.3">
      <c r="A109" s="53" t="s">
        <v>1</v>
      </c>
      <c r="B109" s="92" t="s">
        <v>77</v>
      </c>
    </row>
    <row r="110" spans="1:7" ht="18.75" x14ac:dyDescent="0.3">
      <c r="A110" s="54" t="s">
        <v>78</v>
      </c>
      <c r="B110" s="56" t="str">
        <f>B21</f>
        <v>Each 5ml of reconstituted suspension contains: Amoxicillin Trihydrate BP equivalent to Amoxicillin 125mg
Diluted Potassium Clavulanate BP equivalent to Clavulanic acid 31.25mg</v>
      </c>
    </row>
    <row r="111" spans="1:7" ht="26.25" customHeight="1" x14ac:dyDescent="0.4">
      <c r="A111" s="151" t="s">
        <v>79</v>
      </c>
      <c r="B111" s="168">
        <v>5</v>
      </c>
      <c r="C111" s="131" t="s">
        <v>80</v>
      </c>
      <c r="D111" s="169">
        <v>31.25</v>
      </c>
      <c r="E111" s="131" t="str">
        <f>B20</f>
        <v>Amoxicillin Trihydrate &amp; Clavulanate Potassium</v>
      </c>
    </row>
    <row r="112" spans="1:7" ht="18.75" x14ac:dyDescent="0.3">
      <c r="A112" s="56" t="s">
        <v>81</v>
      </c>
      <c r="B112" s="178">
        <v>1.0113000000000001</v>
      </c>
    </row>
    <row r="113" spans="1:8" ht="18.75" x14ac:dyDescent="0.3">
      <c r="A113" s="129" t="s">
        <v>82</v>
      </c>
      <c r="B113" s="130">
        <f>B111</f>
        <v>5</v>
      </c>
      <c r="C113" s="131" t="s">
        <v>83</v>
      </c>
      <c r="D113" s="152">
        <f>B112*B111</f>
        <v>5.0565000000000007</v>
      </c>
      <c r="E113" s="132"/>
      <c r="F113" s="132"/>
      <c r="G113" s="132"/>
      <c r="H113" s="132"/>
    </row>
    <row r="114" spans="1:8" ht="19.5" customHeight="1" x14ac:dyDescent="0.25"/>
    <row r="115" spans="1:8" ht="27" customHeight="1" x14ac:dyDescent="0.4">
      <c r="A115" s="70" t="s">
        <v>84</v>
      </c>
      <c r="B115" s="185">
        <v>100</v>
      </c>
      <c r="D115" s="94" t="s">
        <v>85</v>
      </c>
      <c r="E115" s="93" t="s">
        <v>86</v>
      </c>
      <c r="F115" s="93" t="s">
        <v>56</v>
      </c>
      <c r="G115" s="93" t="s">
        <v>87</v>
      </c>
      <c r="H115" s="73" t="s">
        <v>88</v>
      </c>
    </row>
    <row r="116" spans="1:8" ht="26.25" customHeight="1" x14ac:dyDescent="0.4">
      <c r="A116" s="71" t="s">
        <v>89</v>
      </c>
      <c r="B116" s="186">
        <v>15</v>
      </c>
      <c r="C116" s="211" t="s">
        <v>90</v>
      </c>
      <c r="D116" s="214">
        <v>6.5952299999999999</v>
      </c>
      <c r="E116" s="124">
        <v>1</v>
      </c>
      <c r="F116" s="170">
        <v>43330209</v>
      </c>
      <c r="G116" s="136">
        <f>IF(ISBLANK(F116),"-",(F116/$D$105*$D$102*$B$124)*$D$113/$D$116)</f>
        <v>36.755446516156873</v>
      </c>
      <c r="H116" s="182">
        <f t="shared" ref="H116:H127" si="1">IF(ISBLANK(F116),"-",G116/$D$111)</f>
        <v>1.1761742885170199</v>
      </c>
    </row>
    <row r="117" spans="1:8" ht="26.25" customHeight="1" x14ac:dyDescent="0.4">
      <c r="A117" s="71" t="s">
        <v>91</v>
      </c>
      <c r="B117" s="186">
        <v>25</v>
      </c>
      <c r="C117" s="212"/>
      <c r="D117" s="215"/>
      <c r="E117" s="125">
        <v>2</v>
      </c>
      <c r="F117" s="163">
        <v>42815496</v>
      </c>
      <c r="G117" s="137">
        <f>IF(ISBLANK(F117),"-",(F117/$D$105*$D$102*$B$124)*$D$113/$D$116)</f>
        <v>36.318834125418796</v>
      </c>
      <c r="H117" s="183">
        <f t="shared" si="1"/>
        <v>1.1622026920134014</v>
      </c>
    </row>
    <row r="118" spans="1:8" ht="26.25" customHeight="1" x14ac:dyDescent="0.4">
      <c r="A118" s="71" t="s">
        <v>92</v>
      </c>
      <c r="B118" s="161">
        <v>1</v>
      </c>
      <c r="C118" s="212"/>
      <c r="D118" s="215"/>
      <c r="E118" s="125">
        <v>3</v>
      </c>
      <c r="F118" s="163">
        <v>42929518</v>
      </c>
      <c r="G118" s="137">
        <f>IF(ISBLANK(F118),"-",(F118/$D$105*$D$102*$B$124)*$D$113/$D$116)</f>
        <v>36.415554857198899</v>
      </c>
      <c r="H118" s="183">
        <f t="shared" si="1"/>
        <v>1.1652977554303647</v>
      </c>
    </row>
    <row r="119" spans="1:8" ht="27" customHeight="1" x14ac:dyDescent="0.4">
      <c r="A119" s="71" t="s">
        <v>93</v>
      </c>
      <c r="B119" s="161">
        <v>1</v>
      </c>
      <c r="C119" s="213"/>
      <c r="D119" s="216"/>
      <c r="E119" s="126">
        <v>4</v>
      </c>
      <c r="F119" s="171"/>
      <c r="G119" s="138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1" t="s">
        <v>94</v>
      </c>
      <c r="B120" s="161">
        <v>1</v>
      </c>
      <c r="C120" s="211" t="s">
        <v>95</v>
      </c>
      <c r="D120" s="214">
        <v>4.87317</v>
      </c>
      <c r="E120" s="95">
        <v>1</v>
      </c>
      <c r="F120" s="163">
        <v>32235321</v>
      </c>
      <c r="G120" s="136">
        <f>IF(ISBLANK(F120),"-",(F120/$D$105*$D$102*$B$124)*$D$113/$D$120)</f>
        <v>37.006780327501318</v>
      </c>
      <c r="H120" s="182">
        <f t="shared" si="1"/>
        <v>1.1842169704800423</v>
      </c>
    </row>
    <row r="121" spans="1:8" ht="26.25" customHeight="1" x14ac:dyDescent="0.4">
      <c r="A121" s="71" t="s">
        <v>96</v>
      </c>
      <c r="B121" s="161">
        <v>1</v>
      </c>
      <c r="C121" s="212"/>
      <c r="D121" s="215"/>
      <c r="E121" s="96">
        <v>2</v>
      </c>
      <c r="F121" s="163">
        <v>31690316</v>
      </c>
      <c r="G121" s="137">
        <f>IF(ISBLANK(F121),"-",(F121/$D$105*$D$102*$B$124)*$D$113/$D$120)</f>
        <v>36.381103905281421</v>
      </c>
      <c r="H121" s="183">
        <f t="shared" si="1"/>
        <v>1.1641953249690056</v>
      </c>
    </row>
    <row r="122" spans="1:8" ht="26.25" customHeight="1" x14ac:dyDescent="0.4">
      <c r="A122" s="71" t="s">
        <v>97</v>
      </c>
      <c r="B122" s="161">
        <v>1</v>
      </c>
      <c r="C122" s="212"/>
      <c r="D122" s="215"/>
      <c r="E122" s="96">
        <v>3</v>
      </c>
      <c r="F122" s="163">
        <v>31712933</v>
      </c>
      <c r="G122" s="137">
        <f>IF(ISBLANK(F122),"-",(F122/$D$105*$D$102*$B$124)*$D$113/$D$120)</f>
        <v>36.407068664579683</v>
      </c>
      <c r="H122" s="183">
        <f t="shared" si="1"/>
        <v>1.1650261972665499</v>
      </c>
    </row>
    <row r="123" spans="1:8" ht="27" customHeight="1" x14ac:dyDescent="0.4">
      <c r="A123" s="71" t="s">
        <v>98</v>
      </c>
      <c r="B123" s="161">
        <v>1</v>
      </c>
      <c r="C123" s="213"/>
      <c r="D123" s="216"/>
      <c r="E123" s="97">
        <v>4</v>
      </c>
      <c r="F123" s="171"/>
      <c r="G123" s="138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1" t="s">
        <v>99</v>
      </c>
      <c r="B124" s="139">
        <f>(B123/B122)*(B121/B120)*(B119/B118)*(B117/B116)*B115</f>
        <v>166.66666666666669</v>
      </c>
      <c r="C124" s="211" t="s">
        <v>100</v>
      </c>
      <c r="D124" s="214">
        <v>5.1878700000000002</v>
      </c>
      <c r="E124" s="95">
        <v>1</v>
      </c>
      <c r="F124" s="170">
        <v>34317206</v>
      </c>
      <c r="G124" s="136">
        <f>IF(ISBLANK(F124),"-",(F124/$D$105*$D$102*$B$124)*$D$113/$D$124)</f>
        <v>37.006984800215498</v>
      </c>
      <c r="H124" s="182">
        <f t="shared" si="1"/>
        <v>1.1842235136068959</v>
      </c>
    </row>
    <row r="125" spans="1:8" ht="27" customHeight="1" x14ac:dyDescent="0.4">
      <c r="A125" s="150" t="s">
        <v>101</v>
      </c>
      <c r="B125" s="172">
        <f>(D102*B124)/D111*D113</f>
        <v>13.484000000000004</v>
      </c>
      <c r="C125" s="212"/>
      <c r="D125" s="215"/>
      <c r="E125" s="96">
        <v>2</v>
      </c>
      <c r="F125" s="163">
        <v>33887280</v>
      </c>
      <c r="G125" s="137">
        <f>IF(ISBLANK(F125),"-",(F125/$D$105*$D$102*$B$124)*$D$113/$D$124)</f>
        <v>36.543361248017881</v>
      </c>
      <c r="H125" s="183">
        <f t="shared" si="1"/>
        <v>1.1693875599365722</v>
      </c>
    </row>
    <row r="126" spans="1:8" ht="26.25" customHeight="1" x14ac:dyDescent="0.4">
      <c r="A126" s="207" t="s">
        <v>70</v>
      </c>
      <c r="B126" s="218"/>
      <c r="C126" s="212"/>
      <c r="D126" s="215"/>
      <c r="E126" s="96">
        <v>3</v>
      </c>
      <c r="F126" s="163">
        <v>34579216</v>
      </c>
      <c r="G126" s="137">
        <f>IF(ISBLANK(F126),"-",(F126/$D$105*$D$102*$B$124)*$D$113/$D$124)</f>
        <v>37.289531114956404</v>
      </c>
      <c r="H126" s="183">
        <f t="shared" si="1"/>
        <v>1.193264995678605</v>
      </c>
    </row>
    <row r="127" spans="1:8" ht="27" customHeight="1" x14ac:dyDescent="0.4">
      <c r="A127" s="209"/>
      <c r="B127" s="219"/>
      <c r="C127" s="217"/>
      <c r="D127" s="216"/>
      <c r="E127" s="97">
        <v>4</v>
      </c>
      <c r="F127" s="171"/>
      <c r="G127" s="138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98"/>
      <c r="B128" s="98"/>
      <c r="C128" s="98"/>
      <c r="D128" s="98"/>
      <c r="E128" s="98"/>
      <c r="F128" s="99"/>
      <c r="G128" s="89" t="s">
        <v>63</v>
      </c>
      <c r="H128" s="173">
        <f>AVERAGE(H116:H127)</f>
        <v>1.1737765886553841</v>
      </c>
    </row>
    <row r="129" spans="1:9" ht="26.25" customHeight="1" x14ac:dyDescent="0.4">
      <c r="C129" s="98"/>
      <c r="D129" s="98"/>
      <c r="E129" s="98"/>
      <c r="F129" s="99"/>
      <c r="G129" s="87" t="s">
        <v>76</v>
      </c>
      <c r="H129" s="174">
        <f>STDEV(H116:H127)/H128</f>
        <v>9.5115938766215796E-3</v>
      </c>
    </row>
    <row r="130" spans="1:9" ht="27" customHeight="1" x14ac:dyDescent="0.4">
      <c r="A130" s="98"/>
      <c r="B130" s="98"/>
      <c r="C130" s="99"/>
      <c r="D130" s="100"/>
      <c r="E130" s="100"/>
      <c r="F130" s="99"/>
      <c r="G130" s="88" t="s">
        <v>20</v>
      </c>
      <c r="H130" s="175">
        <f>COUNT(H116:H127)</f>
        <v>9</v>
      </c>
    </row>
    <row r="131" spans="1:9" ht="18.75" x14ac:dyDescent="0.3">
      <c r="A131" s="98"/>
      <c r="B131" s="98"/>
      <c r="C131" s="99"/>
      <c r="D131" s="100"/>
      <c r="E131" s="100"/>
      <c r="F131" s="100"/>
      <c r="G131" s="100"/>
      <c r="H131" s="99"/>
    </row>
    <row r="132" spans="1:9" ht="26.25" customHeight="1" x14ac:dyDescent="0.4">
      <c r="A132" s="58" t="s">
        <v>102</v>
      </c>
      <c r="B132" s="176" t="s">
        <v>103</v>
      </c>
      <c r="C132" s="196" t="str">
        <f>B20</f>
        <v>Amoxicillin Trihydrate &amp; Clavulanate Potassium</v>
      </c>
      <c r="D132" s="196"/>
      <c r="E132" s="123" t="s">
        <v>104</v>
      </c>
      <c r="F132" s="123"/>
      <c r="G132" s="177">
        <f>H128</f>
        <v>1.1737765886553841</v>
      </c>
      <c r="H132" s="99"/>
    </row>
    <row r="133" spans="1:9" ht="19.5" customHeight="1" x14ac:dyDescent="0.3">
      <c r="A133" s="180"/>
      <c r="B133" s="110"/>
      <c r="C133" s="111"/>
      <c r="D133" s="111"/>
      <c r="E133" s="110"/>
      <c r="F133" s="110"/>
      <c r="G133" s="110"/>
      <c r="H133" s="110"/>
    </row>
    <row r="134" spans="1:9" ht="83.1" customHeight="1" x14ac:dyDescent="0.3">
      <c r="A134" s="105" t="s">
        <v>29</v>
      </c>
      <c r="B134" s="153"/>
      <c r="C134" s="153"/>
      <c r="D134" s="98"/>
      <c r="E134" s="107"/>
      <c r="F134" s="101"/>
      <c r="G134" s="127"/>
      <c r="H134" s="127"/>
      <c r="I134" s="101"/>
    </row>
    <row r="135" spans="1:9" ht="83.1" customHeight="1" x14ac:dyDescent="0.3">
      <c r="A135" s="105" t="s">
        <v>30</v>
      </c>
      <c r="B135" s="154"/>
      <c r="C135" s="154"/>
      <c r="D135" s="115"/>
      <c r="E135" s="108"/>
      <c r="F135" s="101"/>
      <c r="G135" s="128"/>
      <c r="H135" s="128"/>
      <c r="I135" s="123"/>
    </row>
    <row r="136" spans="1:9" ht="18.75" x14ac:dyDescent="0.3">
      <c r="A136" s="98"/>
      <c r="B136" s="99"/>
      <c r="C136" s="100"/>
      <c r="D136" s="100"/>
      <c r="E136" s="100"/>
      <c r="F136" s="100"/>
      <c r="G136" s="99"/>
      <c r="H136" s="99"/>
      <c r="I136" s="101"/>
    </row>
    <row r="137" spans="1:9" ht="18.75" x14ac:dyDescent="0.3">
      <c r="A137" s="98"/>
      <c r="B137" s="98"/>
      <c r="C137" s="99"/>
      <c r="D137" s="100"/>
      <c r="E137" s="100"/>
      <c r="F137" s="100"/>
      <c r="G137" s="100"/>
      <c r="H137" s="99"/>
      <c r="I137" s="101"/>
    </row>
    <row r="138" spans="1:9" ht="27" customHeight="1" x14ac:dyDescent="0.3">
      <c r="A138" s="98"/>
      <c r="B138" s="98"/>
      <c r="C138" s="99"/>
      <c r="D138" s="100"/>
      <c r="E138" s="100"/>
      <c r="F138" s="100"/>
      <c r="G138" s="100"/>
      <c r="H138" s="99"/>
      <c r="I138" s="101"/>
    </row>
    <row r="139" spans="1:9" ht="18.75" x14ac:dyDescent="0.3">
      <c r="A139" s="98"/>
      <c r="B139" s="98"/>
      <c r="C139" s="99"/>
      <c r="D139" s="100"/>
      <c r="E139" s="100"/>
      <c r="F139" s="100"/>
      <c r="G139" s="100"/>
      <c r="H139" s="99"/>
      <c r="I139" s="101"/>
    </row>
    <row r="140" spans="1:9" ht="27" customHeight="1" x14ac:dyDescent="0.3">
      <c r="A140" s="98"/>
      <c r="B140" s="98"/>
      <c r="C140" s="99"/>
      <c r="D140" s="100"/>
      <c r="E140" s="100"/>
      <c r="F140" s="100"/>
      <c r="G140" s="100"/>
      <c r="H140" s="99"/>
      <c r="I140" s="101"/>
    </row>
    <row r="141" spans="1:9" ht="27" customHeight="1" x14ac:dyDescent="0.3">
      <c r="A141" s="98"/>
      <c r="B141" s="98"/>
      <c r="C141" s="99"/>
      <c r="D141" s="100"/>
      <c r="E141" s="100"/>
      <c r="F141" s="100"/>
      <c r="G141" s="100"/>
      <c r="H141" s="99"/>
      <c r="I141" s="101"/>
    </row>
    <row r="142" spans="1:9" ht="18.75" x14ac:dyDescent="0.3">
      <c r="A142" s="98"/>
      <c r="B142" s="98"/>
      <c r="C142" s="99"/>
      <c r="D142" s="100"/>
      <c r="E142" s="100"/>
      <c r="F142" s="100"/>
      <c r="G142" s="100"/>
      <c r="H142" s="99"/>
      <c r="I142" s="101"/>
    </row>
    <row r="143" spans="1:9" ht="18.75" x14ac:dyDescent="0.3">
      <c r="A143" s="98"/>
      <c r="B143" s="98"/>
      <c r="C143" s="99"/>
      <c r="D143" s="100"/>
      <c r="E143" s="100"/>
      <c r="F143" s="100"/>
      <c r="G143" s="100"/>
      <c r="H143" s="99"/>
      <c r="I143" s="101"/>
    </row>
    <row r="144" spans="1:9" ht="18.75" x14ac:dyDescent="0.3">
      <c r="A144" s="98"/>
      <c r="B144" s="98"/>
      <c r="C144" s="99"/>
      <c r="D144" s="100"/>
      <c r="E144" s="100"/>
      <c r="F144" s="100"/>
      <c r="G144" s="100"/>
      <c r="H144" s="99"/>
      <c r="I144" s="101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assay-mutua</vt:lpstr>
      <vt:lpstr>Relative Density</vt:lpstr>
      <vt:lpstr>Amoxicillin assay-mutua (2)</vt:lpstr>
      <vt:lpstr>Clavulanic acid assay-mutua </vt:lpstr>
      <vt:lpstr>SST</vt:lpstr>
      <vt:lpstr>Clavulanic acid</vt:lpstr>
      <vt:lpstr>'Amoxicillin assay-mutua (2)'!Print_Area</vt:lpstr>
      <vt:lpstr>'Clavulanic acid'!Print_Area</vt:lpstr>
      <vt:lpstr>'Clavulanic acid assay-mutua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2016-11-16T08:21:32Z</dcterms:modified>
</cp:coreProperties>
</file>