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Bactaquin 750mg" sheetId="4" r:id="rId3"/>
    <sheet name="Sheet1" sheetId="5" r:id="rId4"/>
  </sheets>
  <definedNames>
    <definedName name="_xlnm.Print_Area" localSheetId="2">'Bactaquin 750mg'!$A$1:$J$129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83" i="4" l="1"/>
  <c r="G42" i="4"/>
  <c r="B30" i="4"/>
  <c r="B34" i="4"/>
  <c r="D97" i="4" l="1"/>
  <c r="B98" i="4" l="1"/>
  <c r="D98" i="4" l="1"/>
  <c r="B21" i="1" l="1"/>
  <c r="F11" i="5" l="1"/>
  <c r="F16" i="5" l="1"/>
  <c r="C120" i="4" l="1"/>
  <c r="B116" i="4"/>
  <c r="F95" i="4"/>
  <c r="D95" i="4"/>
  <c r="B87" i="4"/>
  <c r="B79" i="4"/>
  <c r="C76" i="4"/>
  <c r="B68" i="4"/>
  <c r="C56" i="4"/>
  <c r="B55" i="4"/>
  <c r="B45" i="4"/>
  <c r="D48" i="4" s="1"/>
  <c r="F42" i="4"/>
  <c r="D42" i="4"/>
  <c r="F44" i="4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4" l="1"/>
  <c r="D45" i="4" s="1"/>
  <c r="E40" i="4" s="1"/>
  <c r="D43" i="2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I39" i="4"/>
  <c r="D49" i="4"/>
  <c r="F45" i="4"/>
  <c r="G38" i="4" s="1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91" i="4" l="1"/>
  <c r="E91" i="4"/>
  <c r="G40" i="4"/>
  <c r="E93" i="4"/>
  <c r="E92" i="4"/>
  <c r="G93" i="4"/>
  <c r="G94" i="4"/>
  <c r="F99" i="4"/>
  <c r="G92" i="4"/>
  <c r="D99" i="4"/>
  <c r="E94" i="4"/>
  <c r="G39" i="4"/>
  <c r="E41" i="4"/>
  <c r="E39" i="4"/>
  <c r="G41" i="4"/>
  <c r="D46" i="4"/>
  <c r="F46" i="4"/>
  <c r="E38" i="4"/>
  <c r="G95" i="4" l="1"/>
  <c r="E42" i="4"/>
  <c r="E95" i="4"/>
  <c r="D105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F115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H73" i="4" l="1"/>
  <c r="G120" i="4"/>
  <c r="H72" i="4"/>
  <c r="G76" i="4" s="1"/>
  <c r="F117" i="4"/>
  <c r="H74" i="4"/>
  <c r="F116" i="4" l="1"/>
</calcChain>
</file>

<file path=xl/sharedStrings.xml><?xml version="1.0" encoding="utf-8"?>
<sst xmlns="http://schemas.openxmlformats.org/spreadsheetml/2006/main" count="232" uniqueCount="130">
  <si>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</si>
  <si>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</si>
  <si>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</si>
  <si>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</si>
  <si>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</si>
  <si>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</si>
  <si>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</si>
  <si>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</si>
  <si>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</si>
  <si>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</si>
  <si>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</si>
  <si>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</si>
  <si>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</si>
  <si>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</si>
  <si>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</si>
  <si>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</si>
  <si>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</si>
  <si>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</si>
  <si>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</si>
  <si>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</si>
  <si>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</si>
  <si>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</si>
  <si>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</si>
  <si>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</si>
  <si>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</si>
  <si>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</si>
  <si>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</si>
  <si>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</si>
  <si>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</si>
  <si>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</si>
  <si>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</si>
  <si>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</si>
  <si>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</si>
  <si>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</si>
  <si>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</si>
  <si>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</si>
  <si>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</si>
  <si>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</si>
  <si>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</si>
  <si>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</si>
  <si>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</si>
  <si>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</si>
  <si>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</si>
  <si>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</si>
  <si>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</si>
  <si>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</si>
  <si>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</si>
  <si>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</si>
  <si>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</si>
  <si>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</si>
  <si>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</si>
  <si>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</si>
  <si>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</si>
  <si>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</si>
  <si>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</si>
  <si>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</si>
  <si>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</si>
  <si>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</si>
  <si>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</si>
  <si>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</si>
  <si>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</si>
  <si>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</si>
  <si>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</si>
  <si>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</si>
  <si>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</si>
  <si>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</si>
  <si>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</si>
  <si>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</si>
  <si>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</si>
  <si>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</si>
  <si>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</si>
  <si>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</si>
  <si>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</si>
  <si>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</si>
  <si>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</si>
  <si>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</si>
  <si>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</si>
  <si>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</si>
  <si>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</si>
  <si>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</si>
  <si>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</si>
  <si>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</si>
  <si>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</si>
  <si>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</si>
  <si>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</si>
  <si>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</si>
  <si>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</si>
  <si>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</si>
  <si>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</si>
  <si>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</si>
  <si>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</si>
  <si>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</si>
  <si>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</si>
  <si>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</si>
  <si>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</si>
  <si>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</si>
  <si>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</si>
  <si>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</si>
  <si>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</si>
  <si>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</si>
  <si>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</si>
  <si>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</si>
  <si>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</si>
  <si>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</si>
  <si>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</si>
  <si>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</si>
  <si>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</si>
  <si>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</si>
  <si>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</si>
  <si>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</si>
  <si>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</si>
  <si>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</si>
  <si>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</si>
  <si>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</si>
  <si>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</si>
  <si>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</si>
  <si>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</si>
  <si>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</si>
  <si>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</si>
  <si>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</si>
  <si>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BACTAQUIN 750mg</t>
  </si>
  <si>
    <t>Levofloxacin tablets</t>
  </si>
  <si>
    <t>NDQD201510438</t>
  </si>
  <si>
    <t>LEVOFLOXACIN</t>
  </si>
  <si>
    <t>Levofloxacin Hemihydrate U.S.P equivalent to Levofloxacin 750mg</t>
  </si>
  <si>
    <t>25-02-16</t>
  </si>
  <si>
    <t xml:space="preserve">Levofloxacin </t>
  </si>
  <si>
    <t xml:space="preserve"> Levofloxacin Hemihydrate U.S.P equivalent to Levofloxacin 750mg</t>
  </si>
  <si>
    <t>Levofloxacin</t>
  </si>
  <si>
    <t>L11-2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</si>
</sst>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6" fontId="0" fillId="2" borderId="0" xfId="0" applyNumberFormat="1" applyFill="1"/>
    <xf numFmtId="168" fontId="11" fillId="7" borderId="38" xfId="0" applyNumberFormat="1" applyFont="1" applyFill="1" applyBorder="1" applyAlignment="1">
      <alignment horizontal="center"/>
    </xf>
    <xf numFmtId="10" fontId="17" fillId="7" borderId="22" xfId="0" applyNumberFormat="1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10" fontId="17" fillId="6" borderId="5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56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3" fillId="2" borderId="9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3" fillId="2" borderId="43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120</v>
      </c>
      <c r="D17" s="9"/>
      <c r="E17" s="10"/>
    </row>
    <row r="18" spans="1:6" ht="16.5" customHeight="1" x14ac:dyDescent="0.3">
      <c r="A18" s="11" t="s">
        <v>4</v>
      </c>
      <c r="B18" s="8" t="s">
        <v>121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19.77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B20/100*5/100</f>
        <v>9.8849999999999997E-3</v>
      </c>
      <c r="C21" s="10"/>
      <c r="D21" s="10"/>
      <c r="E21" s="10"/>
    </row>
    <row r="22" spans="1:6" ht="15.75" customHeight="1" x14ac:dyDescent="0.25">
      <c r="A22" s="10"/>
      <c r="B22" s="277">
        <v>42425.482164351852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5583642</v>
      </c>
      <c r="C24" s="18">
        <v>10422.6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5559505</v>
      </c>
      <c r="C25" s="18">
        <v>10433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5540896</v>
      </c>
      <c r="C26" s="18">
        <v>10420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5517311</v>
      </c>
      <c r="C27" s="18">
        <v>10476.9</v>
      </c>
      <c r="D27" s="19">
        <v>1</v>
      </c>
      <c r="E27" s="19">
        <v>8.6999999999999993</v>
      </c>
    </row>
    <row r="28" spans="1:6" ht="16.5" customHeight="1" x14ac:dyDescent="0.3">
      <c r="A28" s="17">
        <v>5</v>
      </c>
      <c r="B28" s="18">
        <v>5518154</v>
      </c>
      <c r="C28" s="18">
        <v>10440.700000000001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5501013</v>
      </c>
      <c r="C29" s="21">
        <v>10483</v>
      </c>
      <c r="D29" s="22">
        <v>1</v>
      </c>
      <c r="E29" s="22">
        <v>8.6999999999999993</v>
      </c>
    </row>
    <row r="30" spans="1:6" ht="16.5" customHeight="1" x14ac:dyDescent="0.3">
      <c r="A30" s="23" t="s">
        <v>13</v>
      </c>
      <c r="B30" s="24">
        <f>AVERAGE(B24:B29)</f>
        <v>5536753.5</v>
      </c>
      <c r="C30" s="25">
        <f>AVERAGE(C24:C29)</f>
        <v>10446.033333333333</v>
      </c>
      <c r="D30" s="26">
        <f>AVERAGE(D24:D29)</f>
        <v>1</v>
      </c>
      <c r="E30" s="26">
        <f>AVERAGE(E24:E29)</f>
        <v>8.7000000000000011</v>
      </c>
    </row>
    <row r="31" spans="1:6" ht="16.5" customHeight="1" x14ac:dyDescent="0.3">
      <c r="A31" s="27" t="s">
        <v>14</v>
      </c>
      <c r="B31" s="28">
        <f>(STDEV(B24:B29)/B30)</f>
        <v>5.5578153981354905E-3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21</v>
      </c>
      <c r="C59" s="284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32.28515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26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27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28</v>
      </c>
      <c r="B14" s="292"/>
      <c r="C14" s="60" t="s">
        <v>120</v>
      </c>
    </row>
    <row r="15" spans="1:7" ht="16.5" customHeight="1" x14ac:dyDescent="0.3">
      <c r="A15" s="292" t="s">
        <v>29</v>
      </c>
      <c r="B15" s="292"/>
      <c r="C15" s="60" t="s">
        <v>122</v>
      </c>
    </row>
    <row r="16" spans="1:7" ht="16.5" customHeight="1" x14ac:dyDescent="0.3">
      <c r="A16" s="292" t="s">
        <v>30</v>
      </c>
      <c r="B16" s="292"/>
      <c r="C16" s="60" t="s">
        <v>123</v>
      </c>
    </row>
    <row r="17" spans="1:5" ht="16.5" customHeight="1" x14ac:dyDescent="0.3">
      <c r="A17" s="292" t="s">
        <v>31</v>
      </c>
      <c r="B17" s="292"/>
      <c r="C17" s="60" t="s">
        <v>124</v>
      </c>
    </row>
    <row r="18" spans="1:5" ht="16.5" customHeight="1" x14ac:dyDescent="0.3">
      <c r="A18" s="292" t="s">
        <v>32</v>
      </c>
      <c r="B18" s="292"/>
      <c r="C18" s="97">
        <v>42424</v>
      </c>
    </row>
    <row r="19" spans="1:5" ht="16.5" customHeight="1" x14ac:dyDescent="0.3">
      <c r="A19" s="292" t="s">
        <v>33</v>
      </c>
      <c r="B19" s="292"/>
      <c r="C19" s="97" t="s">
        <v>125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34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1150.75</v>
      </c>
      <c r="D24" s="87">
        <f t="shared" ref="D24:D43" si="0">(C24-$C$46)/$C$46</f>
        <v>-5.7400529724764343E-3</v>
      </c>
      <c r="E24" s="53"/>
    </row>
    <row r="25" spans="1:5" ht="15.75" customHeight="1" x14ac:dyDescent="0.3">
      <c r="C25" s="95">
        <v>1165.0999999999999</v>
      </c>
      <c r="D25" s="88">
        <f t="shared" si="0"/>
        <v>6.6584960084880435E-3</v>
      </c>
      <c r="E25" s="53"/>
    </row>
    <row r="26" spans="1:5" ht="15.75" customHeight="1" x14ac:dyDescent="0.3">
      <c r="C26" s="95">
        <v>1149.9100000000001</v>
      </c>
      <c r="D26" s="88">
        <f t="shared" si="0"/>
        <v>-6.4658216933133131E-3</v>
      </c>
      <c r="E26" s="53"/>
    </row>
    <row r="27" spans="1:5" ht="15.75" customHeight="1" x14ac:dyDescent="0.3">
      <c r="C27" s="95">
        <v>1162.9000000000001</v>
      </c>
      <c r="D27" s="88">
        <f t="shared" si="0"/>
        <v>4.757673168200951E-3</v>
      </c>
      <c r="E27" s="53"/>
    </row>
    <row r="28" spans="1:5" ht="15.75" customHeight="1" x14ac:dyDescent="0.3">
      <c r="C28" s="95">
        <v>1167.32</v>
      </c>
      <c r="D28" s="88">
        <f t="shared" si="0"/>
        <v>8.5765990564142906E-3</v>
      </c>
      <c r="E28" s="53"/>
    </row>
    <row r="29" spans="1:5" ht="15.75" customHeight="1" x14ac:dyDescent="0.3">
      <c r="C29" s="95">
        <v>1154.42</v>
      </c>
      <c r="D29" s="88">
        <f t="shared" si="0"/>
        <v>-2.5691348707244607E-3</v>
      </c>
      <c r="E29" s="53"/>
    </row>
    <row r="30" spans="1:5" ht="15.75" customHeight="1" x14ac:dyDescent="0.3">
      <c r="C30" s="95">
        <v>1173.1199999999999</v>
      </c>
      <c r="D30" s="88">
        <f t="shared" si="0"/>
        <v>1.3587859271716999E-2</v>
      </c>
      <c r="E30" s="53"/>
    </row>
    <row r="31" spans="1:5" ht="15.75" customHeight="1" x14ac:dyDescent="0.3">
      <c r="C31" s="95">
        <v>1155.71</v>
      </c>
      <c r="D31" s="88">
        <f t="shared" si="0"/>
        <v>-1.4545614780106051E-3</v>
      </c>
      <c r="E31" s="53"/>
    </row>
    <row r="32" spans="1:5" ht="15.75" customHeight="1" x14ac:dyDescent="0.3">
      <c r="C32" s="95">
        <v>1155.54</v>
      </c>
      <c r="D32" s="88">
        <f t="shared" si="0"/>
        <v>-1.6014432429419555E-3</v>
      </c>
      <c r="E32" s="53"/>
    </row>
    <row r="33" spans="1:7" ht="15.75" customHeight="1" x14ac:dyDescent="0.3">
      <c r="C33" s="95">
        <v>1153.8900000000001</v>
      </c>
      <c r="D33" s="88">
        <f t="shared" si="0"/>
        <v>-3.0270603731572744E-3</v>
      </c>
      <c r="E33" s="53"/>
    </row>
    <row r="34" spans="1:7" ht="15.75" customHeight="1" x14ac:dyDescent="0.3">
      <c r="C34" s="95">
        <v>1132.33</v>
      </c>
      <c r="D34" s="88">
        <f t="shared" si="0"/>
        <v>-2.1655124207972463E-2</v>
      </c>
      <c r="E34" s="53"/>
    </row>
    <row r="35" spans="1:7" ht="15.75" customHeight="1" x14ac:dyDescent="0.3">
      <c r="C35" s="95">
        <v>1186.3800000000001</v>
      </c>
      <c r="D35" s="88">
        <f t="shared" si="0"/>
        <v>2.5044636936357608E-2</v>
      </c>
      <c r="E35" s="53"/>
    </row>
    <row r="36" spans="1:7" ht="15.75" customHeight="1" x14ac:dyDescent="0.3">
      <c r="C36" s="95">
        <v>1171.33</v>
      </c>
      <c r="D36" s="88">
        <f t="shared" si="0"/>
        <v>1.2041280688028769E-2</v>
      </c>
      <c r="E36" s="53"/>
    </row>
    <row r="37" spans="1:7" ht="15.75" customHeight="1" x14ac:dyDescent="0.3">
      <c r="C37" s="95">
        <v>1158.6099999999999</v>
      </c>
      <c r="D37" s="88">
        <f t="shared" si="0"/>
        <v>1.0510686296406507E-3</v>
      </c>
      <c r="E37" s="53"/>
    </row>
    <row r="38" spans="1:7" ht="15.75" customHeight="1" x14ac:dyDescent="0.3">
      <c r="C38" s="95">
        <v>1177.17</v>
      </c>
      <c r="D38" s="88">
        <f t="shared" si="0"/>
        <v>1.708710131860959E-2</v>
      </c>
      <c r="E38" s="53"/>
    </row>
    <row r="39" spans="1:7" ht="15.75" customHeight="1" x14ac:dyDescent="0.3">
      <c r="C39" s="95">
        <v>1141.32</v>
      </c>
      <c r="D39" s="88">
        <f t="shared" si="0"/>
        <v>-1.3887670874253197E-2</v>
      </c>
      <c r="E39" s="53"/>
    </row>
    <row r="40" spans="1:7" ht="15.75" customHeight="1" x14ac:dyDescent="0.3">
      <c r="C40" s="95">
        <v>1146.06</v>
      </c>
      <c r="D40" s="88">
        <f t="shared" si="0"/>
        <v>-9.7922616638161167E-3</v>
      </c>
      <c r="E40" s="53"/>
    </row>
    <row r="41" spans="1:7" ht="15.75" customHeight="1" x14ac:dyDescent="0.3">
      <c r="C41" s="95">
        <v>1122.53</v>
      </c>
      <c r="D41" s="88">
        <f t="shared" si="0"/>
        <v>-3.0122425951070172E-2</v>
      </c>
      <c r="E41" s="53"/>
    </row>
    <row r="42" spans="1:7" ht="15.75" customHeight="1" x14ac:dyDescent="0.3">
      <c r="C42" s="95">
        <v>1171.1300000000001</v>
      </c>
      <c r="D42" s="88">
        <f t="shared" si="0"/>
        <v>1.1868478611639177E-2</v>
      </c>
      <c r="E42" s="53"/>
    </row>
    <row r="43" spans="1:7" ht="16.5" customHeight="1" x14ac:dyDescent="0.3">
      <c r="C43" s="96">
        <v>1152.3499999999999</v>
      </c>
      <c r="D43" s="89">
        <f t="shared" si="0"/>
        <v>-4.3576363613585141E-3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23147.87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1157.3934999999999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5">
        <f>C46</f>
        <v>1157.3934999999999</v>
      </c>
      <c r="C49" s="93">
        <f>-IF(C46&lt;=80,10%,IF(C46&lt;250,7.5%,5%))</f>
        <v>-0.05</v>
      </c>
      <c r="D49" s="81">
        <f>IF(C46&lt;=80,C46*0.9,IF(C46&lt;250,C46*0.925,C46*0.95))</f>
        <v>1099.5238249999998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1215.263175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SheetLayoutView="50" workbookViewId="0">
      <selection activeCell="D27" sqref="D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108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109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40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28</v>
      </c>
      <c r="B18" s="326" t="s">
        <v>120</v>
      </c>
      <c r="C18" s="326"/>
      <c r="D18" s="264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122</v>
      </c>
      <c r="C19" s="26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331" t="s">
        <v>126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331" t="s">
        <v>127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32</v>
      </c>
      <c r="B22" s="105">
        <v>42424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42425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128</v>
      </c>
      <c r="C26" s="326"/>
    </row>
    <row r="27" spans="1:14" ht="26.25" customHeight="1" x14ac:dyDescent="0.4">
      <c r="A27" s="109" t="s">
        <v>41</v>
      </c>
      <c r="B27" s="324" t="s">
        <v>129</v>
      </c>
      <c r="C27" s="324"/>
    </row>
    <row r="28" spans="1:14" ht="27" customHeight="1" x14ac:dyDescent="0.4">
      <c r="A28" s="109" t="s">
        <v>5</v>
      </c>
      <c r="B28" s="110">
        <v>99.9</v>
      </c>
    </row>
    <row r="29" spans="1:14" s="14" customFormat="1" ht="27" customHeight="1" x14ac:dyDescent="0.4">
      <c r="A29" s="109" t="s">
        <v>42</v>
      </c>
      <c r="B29" s="111">
        <v>0</v>
      </c>
      <c r="C29" s="301" t="s">
        <v>101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4" t="s">
        <v>45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4" t="s">
        <v>47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7" t="s">
        <v>50</v>
      </c>
      <c r="E36" s="325"/>
      <c r="F36" s="307" t="s">
        <v>51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5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100</v>
      </c>
      <c r="C38" s="131">
        <v>1</v>
      </c>
      <c r="D38" s="132">
        <v>5492435</v>
      </c>
      <c r="E38" s="133">
        <f>IF(ISBLANK(D38),"-",$D$48/$D$45*D38)</f>
        <v>5561894.7222386766</v>
      </c>
      <c r="F38" s="132">
        <v>5637258</v>
      </c>
      <c r="G38" s="134">
        <f>IF(ISBLANK(F38),"-",$D$48/$F$45*F38)</f>
        <v>5475886.3667160617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5472181</v>
      </c>
      <c r="E39" s="138">
        <f>IF(ISBLANK(D39),"-",$D$48/$D$45*D39)</f>
        <v>5541384.5813441155</v>
      </c>
      <c r="F39" s="137">
        <v>5602764</v>
      </c>
      <c r="G39" s="139">
        <f>IF(ISBLANK(F39),"-",$D$48/$F$45*F39)</f>
        <v>5442379.7888135593</v>
      </c>
      <c r="I39" s="309">
        <f>ABS((F43/D43*D42)-F42)/D42</f>
        <v>1.8008798615094478E-2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5511812</v>
      </c>
      <c r="E40" s="138">
        <f>IF(ISBLANK(D40),"-",$D$48/$D$45*D40)</f>
        <v>5581516.7722097402</v>
      </c>
      <c r="F40" s="137">
        <v>5639746</v>
      </c>
      <c r="G40" s="139">
        <f>IF(ISBLANK(F40),"-",$D$48/$F$45*F40)</f>
        <v>5478303.145455014</v>
      </c>
      <c r="I40" s="309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5492142.666666667</v>
      </c>
      <c r="E42" s="148">
        <f>AVERAGE(E38:E41)</f>
        <v>5561598.6919308444</v>
      </c>
      <c r="F42" s="147">
        <f>AVERAGE(F38:F41)</f>
        <v>5626589.333333333</v>
      </c>
      <c r="G42" s="149">
        <f>AVERAGE(G38:G41)</f>
        <v>5465523.1003282117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19.77</v>
      </c>
      <c r="E43" s="140"/>
      <c r="F43" s="152">
        <v>20.61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19.77</v>
      </c>
      <c r="E44" s="155"/>
      <c r="F44" s="154">
        <f>F43*$B$34</f>
        <v>20.61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2000</v>
      </c>
      <c r="C45" s="153" t="s">
        <v>67</v>
      </c>
      <c r="D45" s="157">
        <f>D44*$B$30/100</f>
        <v>19.750230000000002</v>
      </c>
      <c r="E45" s="158"/>
      <c r="F45" s="157">
        <f>F44*$B$30/100</f>
        <v>20.589389999999998</v>
      </c>
      <c r="H45" s="150"/>
    </row>
    <row r="46" spans="1:14" ht="19.5" customHeight="1" x14ac:dyDescent="0.3">
      <c r="A46" s="295" t="s">
        <v>68</v>
      </c>
      <c r="B46" s="296"/>
      <c r="C46" s="153" t="s">
        <v>69</v>
      </c>
      <c r="D46" s="159">
        <f>D45/$B$45</f>
        <v>9.8751150000000003E-3</v>
      </c>
      <c r="E46" s="160"/>
      <c r="F46" s="161">
        <f>F45/$B$45</f>
        <v>1.0294695E-2</v>
      </c>
      <c r="H46" s="150"/>
    </row>
    <row r="47" spans="1:14" ht="27" customHeight="1" x14ac:dyDescent="0.4">
      <c r="A47" s="297"/>
      <c r="B47" s="298"/>
      <c r="C47" s="162" t="s">
        <v>112</v>
      </c>
      <c r="D47" s="163">
        <v>0.01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20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5513560.8961295281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1.0084470568793694E-2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 xml:space="preserve"> Levofloxacin Hemihydrate U.S.P equivalent to Levofloxacin 750mg</v>
      </c>
    </row>
    <row r="56" spans="1:12" ht="26.25" customHeight="1" x14ac:dyDescent="0.4">
      <c r="A56" s="177" t="s">
        <v>76</v>
      </c>
      <c r="B56" s="178">
        <v>750</v>
      </c>
      <c r="C56" s="99" t="str">
        <f>B20</f>
        <v xml:space="preserve">Levofloxacin </v>
      </c>
      <c r="H56" s="179"/>
    </row>
    <row r="57" spans="1:12" ht="18.75" x14ac:dyDescent="0.3">
      <c r="A57" s="176" t="s">
        <v>77</v>
      </c>
      <c r="B57" s="265">
        <f>Uniformity!C46</f>
        <v>1157.3934999999999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200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3</v>
      </c>
      <c r="C60" s="312" t="s">
        <v>82</v>
      </c>
      <c r="D60" s="315">
        <v>1154.8</v>
      </c>
      <c r="E60" s="182">
        <v>1</v>
      </c>
      <c r="F60" s="183">
        <v>6388759</v>
      </c>
      <c r="G60" s="267">
        <f>IF(ISBLANK(F60),"-",(F60/$D$50*$D$47*$B$68)*($B$57/$D$60))</f>
        <v>774.22525697320293</v>
      </c>
      <c r="H60" s="184">
        <f t="shared" ref="H60:H71" si="0">IF(ISBLANK(F60),"-",G60/$B$56)</f>
        <v>1.0323003426309372</v>
      </c>
      <c r="L60" s="112"/>
    </row>
    <row r="61" spans="1:12" s="14" customFormat="1" ht="26.25" customHeight="1" x14ac:dyDescent="0.4">
      <c r="A61" s="124" t="s">
        <v>83</v>
      </c>
      <c r="B61" s="125">
        <v>100</v>
      </c>
      <c r="C61" s="313"/>
      <c r="D61" s="316"/>
      <c r="E61" s="185">
        <v>2</v>
      </c>
      <c r="F61" s="137">
        <v>6357379</v>
      </c>
      <c r="G61" s="268">
        <f>IF(ISBLANK(F61),"-",(F61/$D$50*$D$47*$B$68)*($B$57/$D$60))</f>
        <v>770.42245449406425</v>
      </c>
      <c r="H61" s="186">
        <f t="shared" si="0"/>
        <v>1.027229939325419</v>
      </c>
      <c r="L61" s="112"/>
    </row>
    <row r="62" spans="1:12" s="14" customFormat="1" ht="26.25" customHeight="1" x14ac:dyDescent="0.4">
      <c r="A62" s="124" t="s">
        <v>84</v>
      </c>
      <c r="B62" s="125">
        <v>2</v>
      </c>
      <c r="C62" s="313"/>
      <c r="D62" s="316"/>
      <c r="E62" s="185">
        <v>3</v>
      </c>
      <c r="F62" s="187">
        <v>6350977</v>
      </c>
      <c r="G62" s="268">
        <f>IF(ISBLANK(F62),"-",(F62/$D$50*$D$47*$B$68)*($B$57/$D$60))</f>
        <v>769.64662461925707</v>
      </c>
      <c r="H62" s="186">
        <f t="shared" si="0"/>
        <v>1.0261954994923428</v>
      </c>
      <c r="L62" s="112"/>
    </row>
    <row r="63" spans="1:12" ht="27" customHeight="1" x14ac:dyDescent="0.4">
      <c r="A63" s="124" t="s">
        <v>85</v>
      </c>
      <c r="B63" s="125">
        <v>20</v>
      </c>
      <c r="C63" s="323"/>
      <c r="D63" s="317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86</v>
      </c>
      <c r="B64" s="125">
        <v>1</v>
      </c>
      <c r="C64" s="312" t="s">
        <v>87</v>
      </c>
      <c r="D64" s="315">
        <v>1145.26</v>
      </c>
      <c r="E64" s="182">
        <v>1</v>
      </c>
      <c r="F64" s="183">
        <v>6114597</v>
      </c>
      <c r="G64" s="269">
        <f>IF(ISBLANK(F64),"-",(F64/$D$50*$D$47*$B$68)*($B$57/$D$64))</f>
        <v>747.1733112273123</v>
      </c>
      <c r="H64" s="190">
        <f t="shared" si="0"/>
        <v>0.99623108163641638</v>
      </c>
    </row>
    <row r="65" spans="1:8" ht="26.25" customHeight="1" x14ac:dyDescent="0.4">
      <c r="A65" s="124" t="s">
        <v>88</v>
      </c>
      <c r="B65" s="125">
        <v>1</v>
      </c>
      <c r="C65" s="313"/>
      <c r="D65" s="316"/>
      <c r="E65" s="185">
        <v>2</v>
      </c>
      <c r="F65" s="137">
        <v>6117862</v>
      </c>
      <c r="G65" s="270">
        <f>IF(ISBLANK(F65),"-",(F65/$D$50*$D$47*$B$68)*($B$57/$D$64))</f>
        <v>747.57227797216183</v>
      </c>
      <c r="H65" s="191">
        <f t="shared" si="0"/>
        <v>0.99676303729621574</v>
      </c>
    </row>
    <row r="66" spans="1:8" ht="26.25" customHeight="1" x14ac:dyDescent="0.4">
      <c r="A66" s="124" t="s">
        <v>89</v>
      </c>
      <c r="B66" s="125">
        <v>1</v>
      </c>
      <c r="C66" s="313"/>
      <c r="D66" s="316"/>
      <c r="E66" s="185">
        <v>3</v>
      </c>
      <c r="F66" s="137">
        <v>6085401</v>
      </c>
      <c r="G66" s="270">
        <f>IF(ISBLANK(F66),"-",(F66/$D$50*$D$47*$B$68)*($B$57/$D$64))</f>
        <v>743.60570538270917</v>
      </c>
      <c r="H66" s="191">
        <f t="shared" si="0"/>
        <v>0.9914742738436122</v>
      </c>
    </row>
    <row r="67" spans="1:8" ht="27" customHeight="1" x14ac:dyDescent="0.4">
      <c r="A67" s="124" t="s">
        <v>90</v>
      </c>
      <c r="B67" s="125">
        <v>1</v>
      </c>
      <c r="C67" s="323"/>
      <c r="D67" s="317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91</v>
      </c>
      <c r="B68" s="193">
        <f>(B67/B66)*(B65/B64)*(B63/B62)*(B61/B60)*B59</f>
        <v>66666.666666666672</v>
      </c>
      <c r="C68" s="312" t="s">
        <v>92</v>
      </c>
      <c r="D68" s="315">
        <v>1161.0999999999999</v>
      </c>
      <c r="E68" s="182">
        <v>1</v>
      </c>
      <c r="F68" s="183">
        <v>6178521</v>
      </c>
      <c r="G68" s="269">
        <f>IF(ISBLANK(F68),"-",(F68/$D$50*$D$47*$B$68)*($B$57/$D$68))</f>
        <v>744.68482911353397</v>
      </c>
      <c r="H68" s="186">
        <f t="shared" si="0"/>
        <v>0.9929131054847119</v>
      </c>
    </row>
    <row r="69" spans="1:8" ht="27" customHeight="1" x14ac:dyDescent="0.4">
      <c r="A69" s="172" t="s">
        <v>115</v>
      </c>
      <c r="B69" s="194">
        <f>(D47*B68)/B56*B57</f>
        <v>1028.7942222222223</v>
      </c>
      <c r="C69" s="313"/>
      <c r="D69" s="316"/>
      <c r="E69" s="185">
        <v>2</v>
      </c>
      <c r="F69" s="137">
        <v>6188666</v>
      </c>
      <c r="G69" s="270">
        <f>IF(ISBLANK(F69),"-",(F69/$D$50*$D$47*$B$68)*($B$57/$D$68))</f>
        <v>745.90758575567475</v>
      </c>
      <c r="H69" s="186">
        <f t="shared" si="0"/>
        <v>0.99454344767423297</v>
      </c>
    </row>
    <row r="70" spans="1:8" ht="26.25" customHeight="1" x14ac:dyDescent="0.4">
      <c r="A70" s="318" t="s">
        <v>68</v>
      </c>
      <c r="B70" s="319"/>
      <c r="C70" s="313"/>
      <c r="D70" s="316"/>
      <c r="E70" s="185">
        <v>3</v>
      </c>
      <c r="F70" s="137">
        <v>6148129</v>
      </c>
      <c r="G70" s="270">
        <f>IF(ISBLANK(F70),"-",(F70/$D$50*$D$47*$B$68)*($B$57/$D$68))</f>
        <v>741.02174189145944</v>
      </c>
      <c r="H70" s="186">
        <f t="shared" si="0"/>
        <v>0.98802898918861259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thickBot="1" x14ac:dyDescent="0.45">
      <c r="A72" s="196"/>
      <c r="B72" s="196"/>
      <c r="C72" s="196"/>
      <c r="D72" s="196"/>
      <c r="E72" s="196"/>
      <c r="F72" s="197"/>
      <c r="G72" s="198" t="s">
        <v>61</v>
      </c>
      <c r="H72" s="280">
        <f>AVERAGE(H60:H71)</f>
        <v>1.0050755240636109</v>
      </c>
    </row>
    <row r="73" spans="1:8" ht="26.25" customHeight="1" thickBot="1" x14ac:dyDescent="0.45">
      <c r="C73" s="196"/>
      <c r="D73" s="196"/>
      <c r="E73" s="196"/>
      <c r="F73" s="197"/>
      <c r="G73" s="162" t="s">
        <v>73</v>
      </c>
      <c r="H73" s="282">
        <f>STDEV(H60:H70)</f>
        <v>1.7887884305390796E-2</v>
      </c>
    </row>
    <row r="74" spans="1:8" ht="27" customHeight="1" thickBot="1" x14ac:dyDescent="0.45">
      <c r="A74" s="196"/>
      <c r="B74" s="196"/>
      <c r="C74" s="197"/>
      <c r="D74" s="197"/>
      <c r="E74" s="200"/>
      <c r="F74" s="197"/>
      <c r="G74" s="201" t="s">
        <v>15</v>
      </c>
      <c r="H74" s="281">
        <f>COUNT(H60:H71)</f>
        <v>9</v>
      </c>
    </row>
    <row r="76" spans="1:8" ht="26.25" customHeight="1" x14ac:dyDescent="0.4">
      <c r="A76" s="108" t="s">
        <v>116</v>
      </c>
      <c r="B76" s="202" t="s">
        <v>93</v>
      </c>
      <c r="C76" s="299" t="str">
        <f>B20</f>
        <v xml:space="preserve">Levofloxacin </v>
      </c>
      <c r="D76" s="299"/>
      <c r="E76" s="203" t="s">
        <v>94</v>
      </c>
      <c r="F76" s="203"/>
      <c r="G76" s="204">
        <f>H72</f>
        <v>1.0050755240636109</v>
      </c>
      <c r="H76" s="205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Levofloxacin</v>
      </c>
      <c r="C79" s="322"/>
    </row>
    <row r="80" spans="1:8" ht="26.25" customHeight="1" x14ac:dyDescent="0.4">
      <c r="A80" s="109" t="s">
        <v>41</v>
      </c>
      <c r="B80" s="322" t="s">
        <v>129</v>
      </c>
      <c r="C80" s="322"/>
    </row>
    <row r="81" spans="1:12" ht="27" customHeight="1" x14ac:dyDescent="0.4">
      <c r="A81" s="109" t="s">
        <v>5</v>
      </c>
      <c r="B81" s="206">
        <v>99.9</v>
      </c>
    </row>
    <row r="82" spans="1:12" s="14" customFormat="1" ht="27" customHeight="1" x14ac:dyDescent="0.4">
      <c r="A82" s="109" t="s">
        <v>42</v>
      </c>
      <c r="B82" s="111">
        <v>0</v>
      </c>
      <c r="C82" s="301" t="s">
        <v>101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4" t="s">
        <v>117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4" t="s">
        <v>118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7" t="s">
        <v>50</v>
      </c>
      <c r="E89" s="208"/>
      <c r="F89" s="307" t="s">
        <v>51</v>
      </c>
      <c r="G89" s="308"/>
    </row>
    <row r="90" spans="1:12" ht="27" customHeight="1" x14ac:dyDescent="0.4">
      <c r="A90" s="124" t="s">
        <v>52</v>
      </c>
      <c r="B90" s="125">
        <v>2</v>
      </c>
      <c r="C90" s="209" t="s">
        <v>53</v>
      </c>
      <c r="D90" s="127" t="s">
        <v>54</v>
      </c>
      <c r="E90" s="128" t="s">
        <v>55</v>
      </c>
      <c r="F90" s="127" t="s">
        <v>54</v>
      </c>
      <c r="G90" s="210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100</v>
      </c>
      <c r="C91" s="211">
        <v>1</v>
      </c>
      <c r="D91" s="132">
        <v>0.51529999999999998</v>
      </c>
      <c r="E91" s="133">
        <f>IF(ISBLANK(D91),"-",$D$101/$D$98*D91)</f>
        <v>0.53067470762944002</v>
      </c>
      <c r="F91" s="132">
        <v>0.50380000000000003</v>
      </c>
      <c r="G91" s="134">
        <f>IF(ISBLANK(F91),"-",$D$101/$F$98*F91)</f>
        <v>0.5314060108580656</v>
      </c>
      <c r="I91" s="135"/>
    </row>
    <row r="92" spans="1:12" ht="26.25" customHeight="1" x14ac:dyDescent="0.4">
      <c r="A92" s="124" t="s">
        <v>57</v>
      </c>
      <c r="B92" s="125">
        <v>1</v>
      </c>
      <c r="C92" s="197">
        <v>2</v>
      </c>
      <c r="D92" s="137">
        <v>0.51600000000000001</v>
      </c>
      <c r="E92" s="138">
        <f>IF(ISBLANK(D92),"-",$D$101/$D$98*D92)</f>
        <v>0.5313955931239881</v>
      </c>
      <c r="F92" s="137">
        <v>0.50449999999999995</v>
      </c>
      <c r="G92" s="139">
        <f>IF(ISBLANK(F92),"-",$D$101/$F$98*F92)</f>
        <v>0.53214436776080598</v>
      </c>
      <c r="I92" s="309">
        <f>ABS((F96/D96*D95)-F95)/D95</f>
        <v>3.2102809880589798E-4</v>
      </c>
    </row>
    <row r="93" spans="1:12" ht="26.25" customHeight="1" x14ac:dyDescent="0.4">
      <c r="A93" s="124" t="s">
        <v>58</v>
      </c>
      <c r="B93" s="125">
        <v>1</v>
      </c>
      <c r="C93" s="197">
        <v>3</v>
      </c>
      <c r="D93" s="137">
        <v>0.51529999999999998</v>
      </c>
      <c r="E93" s="138">
        <f>IF(ISBLANK(D93),"-",$D$101/$D$98*D93)</f>
        <v>0.53067470762944002</v>
      </c>
      <c r="F93" s="137">
        <v>0.50219999999999998</v>
      </c>
      <c r="G93" s="139">
        <f>IF(ISBLANK(F93),"-",$D$101/$F$98*F93)</f>
        <v>0.52971833793751588</v>
      </c>
      <c r="I93" s="309"/>
    </row>
    <row r="94" spans="1:12" ht="27" customHeight="1" x14ac:dyDescent="0.4">
      <c r="A94" s="124" t="s">
        <v>59</v>
      </c>
      <c r="B94" s="125">
        <v>1</v>
      </c>
      <c r="C94" s="212">
        <v>4</v>
      </c>
      <c r="D94" s="142"/>
      <c r="E94" s="143" t="str">
        <f>IF(ISBLANK(D94),"-",$D$101/$D$98*D94)</f>
        <v>-</v>
      </c>
      <c r="F94" s="213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4" t="s">
        <v>61</v>
      </c>
      <c r="D95" s="215">
        <f>AVERAGE(D91:D94)</f>
        <v>0.51553333333333329</v>
      </c>
      <c r="E95" s="148">
        <f>AVERAGE(E91:E94)</f>
        <v>0.53091500279428938</v>
      </c>
      <c r="F95" s="216">
        <f>AVERAGE(F91:F94)</f>
        <v>0.50349999999999995</v>
      </c>
      <c r="G95" s="217">
        <f>AVERAGE(G91:G94)</f>
        <v>0.53108957218546249</v>
      </c>
    </row>
    <row r="96" spans="1:12" ht="26.25" customHeight="1" x14ac:dyDescent="0.4">
      <c r="A96" s="124" t="s">
        <v>62</v>
      </c>
      <c r="B96" s="110">
        <v>1</v>
      </c>
      <c r="C96" s="218" t="s">
        <v>102</v>
      </c>
      <c r="D96" s="219">
        <v>29.16</v>
      </c>
      <c r="E96" s="140"/>
      <c r="F96" s="152">
        <v>28.47</v>
      </c>
    </row>
    <row r="97" spans="1:10" ht="26.25" customHeight="1" x14ac:dyDescent="0.4">
      <c r="A97" s="124" t="s">
        <v>64</v>
      </c>
      <c r="B97" s="110">
        <v>1</v>
      </c>
      <c r="C97" s="220" t="s">
        <v>103</v>
      </c>
      <c r="D97" s="221">
        <f>D96*$B$87</f>
        <v>29.16</v>
      </c>
      <c r="E97" s="155"/>
      <c r="F97" s="154">
        <f>F96*$B$87</f>
        <v>28.47</v>
      </c>
    </row>
    <row r="98" spans="1:10" ht="19.5" customHeight="1" x14ac:dyDescent="0.3">
      <c r="A98" s="124" t="s">
        <v>66</v>
      </c>
      <c r="B98" s="222">
        <f>(B97/B96)*(B95/B94)*(B93/B92)*(B91/B90)*B89</f>
        <v>5000</v>
      </c>
      <c r="C98" s="220" t="s">
        <v>104</v>
      </c>
      <c r="D98" s="223">
        <f>D97*$B$83/100</f>
        <v>29.130840000000003</v>
      </c>
      <c r="E98" s="158"/>
      <c r="F98" s="157">
        <f>F97*$B$83/100</f>
        <v>28.441530000000004</v>
      </c>
    </row>
    <row r="99" spans="1:10" ht="19.5" customHeight="1" x14ac:dyDescent="0.3">
      <c r="A99" s="295" t="s">
        <v>68</v>
      </c>
      <c r="B99" s="310"/>
      <c r="C99" s="220" t="s">
        <v>105</v>
      </c>
      <c r="D99" s="221">
        <f>D98/$B$98</f>
        <v>5.8261680000000005E-3</v>
      </c>
      <c r="E99" s="158"/>
      <c r="F99" s="161">
        <f>F98/$B$98</f>
        <v>5.6883060000000006E-3</v>
      </c>
      <c r="G99" s="224"/>
      <c r="H99" s="150"/>
    </row>
    <row r="100" spans="1:10" ht="19.5" customHeight="1" x14ac:dyDescent="0.3">
      <c r="A100" s="297"/>
      <c r="B100" s="311"/>
      <c r="C100" s="220" t="s">
        <v>112</v>
      </c>
      <c r="D100" s="279">
        <v>6.0000000000000001E-3</v>
      </c>
      <c r="F100" s="166"/>
      <c r="G100" s="225"/>
      <c r="H100" s="150"/>
    </row>
    <row r="101" spans="1:10" ht="18.75" x14ac:dyDescent="0.3">
      <c r="C101" s="220" t="s">
        <v>70</v>
      </c>
      <c r="D101" s="221">
        <f>D100*$B$98</f>
        <v>30</v>
      </c>
      <c r="F101" s="166"/>
      <c r="G101" s="224"/>
      <c r="H101" s="150"/>
    </row>
    <row r="102" spans="1:10" ht="19.5" customHeight="1" x14ac:dyDescent="0.3">
      <c r="C102" s="226" t="s">
        <v>71</v>
      </c>
      <c r="D102" s="227">
        <f>D101/B34</f>
        <v>30</v>
      </c>
      <c r="F102" s="170"/>
      <c r="G102" s="224"/>
      <c r="H102" s="150"/>
      <c r="J102" s="228"/>
    </row>
    <row r="103" spans="1:10" ht="18.75" x14ac:dyDescent="0.3">
      <c r="C103" s="229" t="s">
        <v>97</v>
      </c>
      <c r="D103" s="230">
        <f>AVERAGE(E91:E94,G91:G94)</f>
        <v>0.53100228748987588</v>
      </c>
      <c r="F103" s="170"/>
      <c r="G103" s="231"/>
      <c r="H103" s="150"/>
      <c r="J103" s="232"/>
    </row>
    <row r="104" spans="1:10" ht="18.75" x14ac:dyDescent="0.3">
      <c r="C104" s="199" t="s">
        <v>73</v>
      </c>
      <c r="D104" s="233">
        <f>STDEV(E91:E94,G91:G94)/D103</f>
        <v>1.5722831650911658E-3</v>
      </c>
      <c r="F104" s="170"/>
      <c r="G104" s="224"/>
      <c r="H104" s="150"/>
      <c r="J104" s="232"/>
    </row>
    <row r="105" spans="1:10" ht="19.5" customHeight="1" x14ac:dyDescent="0.3">
      <c r="C105" s="201" t="s">
        <v>15</v>
      </c>
      <c r="D105" s="234">
        <f>COUNT(E91:E94,G91:G94)</f>
        <v>6</v>
      </c>
      <c r="F105" s="170"/>
      <c r="G105" s="224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5" t="s">
        <v>119</v>
      </c>
      <c r="D107" s="236" t="s">
        <v>54</v>
      </c>
      <c r="E107" s="237" t="s">
        <v>99</v>
      </c>
      <c r="F107" s="238" t="s">
        <v>100</v>
      </c>
    </row>
    <row r="108" spans="1:10" ht="26.25" customHeight="1" x14ac:dyDescent="0.4">
      <c r="A108" s="124" t="s">
        <v>81</v>
      </c>
      <c r="B108" s="125">
        <v>5</v>
      </c>
      <c r="C108" s="239">
        <v>1</v>
      </c>
      <c r="D108" s="275">
        <v>0.42159999999999997</v>
      </c>
      <c r="E108" s="272">
        <f t="shared" ref="E108:E113" si="1">IF(ISBLANK(D108),"-",D108/$D$103*$D$100*$B$116)</f>
        <v>714.57319288334418</v>
      </c>
      <c r="F108" s="240">
        <f>IF(ISBLANK(D108), "-", E108/$B$56)</f>
        <v>0.95276425717779223</v>
      </c>
    </row>
    <row r="109" spans="1:10" ht="26.25" customHeight="1" x14ac:dyDescent="0.4">
      <c r="A109" s="124" t="s">
        <v>83</v>
      </c>
      <c r="B109" s="125">
        <v>50</v>
      </c>
      <c r="C109" s="239">
        <v>2</v>
      </c>
      <c r="D109" s="275">
        <v>0.42320000000000002</v>
      </c>
      <c r="E109" s="273">
        <f t="shared" si="1"/>
        <v>717.28504560775934</v>
      </c>
      <c r="F109" s="241">
        <f t="shared" ref="F109:F113" si="2">IF(ISBLANK(D109), "-", E109/$B$56)</f>
        <v>0.95638006081034577</v>
      </c>
    </row>
    <row r="110" spans="1:10" ht="26.25" customHeight="1" x14ac:dyDescent="0.4">
      <c r="A110" s="124" t="s">
        <v>84</v>
      </c>
      <c r="B110" s="125">
        <v>3</v>
      </c>
      <c r="C110" s="239">
        <v>3</v>
      </c>
      <c r="D110" s="275">
        <v>0.42880000000000001</v>
      </c>
      <c r="E110" s="273">
        <f t="shared" si="1"/>
        <v>726.77653014321163</v>
      </c>
      <c r="F110" s="241">
        <f t="shared" si="2"/>
        <v>0.96903537352428215</v>
      </c>
    </row>
    <row r="111" spans="1:10" ht="26.25" customHeight="1" x14ac:dyDescent="0.4">
      <c r="A111" s="124" t="s">
        <v>85</v>
      </c>
      <c r="B111" s="125">
        <v>50</v>
      </c>
      <c r="C111" s="239">
        <v>4</v>
      </c>
      <c r="D111" s="275">
        <v>0.4249</v>
      </c>
      <c r="E111" s="273">
        <f t="shared" si="1"/>
        <v>720.1663891274502</v>
      </c>
      <c r="F111" s="241">
        <f t="shared" si="2"/>
        <v>0.96022185216993361</v>
      </c>
    </row>
    <row r="112" spans="1:10" ht="26.25" customHeight="1" x14ac:dyDescent="0.4">
      <c r="A112" s="124" t="s">
        <v>86</v>
      </c>
      <c r="B112" s="125">
        <v>1</v>
      </c>
      <c r="C112" s="239">
        <v>5</v>
      </c>
      <c r="D112" s="275">
        <v>0.42580000000000001</v>
      </c>
      <c r="E112" s="273">
        <f t="shared" si="1"/>
        <v>721.69180628493348</v>
      </c>
      <c r="F112" s="241">
        <f t="shared" si="2"/>
        <v>0.96225574171324468</v>
      </c>
    </row>
    <row r="113" spans="1:10" ht="26.25" customHeight="1" x14ac:dyDescent="0.4">
      <c r="A113" s="124" t="s">
        <v>88</v>
      </c>
      <c r="B113" s="125">
        <v>1</v>
      </c>
      <c r="C113" s="242">
        <v>6</v>
      </c>
      <c r="D113" s="276">
        <v>0.42559999999999998</v>
      </c>
      <c r="E113" s="274">
        <f t="shared" si="1"/>
        <v>721.35282469438164</v>
      </c>
      <c r="F113" s="243">
        <f t="shared" si="2"/>
        <v>0.96180376625917552</v>
      </c>
    </row>
    <row r="114" spans="1:10" ht="26.25" customHeight="1" x14ac:dyDescent="0.4">
      <c r="A114" s="124" t="s">
        <v>89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90</v>
      </c>
      <c r="B115" s="125">
        <v>1</v>
      </c>
      <c r="C115" s="239"/>
      <c r="D115" s="245"/>
      <c r="E115" s="246" t="s">
        <v>61</v>
      </c>
      <c r="F115" s="247">
        <f>AVERAGE(F108:F113)</f>
        <v>0.96041017527579564</v>
      </c>
    </row>
    <row r="116" spans="1:10" ht="27" customHeight="1" x14ac:dyDescent="0.4">
      <c r="A116" s="124" t="s">
        <v>91</v>
      </c>
      <c r="B116" s="156">
        <f>(B115/B114)*(B113/B112)*(B111/B110)*(B109/B108)*B107</f>
        <v>150000.00000000003</v>
      </c>
      <c r="C116" s="248"/>
      <c r="D116" s="249"/>
      <c r="E116" s="214" t="s">
        <v>73</v>
      </c>
      <c r="F116" s="250">
        <f>STDEV(F108:F113)/F115</f>
        <v>5.7875375850364365E-3</v>
      </c>
      <c r="I116" s="98"/>
    </row>
    <row r="117" spans="1:10" ht="27" customHeight="1" x14ac:dyDescent="0.4">
      <c r="A117" s="295" t="s">
        <v>68</v>
      </c>
      <c r="B117" s="296"/>
      <c r="C117" s="251"/>
      <c r="D117" s="252"/>
      <c r="E117" s="253" t="s">
        <v>15</v>
      </c>
      <c r="F117" s="254">
        <f>COUNT(F108:F113)</f>
        <v>6</v>
      </c>
      <c r="I117" s="98"/>
      <c r="J117" s="232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116</v>
      </c>
      <c r="B120" s="202" t="s">
        <v>106</v>
      </c>
      <c r="C120" s="299" t="str">
        <f>B20</f>
        <v xml:space="preserve">Levofloxacin </v>
      </c>
      <c r="D120" s="299"/>
      <c r="E120" s="203" t="s">
        <v>107</v>
      </c>
      <c r="F120" s="203"/>
      <c r="G120" s="204">
        <f>F115</f>
        <v>0.96041017527579564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00" t="s">
        <v>21</v>
      </c>
      <c r="C122" s="300"/>
      <c r="E122" s="209" t="s">
        <v>22</v>
      </c>
      <c r="F122" s="257"/>
      <c r="G122" s="300" t="s">
        <v>23</v>
      </c>
      <c r="H122" s="300"/>
    </row>
    <row r="123" spans="1:10" ht="69.95" customHeight="1" x14ac:dyDescent="0.3">
      <c r="A123" s="258" t="s">
        <v>24</v>
      </c>
      <c r="B123" s="259"/>
      <c r="C123" s="259"/>
      <c r="E123" s="259"/>
      <c r="F123" s="98"/>
      <c r="G123" s="260"/>
      <c r="H123" s="260"/>
    </row>
    <row r="124" spans="1:10" ht="69.95" customHeight="1" x14ac:dyDescent="0.3">
      <c r="A124" s="258" t="s">
        <v>25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6"/>
      <c r="B125" s="196"/>
      <c r="C125" s="197"/>
      <c r="D125" s="197"/>
      <c r="E125" s="197"/>
      <c r="F125" s="200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0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0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0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0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0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0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0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0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8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Bactaquin 750mg</vt:lpstr>
      <vt:lpstr>Sheet1</vt:lpstr>
      <vt:lpstr>'Bactaquin 750mg'!Print_Area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2016-03-03T08:32:09Z</cp:lastPrinted>
  <dcterms:created xsi:type="dcterms:W3CDTF">2005-07-05T10:19:27Z</dcterms:created>
  <dcterms:modified xsi:type="dcterms:W3CDTF">2016-03-29T12:52:42Z</dcterms:modified>
</cp:coreProperties>
</file>