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(ZID)" sheetId="7" r:id="rId1"/>
    <sheet name="SST(NEV)" sheetId="6" r:id="rId2"/>
    <sheet name="SST(LAM)" sheetId="1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120" i="5" l="1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4" i="5"/>
  <c r="F42" i="5"/>
  <c r="I39" i="5" s="1"/>
  <c r="D42" i="5"/>
  <c r="B34" i="5"/>
  <c r="D44" i="5" s="1"/>
  <c r="B30" i="5"/>
  <c r="C120" i="4"/>
  <c r="B116" i="4"/>
  <c r="D100" i="4" s="1"/>
  <c r="B98" i="4"/>
  <c r="F95" i="4"/>
  <c r="D95" i="4"/>
  <c r="B87" i="4"/>
  <c r="F97" i="4" s="1"/>
  <c r="F98" i="4" s="1"/>
  <c r="B81" i="4"/>
  <c r="B83" i="4" s="1"/>
  <c r="B79" i="4"/>
  <c r="C76" i="4"/>
  <c r="B68" i="4"/>
  <c r="C56" i="4"/>
  <c r="B55" i="4"/>
  <c r="B45" i="4"/>
  <c r="D48" i="4" s="1"/>
  <c r="F42" i="4"/>
  <c r="D42" i="4"/>
  <c r="I39" i="4" s="1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79" i="3"/>
  <c r="C76" i="3"/>
  <c r="B68" i="3"/>
  <c r="C56" i="3"/>
  <c r="B55" i="3"/>
  <c r="B45" i="3"/>
  <c r="D48" i="3" s="1"/>
  <c r="F42" i="3"/>
  <c r="D42" i="3"/>
  <c r="B34" i="3"/>
  <c r="D44" i="3" s="1"/>
  <c r="B30" i="3"/>
  <c r="D45" i="3" s="1"/>
  <c r="C50" i="2"/>
  <c r="D49" i="2"/>
  <c r="C46" i="2"/>
  <c r="C49" i="2" s="1"/>
  <c r="C45" i="2"/>
  <c r="D43" i="2"/>
  <c r="D39" i="2"/>
  <c r="D37" i="2"/>
  <c r="D34" i="2"/>
  <c r="D33" i="2"/>
  <c r="D30" i="2"/>
  <c r="D29" i="2"/>
  <c r="D26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97" i="3" l="1"/>
  <c r="F98" i="3"/>
  <c r="F99" i="3" s="1"/>
  <c r="D101" i="3"/>
  <c r="I92" i="3"/>
  <c r="D101" i="4"/>
  <c r="I92" i="4"/>
  <c r="D97" i="4"/>
  <c r="D98" i="4" s="1"/>
  <c r="D101" i="5"/>
  <c r="D102" i="5" s="1"/>
  <c r="I92" i="5"/>
  <c r="D97" i="5"/>
  <c r="D98" i="5" s="1"/>
  <c r="E91" i="5" s="1"/>
  <c r="D49" i="5"/>
  <c r="D45" i="5"/>
  <c r="E39" i="5" s="1"/>
  <c r="F45" i="5"/>
  <c r="F46" i="5" s="1"/>
  <c r="D45" i="4"/>
  <c r="E38" i="4" s="1"/>
  <c r="F44" i="4"/>
  <c r="F45" i="4" s="1"/>
  <c r="I39" i="3"/>
  <c r="D46" i="3"/>
  <c r="G94" i="3"/>
  <c r="D98" i="3"/>
  <c r="F99" i="4"/>
  <c r="G91" i="4"/>
  <c r="E38" i="3"/>
  <c r="E41" i="3"/>
  <c r="E94" i="3"/>
  <c r="D27" i="2"/>
  <c r="D31" i="2"/>
  <c r="D35" i="2"/>
  <c r="D40" i="2"/>
  <c r="D24" i="2"/>
  <c r="D28" i="2"/>
  <c r="D32" i="2"/>
  <c r="D36" i="2"/>
  <c r="D41" i="2"/>
  <c r="F44" i="3"/>
  <c r="F45" i="3" s="1"/>
  <c r="F46" i="3" s="1"/>
  <c r="D49" i="4"/>
  <c r="E41" i="4"/>
  <c r="D102" i="3"/>
  <c r="E38" i="5"/>
  <c r="G41" i="5"/>
  <c r="D49" i="3"/>
  <c r="E40" i="3"/>
  <c r="E39" i="3"/>
  <c r="D102" i="4"/>
  <c r="G93" i="4"/>
  <c r="G94" i="4"/>
  <c r="G92" i="4"/>
  <c r="B69" i="5"/>
  <c r="D50" i="2"/>
  <c r="B49" i="2"/>
  <c r="D42" i="2"/>
  <c r="D38" i="2"/>
  <c r="B57" i="5"/>
  <c r="B57" i="4"/>
  <c r="B69" i="4" s="1"/>
  <c r="B57" i="3"/>
  <c r="B69" i="3" s="1"/>
  <c r="F98" i="5"/>
  <c r="E41" i="5"/>
  <c r="G92" i="3" l="1"/>
  <c r="G93" i="3"/>
  <c r="G91" i="3"/>
  <c r="G95" i="3" s="1"/>
  <c r="D99" i="4"/>
  <c r="E91" i="4"/>
  <c r="E94" i="4"/>
  <c r="G92" i="5"/>
  <c r="E92" i="5"/>
  <c r="G40" i="5"/>
  <c r="E40" i="5"/>
  <c r="D46" i="5"/>
  <c r="G38" i="5"/>
  <c r="G39" i="5"/>
  <c r="G93" i="5"/>
  <c r="G94" i="5"/>
  <c r="D46" i="4"/>
  <c r="E39" i="4"/>
  <c r="E40" i="4"/>
  <c r="G38" i="4"/>
  <c r="G39" i="4"/>
  <c r="G95" i="4"/>
  <c r="E93" i="4"/>
  <c r="E95" i="4" s="1"/>
  <c r="E92" i="4"/>
  <c r="D99" i="3"/>
  <c r="E93" i="3"/>
  <c r="E91" i="3"/>
  <c r="G39" i="3"/>
  <c r="E92" i="3"/>
  <c r="G41" i="3"/>
  <c r="D99" i="5"/>
  <c r="E93" i="5"/>
  <c r="G40" i="3"/>
  <c r="E94" i="5"/>
  <c r="G91" i="5"/>
  <c r="F99" i="5"/>
  <c r="G38" i="3"/>
  <c r="G42" i="3" s="1"/>
  <c r="F46" i="4"/>
  <c r="G40" i="4"/>
  <c r="G41" i="4"/>
  <c r="E42" i="3"/>
  <c r="E95" i="5" l="1"/>
  <c r="G95" i="5"/>
  <c r="D105" i="3"/>
  <c r="D52" i="5"/>
  <c r="E42" i="5"/>
  <c r="D50" i="5"/>
  <c r="G66" i="5" s="1"/>
  <c r="H66" i="5" s="1"/>
  <c r="D103" i="5"/>
  <c r="E108" i="5" s="1"/>
  <c r="D105" i="5"/>
  <c r="G42" i="5"/>
  <c r="D105" i="4"/>
  <c r="E42" i="4"/>
  <c r="D52" i="4"/>
  <c r="G42" i="4"/>
  <c r="D103" i="4"/>
  <c r="E110" i="4" s="1"/>
  <c r="F110" i="4" s="1"/>
  <c r="D50" i="4"/>
  <c r="G70" i="4" s="1"/>
  <c r="H70" i="4" s="1"/>
  <c r="D52" i="3"/>
  <c r="D50" i="3"/>
  <c r="G66" i="3" s="1"/>
  <c r="H66" i="3" s="1"/>
  <c r="E95" i="3"/>
  <c r="D103" i="3"/>
  <c r="E112" i="5"/>
  <c r="F112" i="5" s="1"/>
  <c r="G68" i="4"/>
  <c r="H68" i="4" s="1"/>
  <c r="E113" i="4"/>
  <c r="F113" i="4" s="1"/>
  <c r="E111" i="4" l="1"/>
  <c r="F111" i="4" s="1"/>
  <c r="E112" i="4"/>
  <c r="F112" i="4" s="1"/>
  <c r="D104" i="4"/>
  <c r="E110" i="5"/>
  <c r="F110" i="5" s="1"/>
  <c r="E109" i="5"/>
  <c r="F109" i="5" s="1"/>
  <c r="E111" i="5"/>
  <c r="F111" i="5" s="1"/>
  <c r="E113" i="5"/>
  <c r="F113" i="5" s="1"/>
  <c r="G68" i="5"/>
  <c r="H68" i="5" s="1"/>
  <c r="G65" i="5"/>
  <c r="H65" i="5" s="1"/>
  <c r="G60" i="5"/>
  <c r="H60" i="5" s="1"/>
  <c r="G62" i="5"/>
  <c r="H62" i="5" s="1"/>
  <c r="G61" i="5"/>
  <c r="H61" i="5" s="1"/>
  <c r="G71" i="5"/>
  <c r="H71" i="5" s="1"/>
  <c r="G70" i="5"/>
  <c r="H70" i="5" s="1"/>
  <c r="G69" i="5"/>
  <c r="H69" i="5" s="1"/>
  <c r="G67" i="5"/>
  <c r="H67" i="5" s="1"/>
  <c r="G64" i="5"/>
  <c r="H64" i="5" s="1"/>
  <c r="G63" i="5"/>
  <c r="H63" i="5" s="1"/>
  <c r="D51" i="5"/>
  <c r="D104" i="5"/>
  <c r="E108" i="4"/>
  <c r="F108" i="4" s="1"/>
  <c r="G60" i="4"/>
  <c r="H60" i="4" s="1"/>
  <c r="G66" i="4"/>
  <c r="H66" i="4" s="1"/>
  <c r="D51" i="4"/>
  <c r="G63" i="4"/>
  <c r="H63" i="4" s="1"/>
  <c r="G62" i="4"/>
  <c r="H62" i="4" s="1"/>
  <c r="G65" i="4"/>
  <c r="H65" i="4" s="1"/>
  <c r="G64" i="4"/>
  <c r="H64" i="4" s="1"/>
  <c r="G69" i="4"/>
  <c r="H69" i="4" s="1"/>
  <c r="G67" i="4"/>
  <c r="H67" i="4" s="1"/>
  <c r="E109" i="4"/>
  <c r="F109" i="4" s="1"/>
  <c r="G71" i="4"/>
  <c r="H71" i="4" s="1"/>
  <c r="G61" i="4"/>
  <c r="H61" i="4" s="1"/>
  <c r="G62" i="3"/>
  <c r="H62" i="3" s="1"/>
  <c r="G70" i="3"/>
  <c r="H70" i="3" s="1"/>
  <c r="G64" i="3"/>
  <c r="H64" i="3" s="1"/>
  <c r="G65" i="3"/>
  <c r="H65" i="3" s="1"/>
  <c r="G71" i="3"/>
  <c r="H71" i="3" s="1"/>
  <c r="G63" i="3"/>
  <c r="H63" i="3" s="1"/>
  <c r="G67" i="3"/>
  <c r="H67" i="3" s="1"/>
  <c r="G69" i="3"/>
  <c r="H69" i="3" s="1"/>
  <c r="G61" i="3"/>
  <c r="H61" i="3" s="1"/>
  <c r="G68" i="3"/>
  <c r="H68" i="3" s="1"/>
  <c r="D51" i="3"/>
  <c r="G60" i="3"/>
  <c r="H60" i="3" s="1"/>
  <c r="E108" i="3"/>
  <c r="E109" i="3"/>
  <c r="F109" i="3" s="1"/>
  <c r="E113" i="3"/>
  <c r="F113" i="3" s="1"/>
  <c r="E112" i="3"/>
  <c r="F112" i="3" s="1"/>
  <c r="E111" i="3"/>
  <c r="F111" i="3" s="1"/>
  <c r="E110" i="3"/>
  <c r="F110" i="3" s="1"/>
  <c r="D104" i="3"/>
  <c r="F108" i="5"/>
  <c r="E117" i="5" l="1"/>
  <c r="E115" i="5"/>
  <c r="E116" i="5" s="1"/>
  <c r="G72" i="5"/>
  <c r="G73" i="5" s="1"/>
  <c r="G74" i="5"/>
  <c r="E117" i="4"/>
  <c r="E115" i="4"/>
  <c r="E116" i="4" s="1"/>
  <c r="G74" i="4"/>
  <c r="G72" i="4"/>
  <c r="G73" i="4" s="1"/>
  <c r="G74" i="3"/>
  <c r="E115" i="3"/>
  <c r="E116" i="3" s="1"/>
  <c r="F108" i="3"/>
  <c r="E117" i="3"/>
  <c r="G72" i="3"/>
  <c r="G73" i="3" s="1"/>
  <c r="H72" i="3"/>
  <c r="H74" i="3"/>
  <c r="F117" i="4"/>
  <c r="F115" i="4"/>
  <c r="H74" i="5"/>
  <c r="H72" i="5"/>
  <c r="F117" i="5"/>
  <c r="F115" i="5"/>
  <c r="H74" i="4"/>
  <c r="H72" i="4"/>
  <c r="F117" i="3" l="1"/>
  <c r="F115" i="3"/>
  <c r="G120" i="5"/>
  <c r="F116" i="5"/>
  <c r="G76" i="3"/>
  <c r="H73" i="3"/>
  <c r="G76" i="4"/>
  <c r="H73" i="4"/>
  <c r="G76" i="5"/>
  <c r="H73" i="5"/>
  <c r="G120" i="4"/>
  <c r="F116" i="4"/>
  <c r="G120" i="3" l="1"/>
  <c r="F116" i="3"/>
</calcChain>
</file>

<file path=xl/sharedStrings.xml><?xml version="1.0" encoding="utf-8"?>
<sst xmlns="http://schemas.openxmlformats.org/spreadsheetml/2006/main" count="647" uniqueCount="134">
  <si>
    <t>HPLC System Suitability Report</t>
  </si>
  <si>
    <t>Analysis Data</t>
  </si>
  <si>
    <t>Assay</t>
  </si>
  <si>
    <t>Sample(s)</t>
  </si>
  <si>
    <t>Reference Substance:</t>
  </si>
  <si>
    <t>LAMIVUDINE 150MG + ZIDOVUDINE 300MG + NEVIRAPINE 200MG TABLETS</t>
  </si>
  <si>
    <t>% age Purity:</t>
  </si>
  <si>
    <t>NDQD2016061044</t>
  </si>
  <si>
    <t>Weight (mg):</t>
  </si>
  <si>
    <t>Lamivudine     Nevirapine and Zidovudine</t>
  </si>
  <si>
    <t>Standard Conc (mg/mL):</t>
  </si>
  <si>
    <t xml:space="preserve">Lamivudine 150mg + Zidovudine 300mg + Nevirapine 200mg </t>
  </si>
  <si>
    <t>2016-06-10 14:28:19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</si>
  <si>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</si>
  <si>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</si>
  <si>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</si>
  <si>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</si>
  <si>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</si>
  <si>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</si>
  <si>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</si>
  <si>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</si>
  <si>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</si>
  <si>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</si>
  <si>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</si>
  <si>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</si>
  <si>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</si>
  <si>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</si>
  <si>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</si>
  <si>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</si>
  <si>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</si>
  <si>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</si>
  <si>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</si>
  <si>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</si>
  <si>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</si>
  <si>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</si>
  <si>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</si>
  <si>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</si>
  <si>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</si>
  <si>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</si>
  <si>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</si>
  <si>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</si>
  <si>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</si>
  <si>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</si>
  <si>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</si>
  <si>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</si>
  <si>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</si>
  <si>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</si>
  <si>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</si>
  <si>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</si>
  <si>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</si>
  <si>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</si>
  <si>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</si>
  <si>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</si>
  <si>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</si>
  <si>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</si>
  <si>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</si>
  <si>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</si>
  <si>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</si>
  <si>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</si>
  <si>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</si>
  <si>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</si>
  <si>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</si>
  <si>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</si>
  <si>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</si>
  <si>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</si>
  <si>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</si>
  <si>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</si>
  <si>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</si>
  <si>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</si>
  <si>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</si>
  <si>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</si>
  <si>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</si>
  <si>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</si>
  <si>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</si>
  <si>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</si>
  <si>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</si>
  <si>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</si>
  <si>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</si>
  <si>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</si>
  <si>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</si>
  <si>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</si>
  <si>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</si>
  <si>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</si>
  <si>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</si>
  <si>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</si>
  <si>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</si>
  <si>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</si>
  <si>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</si>
  <si>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</si>
  <si>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</si>
  <si>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</si>
  <si>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</si>
  <si>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</si>
  <si>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</si>
  <si>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</si>
  <si>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</si>
  <si>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</si>
  <si>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</si>
  <si>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</si>
  <si>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</si>
  <si>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</si>
  <si>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</si>
  <si>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</si>
  <si>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</si>
  <si>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</si>
  <si>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</si>
  <si>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</si>
  <si>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</si>
  <si>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</si>
  <si>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</si>
  <si>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</si>
  <si>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</si>
  <si>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</si>
  <si>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</si>
  <si>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</si>
  <si>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</si>
  <si>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</si>
  <si>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</si>
  <si>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</si>
  <si>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</si>
  <si>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</si>
  <si>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</si>
  <si>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</si>
  <si>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</si>
  <si>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</si>
  <si>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</si>
  <si>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nevirapine</t>
  </si>
  <si>
    <t>zidovudine</t>
  </si>
  <si>
    <t>WRS ZI-3</t>
  </si>
  <si>
    <t>WRS NI-4</t>
  </si>
  <si>
    <t>WRS L3-9</t>
  </si>
  <si>
    <t>LAMIVUDINE</t>
  </si>
  <si>
    <t>NEVIRAPINE</t>
  </si>
  <si>
    <t>ZIDOVUDINE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</si>
</sst>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37" workbookViewId="0">
      <selection activeCell="C62" sqref="C62"/>
    </sheetView>
  </sheetViews>
  <sheetFormatPr defaultRowHeight="13.5" x14ac:dyDescent="0.25"/>
  <cols>
    <col min="1" max="1" width="27.5703125" style="593" customWidth="1"/>
    <col min="2" max="2" width="20.42578125" style="593" customWidth="1"/>
    <col min="3" max="3" width="31.85546875" style="593" customWidth="1"/>
    <col min="4" max="4" width="25.85546875" style="593" customWidth="1"/>
    <col min="5" max="5" width="25.7109375" style="593" customWidth="1"/>
    <col min="6" max="6" width="23.140625" style="593" customWidth="1"/>
    <col min="7" max="7" width="28.42578125" style="593" customWidth="1"/>
    <col min="8" max="8" width="21.5703125" style="593" customWidth="1"/>
    <col min="9" max="9" width="9.140625" style="59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47" t="s">
        <v>0</v>
      </c>
      <c r="B15" s="647"/>
      <c r="C15" s="647"/>
      <c r="D15" s="647"/>
      <c r="E15" s="647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133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99.4</v>
      </c>
      <c r="C19" s="72"/>
      <c r="D19" s="72"/>
      <c r="E19" s="72"/>
    </row>
    <row r="20" spans="1:5" ht="16.5" customHeight="1" x14ac:dyDescent="0.3">
      <c r="A20" s="8" t="s">
        <v>8</v>
      </c>
      <c r="B20" s="12">
        <v>29.96</v>
      </c>
      <c r="C20" s="72"/>
      <c r="D20" s="72"/>
      <c r="E20" s="72"/>
    </row>
    <row r="21" spans="1:5" ht="16.5" customHeight="1" x14ac:dyDescent="0.3">
      <c r="A21" s="8" t="s">
        <v>10</v>
      </c>
      <c r="B21" s="13">
        <v>0.3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226613820</v>
      </c>
      <c r="C24" s="18">
        <v>4350.5</v>
      </c>
      <c r="D24" s="19">
        <v>1.1000000000000001</v>
      </c>
      <c r="E24" s="20">
        <v>4.2</v>
      </c>
    </row>
    <row r="25" spans="1:5" ht="16.5" customHeight="1" x14ac:dyDescent="0.3">
      <c r="A25" s="17">
        <v>2</v>
      </c>
      <c r="B25" s="18">
        <v>226626513</v>
      </c>
      <c r="C25" s="18">
        <v>4351.5</v>
      </c>
      <c r="D25" s="19">
        <v>1.1000000000000001</v>
      </c>
      <c r="E25" s="19">
        <v>4.2</v>
      </c>
    </row>
    <row r="26" spans="1:5" ht="16.5" customHeight="1" x14ac:dyDescent="0.3">
      <c r="A26" s="17">
        <v>3</v>
      </c>
      <c r="B26" s="18">
        <v>227249907</v>
      </c>
      <c r="C26" s="18">
        <v>4362.3</v>
      </c>
      <c r="D26" s="19">
        <v>1.1000000000000001</v>
      </c>
      <c r="E26" s="19">
        <v>4.2</v>
      </c>
    </row>
    <row r="27" spans="1:5" ht="16.5" customHeight="1" x14ac:dyDescent="0.3">
      <c r="A27" s="17">
        <v>4</v>
      </c>
      <c r="B27" s="18">
        <v>227251305</v>
      </c>
      <c r="C27" s="18">
        <v>4378.7</v>
      </c>
      <c r="D27" s="19">
        <v>1.1000000000000001</v>
      </c>
      <c r="E27" s="19">
        <v>4.2</v>
      </c>
    </row>
    <row r="28" spans="1:5" ht="16.5" customHeight="1" x14ac:dyDescent="0.3">
      <c r="A28" s="17">
        <v>5</v>
      </c>
      <c r="B28" s="18">
        <v>227234223</v>
      </c>
      <c r="C28" s="18">
        <v>4377.7</v>
      </c>
      <c r="D28" s="19">
        <v>1.1000000000000001</v>
      </c>
      <c r="E28" s="19">
        <v>4.2</v>
      </c>
    </row>
    <row r="29" spans="1:5" ht="16.5" customHeight="1" x14ac:dyDescent="0.3">
      <c r="A29" s="17">
        <v>6</v>
      </c>
      <c r="B29" s="21">
        <v>226628620</v>
      </c>
      <c r="C29" s="21">
        <v>4388.7</v>
      </c>
      <c r="D29" s="22">
        <v>1.1000000000000001</v>
      </c>
      <c r="E29" s="22">
        <v>4.2</v>
      </c>
    </row>
    <row r="30" spans="1:5" ht="16.5" customHeight="1" x14ac:dyDescent="0.3">
      <c r="A30" s="23" t="s">
        <v>18</v>
      </c>
      <c r="B30" s="24">
        <f>AVERAGE(B24:B29)</f>
        <v>226934064.66666666</v>
      </c>
      <c r="C30" s="25">
        <f>AVERAGE(C24:C29)</f>
        <v>4368.2333333333336</v>
      </c>
      <c r="D30" s="26">
        <f>AVERAGE(D24:D29)</f>
        <v>1.0999999999999999</v>
      </c>
      <c r="E30" s="26">
        <f>AVERAGE(E24:E29)</f>
        <v>4.2</v>
      </c>
    </row>
    <row r="31" spans="1:5" ht="16.5" customHeight="1" x14ac:dyDescent="0.3">
      <c r="A31" s="27" t="s">
        <v>19</v>
      </c>
      <c r="B31" s="28">
        <f>(STDEV(B24:B29)/B30)</f>
        <v>1.5020302718727939E-3</v>
      </c>
      <c r="C31" s="29"/>
      <c r="D31" s="29"/>
      <c r="E31" s="30"/>
    </row>
    <row r="32" spans="1:5" s="593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93" customFormat="1" ht="15.75" customHeight="1" x14ac:dyDescent="0.25">
      <c r="A33" s="72"/>
      <c r="B33" s="72"/>
      <c r="C33" s="72"/>
      <c r="D33" s="72"/>
      <c r="E33" s="72"/>
    </row>
    <row r="34" spans="1:5" s="593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133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99.4</v>
      </c>
      <c r="C40" s="72"/>
      <c r="D40" s="72"/>
      <c r="E40" s="72"/>
    </row>
    <row r="41" spans="1:5" ht="16.5" customHeight="1" x14ac:dyDescent="0.3">
      <c r="A41" s="8" t="s">
        <v>8</v>
      </c>
      <c r="B41" s="12">
        <v>28.84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0.3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28451200</v>
      </c>
      <c r="C45" s="18">
        <v>8779.7999999999993</v>
      </c>
      <c r="D45" s="19">
        <v>1.1000000000000001</v>
      </c>
      <c r="E45" s="20">
        <v>5</v>
      </c>
    </row>
    <row r="46" spans="1:5" ht="16.5" customHeight="1" x14ac:dyDescent="0.3">
      <c r="A46" s="17">
        <v>2</v>
      </c>
      <c r="B46" s="18">
        <v>28505937</v>
      </c>
      <c r="C46" s="18">
        <v>8549.7000000000007</v>
      </c>
      <c r="D46" s="19">
        <v>1.1000000000000001</v>
      </c>
      <c r="E46" s="19">
        <v>5</v>
      </c>
    </row>
    <row r="47" spans="1:5" ht="16.5" customHeight="1" x14ac:dyDescent="0.3">
      <c r="A47" s="17">
        <v>3</v>
      </c>
      <c r="B47" s="18">
        <v>28435784</v>
      </c>
      <c r="C47" s="18">
        <v>8650</v>
      </c>
      <c r="D47" s="19">
        <v>1.1000000000000001</v>
      </c>
      <c r="E47" s="19">
        <v>5</v>
      </c>
    </row>
    <row r="48" spans="1:5" ht="16.5" customHeight="1" x14ac:dyDescent="0.3">
      <c r="A48" s="17">
        <v>4</v>
      </c>
      <c r="B48" s="18">
        <v>28454054</v>
      </c>
      <c r="C48" s="18">
        <v>8655.1</v>
      </c>
      <c r="D48" s="19">
        <v>1.1000000000000001</v>
      </c>
      <c r="E48" s="19">
        <v>5</v>
      </c>
    </row>
    <row r="49" spans="1:7" ht="16.5" customHeight="1" x14ac:dyDescent="0.3">
      <c r="A49" s="17">
        <v>5</v>
      </c>
      <c r="B49" s="18">
        <v>28435992</v>
      </c>
      <c r="C49" s="18">
        <v>8693.2999999999993</v>
      </c>
      <c r="D49" s="19">
        <v>1</v>
      </c>
      <c r="E49" s="19">
        <v>5</v>
      </c>
    </row>
    <row r="50" spans="1:7" ht="16.5" customHeight="1" x14ac:dyDescent="0.3">
      <c r="A50" s="17">
        <v>6</v>
      </c>
      <c r="B50" s="21">
        <v>28475686</v>
      </c>
      <c r="C50" s="21">
        <v>8716.7000000000007</v>
      </c>
      <c r="D50" s="22">
        <v>1</v>
      </c>
      <c r="E50" s="22">
        <v>5</v>
      </c>
    </row>
    <row r="51" spans="1:7" ht="16.5" customHeight="1" x14ac:dyDescent="0.3">
      <c r="A51" s="23" t="s">
        <v>18</v>
      </c>
      <c r="B51" s="24">
        <f>AVERAGE(B45:B50)</f>
        <v>28459775.5</v>
      </c>
      <c r="C51" s="25">
        <f>AVERAGE(C45:C50)</f>
        <v>8674.0999999999985</v>
      </c>
      <c r="D51" s="26">
        <f>AVERAGE(D45:D50)</f>
        <v>1.0666666666666667</v>
      </c>
      <c r="E51" s="26">
        <f>AVERAGE(E45:E50)</f>
        <v>5</v>
      </c>
    </row>
    <row r="52" spans="1:7" ht="16.5" customHeight="1" x14ac:dyDescent="0.3">
      <c r="A52" s="27" t="s">
        <v>19</v>
      </c>
      <c r="B52" s="28">
        <f>(STDEV(B45:B50)/B51)</f>
        <v>9.4695541088305553E-4</v>
      </c>
      <c r="C52" s="29"/>
      <c r="D52" s="29"/>
      <c r="E52" s="30"/>
    </row>
    <row r="53" spans="1:7" s="593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93" customFormat="1" ht="15.75" customHeight="1" x14ac:dyDescent="0.25">
      <c r="A54" s="72"/>
      <c r="B54" s="72"/>
      <c r="C54" s="72"/>
      <c r="D54" s="72"/>
      <c r="E54" s="72"/>
    </row>
    <row r="55" spans="1:7" s="593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16"/>
      <c r="D58" s="43"/>
      <c r="F58" s="44"/>
      <c r="G58" s="44"/>
    </row>
    <row r="59" spans="1:7" ht="15" customHeight="1" x14ac:dyDescent="0.3">
      <c r="B59" s="648" t="s">
        <v>26</v>
      </c>
      <c r="C59" s="64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C56" sqref="C56"/>
    </sheetView>
  </sheetViews>
  <sheetFormatPr defaultRowHeight="13.5" x14ac:dyDescent="0.25"/>
  <cols>
    <col min="1" max="1" width="27.5703125" style="593" customWidth="1"/>
    <col min="2" max="2" width="20.42578125" style="593" customWidth="1"/>
    <col min="3" max="3" width="31.85546875" style="593" customWidth="1"/>
    <col min="4" max="4" width="25.85546875" style="593" customWidth="1"/>
    <col min="5" max="5" width="25.7109375" style="593" customWidth="1"/>
    <col min="6" max="6" width="23.140625" style="593" customWidth="1"/>
    <col min="7" max="7" width="28.42578125" style="593" customWidth="1"/>
    <col min="8" max="8" width="21.5703125" style="593" customWidth="1"/>
    <col min="9" max="9" width="9.140625" style="59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47" t="s">
        <v>0</v>
      </c>
      <c r="B15" s="647"/>
      <c r="C15" s="647"/>
      <c r="D15" s="647"/>
      <c r="E15" s="647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132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98.8</v>
      </c>
      <c r="C19" s="72"/>
      <c r="D19" s="72"/>
      <c r="E19" s="72"/>
    </row>
    <row r="20" spans="1:5" ht="16.5" customHeight="1" x14ac:dyDescent="0.3">
      <c r="A20" s="8" t="s">
        <v>8</v>
      </c>
      <c r="B20" s="12">
        <v>20.27</v>
      </c>
      <c r="C20" s="72"/>
      <c r="D20" s="72"/>
      <c r="E20" s="72"/>
    </row>
    <row r="21" spans="1:5" ht="16.5" customHeight="1" x14ac:dyDescent="0.3">
      <c r="A21" s="8" t="s">
        <v>10</v>
      </c>
      <c r="B21" s="13">
        <v>0.2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104462782</v>
      </c>
      <c r="C24" s="18">
        <v>4054.1</v>
      </c>
      <c r="D24" s="19">
        <v>1.1000000000000001</v>
      </c>
      <c r="E24" s="20">
        <v>7.1</v>
      </c>
    </row>
    <row r="25" spans="1:5" ht="16.5" customHeight="1" x14ac:dyDescent="0.3">
      <c r="A25" s="17">
        <v>2</v>
      </c>
      <c r="B25" s="18">
        <v>104520921</v>
      </c>
      <c r="C25" s="18">
        <v>4089.8</v>
      </c>
      <c r="D25" s="19">
        <v>1.1000000000000001</v>
      </c>
      <c r="E25" s="19">
        <v>7.1</v>
      </c>
    </row>
    <row r="26" spans="1:5" ht="16.5" customHeight="1" x14ac:dyDescent="0.3">
      <c r="A26" s="17">
        <v>3</v>
      </c>
      <c r="B26" s="18">
        <v>104862814</v>
      </c>
      <c r="C26" s="18">
        <v>4091.1</v>
      </c>
      <c r="D26" s="19">
        <v>1.1000000000000001</v>
      </c>
      <c r="E26" s="19">
        <v>7.1</v>
      </c>
    </row>
    <row r="27" spans="1:5" ht="16.5" customHeight="1" x14ac:dyDescent="0.3">
      <c r="A27" s="17">
        <v>4</v>
      </c>
      <c r="B27" s="18">
        <v>104868880</v>
      </c>
      <c r="C27" s="18">
        <v>4102.7</v>
      </c>
      <c r="D27" s="19">
        <v>1.1000000000000001</v>
      </c>
      <c r="E27" s="19">
        <v>7.2</v>
      </c>
    </row>
    <row r="28" spans="1:5" ht="16.5" customHeight="1" x14ac:dyDescent="0.3">
      <c r="A28" s="17">
        <v>5</v>
      </c>
      <c r="B28" s="18">
        <v>104896992</v>
      </c>
      <c r="C28" s="18">
        <v>4093.3</v>
      </c>
      <c r="D28" s="19">
        <v>1.1000000000000001</v>
      </c>
      <c r="E28" s="19">
        <v>7.2</v>
      </c>
    </row>
    <row r="29" spans="1:5" ht="16.5" customHeight="1" x14ac:dyDescent="0.3">
      <c r="A29" s="17">
        <v>6</v>
      </c>
      <c r="B29" s="21">
        <v>104561877</v>
      </c>
      <c r="C29" s="21">
        <v>4102.3999999999996</v>
      </c>
      <c r="D29" s="22">
        <v>1.1000000000000001</v>
      </c>
      <c r="E29" s="22">
        <v>7.2</v>
      </c>
    </row>
    <row r="30" spans="1:5" ht="16.5" customHeight="1" x14ac:dyDescent="0.3">
      <c r="A30" s="23" t="s">
        <v>18</v>
      </c>
      <c r="B30" s="24">
        <f>AVERAGE(B24:B29)</f>
        <v>104695711</v>
      </c>
      <c r="C30" s="25">
        <f>AVERAGE(C24:C29)</f>
        <v>4088.9</v>
      </c>
      <c r="D30" s="26">
        <f>AVERAGE(D24:D29)</f>
        <v>1.0999999999999999</v>
      </c>
      <c r="E30" s="26">
        <f>AVERAGE(E24:E29)</f>
        <v>7.1499999999999995</v>
      </c>
    </row>
    <row r="31" spans="1:5" ht="16.5" customHeight="1" x14ac:dyDescent="0.3">
      <c r="A31" s="27" t="s">
        <v>19</v>
      </c>
      <c r="B31" s="28">
        <f>(STDEV(B24:B29)/B30)</f>
        <v>1.9157533955107219E-3</v>
      </c>
      <c r="C31" s="29"/>
      <c r="D31" s="29"/>
      <c r="E31" s="30"/>
    </row>
    <row r="32" spans="1:5" s="593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93" customFormat="1" ht="15.75" customHeight="1" x14ac:dyDescent="0.25">
      <c r="A33" s="72"/>
      <c r="B33" s="72"/>
      <c r="C33" s="72"/>
      <c r="D33" s="72"/>
      <c r="E33" s="72"/>
    </row>
    <row r="34" spans="1:5" s="593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132</v>
      </c>
      <c r="C39" s="72"/>
      <c r="D39" s="72"/>
      <c r="E39" s="72"/>
    </row>
    <row r="40" spans="1:5" ht="16.5" customHeight="1" x14ac:dyDescent="0.3">
      <c r="A40" s="75" t="s">
        <v>6</v>
      </c>
      <c r="B40" s="12">
        <v>100.4</v>
      </c>
      <c r="C40" s="72"/>
      <c r="D40" s="72"/>
      <c r="E40" s="72"/>
    </row>
    <row r="41" spans="1:5" ht="16.5" customHeight="1" x14ac:dyDescent="0.3">
      <c r="A41" s="8" t="s">
        <v>8</v>
      </c>
      <c r="B41" s="12">
        <v>20.52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12835806</v>
      </c>
      <c r="C45" s="18">
        <v>8707.7000000000007</v>
      </c>
      <c r="D45" s="19">
        <v>1.1000000000000001</v>
      </c>
      <c r="E45" s="20">
        <v>12.8</v>
      </c>
    </row>
    <row r="46" spans="1:5" ht="16.5" customHeight="1" x14ac:dyDescent="0.3">
      <c r="A46" s="17">
        <v>2</v>
      </c>
      <c r="B46" s="18">
        <v>12858915</v>
      </c>
      <c r="C46" s="18">
        <v>8814.2000000000007</v>
      </c>
      <c r="D46" s="19">
        <v>1.1000000000000001</v>
      </c>
      <c r="E46" s="19">
        <v>12.8</v>
      </c>
    </row>
    <row r="47" spans="1:5" ht="16.5" customHeight="1" x14ac:dyDescent="0.3">
      <c r="A47" s="17">
        <v>3</v>
      </c>
      <c r="B47" s="18">
        <v>12820134</v>
      </c>
      <c r="C47" s="18">
        <v>8812.2000000000007</v>
      </c>
      <c r="D47" s="19">
        <v>1</v>
      </c>
      <c r="E47" s="19">
        <v>12.8</v>
      </c>
    </row>
    <row r="48" spans="1:5" ht="16.5" customHeight="1" x14ac:dyDescent="0.3">
      <c r="A48" s="17">
        <v>4</v>
      </c>
      <c r="B48" s="18">
        <v>12835979</v>
      </c>
      <c r="C48" s="18">
        <v>8869.6</v>
      </c>
      <c r="D48" s="19">
        <v>1</v>
      </c>
      <c r="E48" s="19">
        <v>12.8</v>
      </c>
    </row>
    <row r="49" spans="1:7" ht="16.5" customHeight="1" x14ac:dyDescent="0.3">
      <c r="A49" s="17">
        <v>5</v>
      </c>
      <c r="B49" s="18">
        <v>12830062</v>
      </c>
      <c r="C49" s="18">
        <v>8730</v>
      </c>
      <c r="D49" s="19">
        <v>1</v>
      </c>
      <c r="E49" s="19">
        <v>12.8</v>
      </c>
    </row>
    <row r="50" spans="1:7" ht="16.5" customHeight="1" x14ac:dyDescent="0.3">
      <c r="A50" s="17">
        <v>6</v>
      </c>
      <c r="B50" s="21">
        <v>12850174</v>
      </c>
      <c r="C50" s="21">
        <v>8808</v>
      </c>
      <c r="D50" s="22">
        <v>1.1000000000000001</v>
      </c>
      <c r="E50" s="22">
        <v>12.8</v>
      </c>
    </row>
    <row r="51" spans="1:7" ht="16.5" customHeight="1" x14ac:dyDescent="0.3">
      <c r="A51" s="23" t="s">
        <v>18</v>
      </c>
      <c r="B51" s="24">
        <f>AVERAGE(B45:B50)</f>
        <v>12838511.666666666</v>
      </c>
      <c r="C51" s="25">
        <f>AVERAGE(C45:C50)</f>
        <v>8790.2833333333347</v>
      </c>
      <c r="D51" s="26">
        <f>AVERAGE(D45:D50)</f>
        <v>1.05</v>
      </c>
      <c r="E51" s="26">
        <f>AVERAGE(E45:E50)</f>
        <v>12.799999999999999</v>
      </c>
    </row>
    <row r="52" spans="1:7" ht="16.5" customHeight="1" x14ac:dyDescent="0.3">
      <c r="A52" s="27" t="s">
        <v>19</v>
      </c>
      <c r="B52" s="28">
        <f>(STDEV(B45:B50)/B51)</f>
        <v>1.087782192445411E-3</v>
      </c>
      <c r="C52" s="29"/>
      <c r="D52" s="29"/>
      <c r="E52" s="30"/>
    </row>
    <row r="53" spans="1:7" s="593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93" customFormat="1" ht="15.75" customHeight="1" x14ac:dyDescent="0.25">
      <c r="A54" s="72"/>
      <c r="B54" s="72"/>
      <c r="C54" s="72"/>
      <c r="D54" s="72"/>
      <c r="E54" s="72"/>
    </row>
    <row r="55" spans="1:7" s="593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16"/>
      <c r="D58" s="43"/>
      <c r="F58" s="44"/>
      <c r="G58" s="44"/>
    </row>
    <row r="59" spans="1:7" ht="15" customHeight="1" x14ac:dyDescent="0.3">
      <c r="B59" s="648" t="s">
        <v>26</v>
      </c>
      <c r="C59" s="64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A32" sqref="A3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47" t="s">
        <v>0</v>
      </c>
      <c r="B15" s="647"/>
      <c r="C15" s="647"/>
      <c r="D15" s="647"/>
      <c r="E15" s="64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100.4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15.03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0.15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115506147</v>
      </c>
      <c r="C24" s="18">
        <v>3863.1</v>
      </c>
      <c r="D24" s="19">
        <v>1.2</v>
      </c>
      <c r="E24" s="20">
        <v>3</v>
      </c>
    </row>
    <row r="25" spans="1:6" ht="16.5" customHeight="1" x14ac:dyDescent="0.3">
      <c r="A25" s="17">
        <v>2</v>
      </c>
      <c r="B25" s="18">
        <v>115593793</v>
      </c>
      <c r="C25" s="18">
        <v>3860.3</v>
      </c>
      <c r="D25" s="19">
        <v>1.1000000000000001</v>
      </c>
      <c r="E25" s="19">
        <v>3</v>
      </c>
    </row>
    <row r="26" spans="1:6" ht="16.5" customHeight="1" x14ac:dyDescent="0.3">
      <c r="A26" s="17">
        <v>3</v>
      </c>
      <c r="B26" s="18">
        <v>115837796</v>
      </c>
      <c r="C26" s="18">
        <v>3853.8</v>
      </c>
      <c r="D26" s="19">
        <v>1.2</v>
      </c>
      <c r="E26" s="19">
        <v>3</v>
      </c>
    </row>
    <row r="27" spans="1:6" ht="16.5" customHeight="1" x14ac:dyDescent="0.3">
      <c r="A27" s="17">
        <v>4</v>
      </c>
      <c r="B27" s="18">
        <v>115833536</v>
      </c>
      <c r="C27" s="18">
        <v>3869.6</v>
      </c>
      <c r="D27" s="19">
        <v>1.2</v>
      </c>
      <c r="E27" s="19">
        <v>3</v>
      </c>
    </row>
    <row r="28" spans="1:6" ht="16.5" customHeight="1" x14ac:dyDescent="0.3">
      <c r="A28" s="17">
        <v>5</v>
      </c>
      <c r="B28" s="18">
        <v>115845247</v>
      </c>
      <c r="C28" s="18">
        <v>3882.3</v>
      </c>
      <c r="D28" s="19">
        <v>1.1000000000000001</v>
      </c>
      <c r="E28" s="19">
        <v>3</v>
      </c>
    </row>
    <row r="29" spans="1:6" ht="16.5" customHeight="1" x14ac:dyDescent="0.3">
      <c r="A29" s="17">
        <v>6</v>
      </c>
      <c r="B29" s="21">
        <v>115488855</v>
      </c>
      <c r="C29" s="21">
        <v>3899.5</v>
      </c>
      <c r="D29" s="22">
        <v>1.1000000000000001</v>
      </c>
      <c r="E29" s="22">
        <v>3</v>
      </c>
    </row>
    <row r="30" spans="1:6" ht="16.5" customHeight="1" x14ac:dyDescent="0.3">
      <c r="A30" s="23" t="s">
        <v>18</v>
      </c>
      <c r="B30" s="24">
        <f>AVERAGE(B24:B29)</f>
        <v>115684229</v>
      </c>
      <c r="C30" s="25">
        <f>AVERAGE(C24:C29)</f>
        <v>3871.4333333333338</v>
      </c>
      <c r="D30" s="26">
        <f>AVERAGE(D24:D29)</f>
        <v>1.1500000000000001</v>
      </c>
      <c r="E30" s="26">
        <f>AVERAGE(E24:E29)</f>
        <v>3</v>
      </c>
    </row>
    <row r="31" spans="1:6" ht="16.5" customHeight="1" x14ac:dyDescent="0.3">
      <c r="A31" s="27" t="s">
        <v>19</v>
      </c>
      <c r="B31" s="28">
        <f>(STDEV(B24:B29)/B30)</f>
        <v>1.4965493752908856E-3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100.4</v>
      </c>
      <c r="C40" s="10"/>
      <c r="D40" s="10"/>
      <c r="E40" s="10"/>
    </row>
    <row r="41" spans="1:6" ht="16.5" customHeight="1" x14ac:dyDescent="0.3">
      <c r="A41" s="7" t="s">
        <v>8</v>
      </c>
      <c r="B41" s="12">
        <v>15.33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0.15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14082147</v>
      </c>
      <c r="C45" s="18">
        <v>7947.4</v>
      </c>
      <c r="D45" s="19">
        <v>1.1000000000000001</v>
      </c>
      <c r="E45" s="20">
        <v>3.2</v>
      </c>
    </row>
    <row r="46" spans="1:6" ht="16.5" customHeight="1" x14ac:dyDescent="0.3">
      <c r="A46" s="17">
        <v>2</v>
      </c>
      <c r="B46" s="18">
        <v>14109025</v>
      </c>
      <c r="C46" s="18">
        <v>7887.4</v>
      </c>
      <c r="D46" s="19">
        <v>1.1000000000000001</v>
      </c>
      <c r="E46" s="19">
        <v>3.2</v>
      </c>
    </row>
    <row r="47" spans="1:6" ht="16.5" customHeight="1" x14ac:dyDescent="0.3">
      <c r="A47" s="17">
        <v>3</v>
      </c>
      <c r="B47" s="18">
        <v>14058700</v>
      </c>
      <c r="C47" s="18">
        <v>7899</v>
      </c>
      <c r="D47" s="19">
        <v>1.1000000000000001</v>
      </c>
      <c r="E47" s="19">
        <v>3.2</v>
      </c>
    </row>
    <row r="48" spans="1:6" ht="16.5" customHeight="1" x14ac:dyDescent="0.3">
      <c r="A48" s="17">
        <v>4</v>
      </c>
      <c r="B48" s="18">
        <v>14096903</v>
      </c>
      <c r="C48" s="18">
        <v>7817.9</v>
      </c>
      <c r="D48" s="19">
        <v>1.1000000000000001</v>
      </c>
      <c r="E48" s="19">
        <v>3.2</v>
      </c>
    </row>
    <row r="49" spans="1:7" ht="16.5" customHeight="1" x14ac:dyDescent="0.3">
      <c r="A49" s="17">
        <v>5</v>
      </c>
      <c r="B49" s="18">
        <v>14077640</v>
      </c>
      <c r="C49" s="18">
        <v>7822</v>
      </c>
      <c r="D49" s="19">
        <v>1.1000000000000001</v>
      </c>
      <c r="E49" s="19">
        <v>3.2</v>
      </c>
    </row>
    <row r="50" spans="1:7" ht="16.5" customHeight="1" x14ac:dyDescent="0.3">
      <c r="A50" s="17">
        <v>6</v>
      </c>
      <c r="B50" s="21">
        <v>14080194</v>
      </c>
      <c r="C50" s="21">
        <v>7788.7</v>
      </c>
      <c r="D50" s="22">
        <v>1.2</v>
      </c>
      <c r="E50" s="22">
        <v>3.2</v>
      </c>
    </row>
    <row r="51" spans="1:7" ht="16.5" customHeight="1" x14ac:dyDescent="0.3">
      <c r="A51" s="23" t="s">
        <v>18</v>
      </c>
      <c r="B51" s="24">
        <f>AVERAGE(B45:B50)</f>
        <v>14084101.5</v>
      </c>
      <c r="C51" s="25">
        <f>AVERAGE(C45:C50)</f>
        <v>7860.3999999999987</v>
      </c>
      <c r="D51" s="26">
        <f>AVERAGE(D45:D50)</f>
        <v>1.1166666666666667</v>
      </c>
      <c r="E51" s="26">
        <f>AVERAGE(E45:E50)</f>
        <v>3.1999999999999997</v>
      </c>
    </row>
    <row r="52" spans="1:7" ht="16.5" customHeight="1" x14ac:dyDescent="0.3">
      <c r="A52" s="27" t="s">
        <v>19</v>
      </c>
      <c r="B52" s="28">
        <f>(STDEV(B45:B50)/B51)</f>
        <v>1.2261520912616748E-3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48" t="s">
        <v>26</v>
      </c>
      <c r="C59" s="64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52" t="s">
        <v>31</v>
      </c>
      <c r="B11" s="653"/>
      <c r="C11" s="653"/>
      <c r="D11" s="653"/>
      <c r="E11" s="653"/>
      <c r="F11" s="654"/>
      <c r="G11" s="91"/>
    </row>
    <row r="12" spans="1:7" ht="16.5" customHeight="1" x14ac:dyDescent="0.3">
      <c r="A12" s="651" t="s">
        <v>32</v>
      </c>
      <c r="B12" s="651"/>
      <c r="C12" s="651"/>
      <c r="D12" s="651"/>
      <c r="E12" s="651"/>
      <c r="F12" s="651"/>
      <c r="G12" s="90"/>
    </row>
    <row r="14" spans="1:7" ht="16.5" customHeight="1" x14ac:dyDescent="0.3">
      <c r="A14" s="656" t="s">
        <v>33</v>
      </c>
      <c r="B14" s="656"/>
      <c r="C14" s="60" t="s">
        <v>5</v>
      </c>
    </row>
    <row r="15" spans="1:7" ht="16.5" customHeight="1" x14ac:dyDescent="0.3">
      <c r="A15" s="656" t="s">
        <v>34</v>
      </c>
      <c r="B15" s="656"/>
      <c r="C15" s="60" t="s">
        <v>7</v>
      </c>
    </row>
    <row r="16" spans="1:7" ht="16.5" customHeight="1" x14ac:dyDescent="0.3">
      <c r="A16" s="656" t="s">
        <v>35</v>
      </c>
      <c r="B16" s="656"/>
      <c r="C16" s="60" t="s">
        <v>9</v>
      </c>
    </row>
    <row r="17" spans="1:5" ht="16.5" customHeight="1" x14ac:dyDescent="0.3">
      <c r="A17" s="656" t="s">
        <v>36</v>
      </c>
      <c r="B17" s="656"/>
      <c r="C17" s="60" t="s">
        <v>11</v>
      </c>
    </row>
    <row r="18" spans="1:5" ht="16.5" customHeight="1" x14ac:dyDescent="0.3">
      <c r="A18" s="656" t="s">
        <v>37</v>
      </c>
      <c r="B18" s="656"/>
      <c r="C18" s="97" t="s">
        <v>12</v>
      </c>
    </row>
    <row r="19" spans="1:5" ht="16.5" customHeight="1" x14ac:dyDescent="0.3">
      <c r="A19" s="656" t="s">
        <v>38</v>
      </c>
      <c r="B19" s="65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51" t="s">
        <v>1</v>
      </c>
      <c r="B21" s="651"/>
      <c r="C21" s="59" t="s">
        <v>39</v>
      </c>
      <c r="D21" s="66"/>
    </row>
    <row r="22" spans="1:5" ht="15.75" customHeight="1" x14ac:dyDescent="0.3">
      <c r="A22" s="655"/>
      <c r="B22" s="655"/>
      <c r="C22" s="57"/>
      <c r="D22" s="655"/>
      <c r="E22" s="65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1038.52</v>
      </c>
      <c r="D24" s="87">
        <f t="shared" ref="D24:D43" si="0">(C24-$C$46)/$C$46</f>
        <v>2.6201817714899718E-3</v>
      </c>
      <c r="E24" s="53"/>
    </row>
    <row r="25" spans="1:5" ht="15.75" customHeight="1" x14ac:dyDescent="0.3">
      <c r="C25" s="95">
        <v>1052.94</v>
      </c>
      <c r="D25" s="88">
        <f t="shared" si="0"/>
        <v>1.6541707617063441E-2</v>
      </c>
      <c r="E25" s="53"/>
    </row>
    <row r="26" spans="1:5" ht="15.75" customHeight="1" x14ac:dyDescent="0.3">
      <c r="C26" s="95">
        <v>1042.48</v>
      </c>
      <c r="D26" s="88">
        <f t="shared" si="0"/>
        <v>6.4432915043936582E-3</v>
      </c>
      <c r="E26" s="53"/>
    </row>
    <row r="27" spans="1:5" ht="15.75" customHeight="1" x14ac:dyDescent="0.3">
      <c r="C27" s="95">
        <v>1032.68</v>
      </c>
      <c r="D27" s="88">
        <f t="shared" si="0"/>
        <v>-3.0179396527921024E-3</v>
      </c>
      <c r="E27" s="53"/>
    </row>
    <row r="28" spans="1:5" ht="15.75" customHeight="1" x14ac:dyDescent="0.3">
      <c r="C28" s="95">
        <v>1041.1600000000001</v>
      </c>
      <c r="D28" s="88">
        <f t="shared" si="0"/>
        <v>5.1689215934258362E-3</v>
      </c>
      <c r="E28" s="53"/>
    </row>
    <row r="29" spans="1:5" ht="15.75" customHeight="1" x14ac:dyDescent="0.3">
      <c r="C29" s="95">
        <v>1036.47</v>
      </c>
      <c r="D29" s="88">
        <f t="shared" si="0"/>
        <v>6.4104668248686264E-4</v>
      </c>
      <c r="E29" s="53"/>
    </row>
    <row r="30" spans="1:5" ht="15.75" customHeight="1" x14ac:dyDescent="0.3">
      <c r="C30" s="95">
        <v>1049.58</v>
      </c>
      <c r="D30" s="88">
        <f t="shared" si="0"/>
        <v>1.3297856934599613E-2</v>
      </c>
      <c r="E30" s="53"/>
    </row>
    <row r="31" spans="1:5" ht="15.75" customHeight="1" x14ac:dyDescent="0.3">
      <c r="C31" s="95">
        <v>1031.28</v>
      </c>
      <c r="D31" s="88">
        <f t="shared" si="0"/>
        <v>-4.3695441038187335E-3</v>
      </c>
      <c r="E31" s="53"/>
    </row>
    <row r="32" spans="1:5" ht="15.75" customHeight="1" x14ac:dyDescent="0.3">
      <c r="C32" s="95">
        <v>1050.58</v>
      </c>
      <c r="D32" s="88">
        <f t="shared" si="0"/>
        <v>1.4263288685332859E-2</v>
      </c>
      <c r="E32" s="53"/>
    </row>
    <row r="33" spans="1:7" ht="15.75" customHeight="1" x14ac:dyDescent="0.3">
      <c r="C33" s="95">
        <v>1017.11</v>
      </c>
      <c r="D33" s="88">
        <f t="shared" si="0"/>
        <v>-1.8049712011708782E-2</v>
      </c>
      <c r="E33" s="53"/>
    </row>
    <row r="34" spans="1:7" ht="15.75" customHeight="1" x14ac:dyDescent="0.3">
      <c r="C34" s="95">
        <v>1041.47</v>
      </c>
      <c r="D34" s="88">
        <f t="shared" si="0"/>
        <v>5.4682054361530896E-3</v>
      </c>
      <c r="E34" s="53"/>
    </row>
    <row r="35" spans="1:7" ht="15.75" customHeight="1" x14ac:dyDescent="0.3">
      <c r="C35" s="95">
        <v>1038.24</v>
      </c>
      <c r="D35" s="88">
        <f t="shared" si="0"/>
        <v>2.3498608812846894E-3</v>
      </c>
      <c r="E35" s="53"/>
    </row>
    <row r="36" spans="1:7" ht="15.75" customHeight="1" x14ac:dyDescent="0.3">
      <c r="C36" s="95">
        <v>1033.28</v>
      </c>
      <c r="D36" s="88">
        <f t="shared" si="0"/>
        <v>-2.4386806023522427E-3</v>
      </c>
      <c r="E36" s="53"/>
    </row>
    <row r="37" spans="1:7" ht="15.75" customHeight="1" x14ac:dyDescent="0.3">
      <c r="C37" s="95">
        <v>1030.67</v>
      </c>
      <c r="D37" s="88">
        <f t="shared" si="0"/>
        <v>-4.9584574717659166E-3</v>
      </c>
      <c r="E37" s="53"/>
    </row>
    <row r="38" spans="1:7" ht="15.75" customHeight="1" x14ac:dyDescent="0.3">
      <c r="C38" s="95">
        <v>1030.53</v>
      </c>
      <c r="D38" s="88">
        <f t="shared" si="0"/>
        <v>-5.0936179168686677E-3</v>
      </c>
      <c r="E38" s="53"/>
    </row>
    <row r="39" spans="1:7" ht="15.75" customHeight="1" x14ac:dyDescent="0.3">
      <c r="C39" s="95">
        <v>1036.03</v>
      </c>
      <c r="D39" s="88">
        <f t="shared" si="0"/>
        <v>2.1625671216418199E-4</v>
      </c>
      <c r="E39" s="53"/>
    </row>
    <row r="40" spans="1:7" ht="15.75" customHeight="1" x14ac:dyDescent="0.3">
      <c r="C40" s="95">
        <v>1019.85</v>
      </c>
      <c r="D40" s="88">
        <f t="shared" si="0"/>
        <v>-1.540442901469968E-2</v>
      </c>
      <c r="E40" s="53"/>
    </row>
    <row r="41" spans="1:7" ht="15.75" customHeight="1" x14ac:dyDescent="0.3">
      <c r="C41" s="95">
        <v>1032.04</v>
      </c>
      <c r="D41" s="88">
        <f t="shared" si="0"/>
        <v>-3.6358159732614759E-3</v>
      </c>
      <c r="E41" s="53"/>
    </row>
    <row r="42" spans="1:7" ht="15.75" customHeight="1" x14ac:dyDescent="0.3">
      <c r="C42" s="95">
        <v>1026.48</v>
      </c>
      <c r="D42" s="88">
        <f t="shared" si="0"/>
        <v>-9.0036165073382676E-3</v>
      </c>
      <c r="E42" s="53"/>
    </row>
    <row r="43" spans="1:7" ht="16.5" customHeight="1" x14ac:dyDescent="0.3">
      <c r="C43" s="96">
        <v>1034.73</v>
      </c>
      <c r="D43" s="89">
        <f t="shared" si="0"/>
        <v>-1.0388045637889931E-3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20716.12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1035.806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649">
        <f>C46</f>
        <v>1035.806</v>
      </c>
      <c r="C49" s="93">
        <f>-IF(C46&lt;=80,10%,IF(C46&lt;250,7.5%,5%))</f>
        <v>-0.05</v>
      </c>
      <c r="D49" s="81">
        <f>IF(C46&lt;=80,C46*0.9,IF(C46&lt;250,C46*0.925,C46*0.95))</f>
        <v>984.01570000000004</v>
      </c>
    </row>
    <row r="50" spans="1:6" ht="17.25" customHeight="1" x14ac:dyDescent="0.3">
      <c r="B50" s="650"/>
      <c r="C50" s="94">
        <f>IF(C46&lt;=80, 10%, IF(C46&lt;250, 7.5%, 5%))</f>
        <v>0.05</v>
      </c>
      <c r="D50" s="81">
        <f>IF(C46&lt;=80, C46*1.1, IF(C46&lt;250, C46*1.075, C46*1.05))</f>
        <v>1087.5963000000002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70" zoomScale="50" zoomScaleNormal="40" zoomScalePageLayoutView="50" workbookViewId="0">
      <selection activeCell="F91" sqref="F91:F9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7" t="s">
        <v>45</v>
      </c>
      <c r="B1" s="657"/>
      <c r="C1" s="657"/>
      <c r="D1" s="657"/>
      <c r="E1" s="657"/>
      <c r="F1" s="657"/>
      <c r="G1" s="657"/>
      <c r="H1" s="657"/>
      <c r="I1" s="657"/>
    </row>
    <row r="2" spans="1:9" ht="18.75" customHeight="1" x14ac:dyDescent="0.25">
      <c r="A2" s="657"/>
      <c r="B2" s="657"/>
      <c r="C2" s="657"/>
      <c r="D2" s="657"/>
      <c r="E2" s="657"/>
      <c r="F2" s="657"/>
      <c r="G2" s="657"/>
      <c r="H2" s="657"/>
      <c r="I2" s="657"/>
    </row>
    <row r="3" spans="1:9" ht="18.75" customHeight="1" x14ac:dyDescent="0.25">
      <c r="A3" s="657"/>
      <c r="B3" s="657"/>
      <c r="C3" s="657"/>
      <c r="D3" s="657"/>
      <c r="E3" s="657"/>
      <c r="F3" s="657"/>
      <c r="G3" s="657"/>
      <c r="H3" s="657"/>
      <c r="I3" s="657"/>
    </row>
    <row r="4" spans="1:9" ht="18.75" customHeight="1" x14ac:dyDescent="0.25">
      <c r="A4" s="657"/>
      <c r="B4" s="657"/>
      <c r="C4" s="657"/>
      <c r="D4" s="657"/>
      <c r="E4" s="657"/>
      <c r="F4" s="657"/>
      <c r="G4" s="657"/>
      <c r="H4" s="657"/>
      <c r="I4" s="657"/>
    </row>
    <row r="5" spans="1:9" ht="18.75" customHeight="1" x14ac:dyDescent="0.25">
      <c r="A5" s="657"/>
      <c r="B5" s="657"/>
      <c r="C5" s="657"/>
      <c r="D5" s="657"/>
      <c r="E5" s="657"/>
      <c r="F5" s="657"/>
      <c r="G5" s="657"/>
      <c r="H5" s="657"/>
      <c r="I5" s="657"/>
    </row>
    <row r="6" spans="1:9" ht="18.75" customHeight="1" x14ac:dyDescent="0.25">
      <c r="A6" s="657"/>
      <c r="B6" s="657"/>
      <c r="C6" s="657"/>
      <c r="D6" s="657"/>
      <c r="E6" s="657"/>
      <c r="F6" s="657"/>
      <c r="G6" s="657"/>
      <c r="H6" s="657"/>
      <c r="I6" s="657"/>
    </row>
    <row r="7" spans="1:9" ht="18.75" customHeight="1" x14ac:dyDescent="0.25">
      <c r="A7" s="657"/>
      <c r="B7" s="657"/>
      <c r="C7" s="657"/>
      <c r="D7" s="657"/>
      <c r="E7" s="657"/>
      <c r="F7" s="657"/>
      <c r="G7" s="657"/>
      <c r="H7" s="657"/>
      <c r="I7" s="657"/>
    </row>
    <row r="8" spans="1:9" x14ac:dyDescent="0.25">
      <c r="A8" s="658" t="s">
        <v>46</v>
      </c>
      <c r="B8" s="658"/>
      <c r="C8" s="658"/>
      <c r="D8" s="658"/>
      <c r="E8" s="658"/>
      <c r="F8" s="658"/>
      <c r="G8" s="658"/>
      <c r="H8" s="658"/>
      <c r="I8" s="658"/>
    </row>
    <row r="9" spans="1:9" x14ac:dyDescent="0.25">
      <c r="A9" s="658"/>
      <c r="B9" s="658"/>
      <c r="C9" s="658"/>
      <c r="D9" s="658"/>
      <c r="E9" s="658"/>
      <c r="F9" s="658"/>
      <c r="G9" s="658"/>
      <c r="H9" s="658"/>
      <c r="I9" s="658"/>
    </row>
    <row r="10" spans="1:9" x14ac:dyDescent="0.25">
      <c r="A10" s="658"/>
      <c r="B10" s="658"/>
      <c r="C10" s="658"/>
      <c r="D10" s="658"/>
      <c r="E10" s="658"/>
      <c r="F10" s="658"/>
      <c r="G10" s="658"/>
      <c r="H10" s="658"/>
      <c r="I10" s="658"/>
    </row>
    <row r="11" spans="1:9" x14ac:dyDescent="0.25">
      <c r="A11" s="658"/>
      <c r="B11" s="658"/>
      <c r="C11" s="658"/>
      <c r="D11" s="658"/>
      <c r="E11" s="658"/>
      <c r="F11" s="658"/>
      <c r="G11" s="658"/>
      <c r="H11" s="658"/>
      <c r="I11" s="658"/>
    </row>
    <row r="12" spans="1:9" x14ac:dyDescent="0.25">
      <c r="A12" s="658"/>
      <c r="B12" s="658"/>
      <c r="C12" s="658"/>
      <c r="D12" s="658"/>
      <c r="E12" s="658"/>
      <c r="F12" s="658"/>
      <c r="G12" s="658"/>
      <c r="H12" s="658"/>
      <c r="I12" s="658"/>
    </row>
    <row r="13" spans="1:9" x14ac:dyDescent="0.25">
      <c r="A13" s="658"/>
      <c r="B13" s="658"/>
      <c r="C13" s="658"/>
      <c r="D13" s="658"/>
      <c r="E13" s="658"/>
      <c r="F13" s="658"/>
      <c r="G13" s="658"/>
      <c r="H13" s="658"/>
      <c r="I13" s="658"/>
    </row>
    <row r="14" spans="1:9" x14ac:dyDescent="0.25">
      <c r="A14" s="658"/>
      <c r="B14" s="658"/>
      <c r="C14" s="658"/>
      <c r="D14" s="658"/>
      <c r="E14" s="658"/>
      <c r="F14" s="658"/>
      <c r="G14" s="658"/>
      <c r="H14" s="658"/>
      <c r="I14" s="658"/>
    </row>
    <row r="15" spans="1:9" ht="19.5" customHeight="1" x14ac:dyDescent="0.3">
      <c r="A15" s="98"/>
    </row>
    <row r="16" spans="1:9" ht="19.5" customHeight="1" x14ac:dyDescent="0.3">
      <c r="A16" s="691" t="s">
        <v>31</v>
      </c>
      <c r="B16" s="692"/>
      <c r="C16" s="692"/>
      <c r="D16" s="692"/>
      <c r="E16" s="692"/>
      <c r="F16" s="692"/>
      <c r="G16" s="692"/>
      <c r="H16" s="693"/>
    </row>
    <row r="17" spans="1:14" ht="20.25" customHeight="1" x14ac:dyDescent="0.25">
      <c r="A17" s="694" t="s">
        <v>47</v>
      </c>
      <c r="B17" s="694"/>
      <c r="C17" s="694"/>
      <c r="D17" s="694"/>
      <c r="E17" s="694"/>
      <c r="F17" s="694"/>
      <c r="G17" s="694"/>
      <c r="H17" s="694"/>
    </row>
    <row r="18" spans="1:14" ht="26.25" customHeight="1" x14ac:dyDescent="0.4">
      <c r="A18" s="100" t="s">
        <v>33</v>
      </c>
      <c r="B18" s="690" t="s">
        <v>5</v>
      </c>
      <c r="C18" s="690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695" t="s">
        <v>9</v>
      </c>
      <c r="C20" s="695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695" t="s">
        <v>11</v>
      </c>
      <c r="C21" s="695"/>
      <c r="D21" s="695"/>
      <c r="E21" s="695"/>
      <c r="F21" s="695"/>
      <c r="G21" s="695"/>
      <c r="H21" s="695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690" t="s">
        <v>125</v>
      </c>
      <c r="C26" s="690"/>
    </row>
    <row r="27" spans="1:14" ht="26.25" customHeight="1" x14ac:dyDescent="0.4">
      <c r="A27" s="109" t="s">
        <v>48</v>
      </c>
      <c r="B27" s="688"/>
      <c r="C27" s="688"/>
    </row>
    <row r="28" spans="1:14" ht="27" customHeight="1" x14ac:dyDescent="0.4">
      <c r="A28" s="109" t="s">
        <v>6</v>
      </c>
      <c r="B28" s="110">
        <v>100.4</v>
      </c>
    </row>
    <row r="29" spans="1:14" s="14" customFormat="1" ht="27" customHeight="1" x14ac:dyDescent="0.4">
      <c r="A29" s="109" t="s">
        <v>49</v>
      </c>
      <c r="B29" s="111"/>
      <c r="C29" s="665" t="s">
        <v>50</v>
      </c>
      <c r="D29" s="666"/>
      <c r="E29" s="666"/>
      <c r="F29" s="666"/>
      <c r="G29" s="66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100.4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668" t="s">
        <v>53</v>
      </c>
      <c r="D31" s="669"/>
      <c r="E31" s="669"/>
      <c r="F31" s="669"/>
      <c r="G31" s="669"/>
      <c r="H31" s="67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668" t="s">
        <v>55</v>
      </c>
      <c r="D32" s="669"/>
      <c r="E32" s="669"/>
      <c r="F32" s="669"/>
      <c r="G32" s="669"/>
      <c r="H32" s="67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20</v>
      </c>
      <c r="C36" s="99"/>
      <c r="D36" s="671" t="s">
        <v>59</v>
      </c>
      <c r="E36" s="689"/>
      <c r="F36" s="671" t="s">
        <v>60</v>
      </c>
      <c r="G36" s="67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20</v>
      </c>
      <c r="C38" s="131">
        <v>1</v>
      </c>
      <c r="D38" s="132">
        <v>116113666</v>
      </c>
      <c r="E38" s="133">
        <f>IF(ISBLANK(D38),"-",$D$48/$D$45*D38)</f>
        <v>115420221.31036732</v>
      </c>
      <c r="F38" s="132">
        <v>100778982</v>
      </c>
      <c r="G38" s="134">
        <f>IF(ISBLANK(F38),"-",$D$48/$F$45*F38)</f>
        <v>115731136.17780989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116283330</v>
      </c>
      <c r="E39" s="138">
        <f>IF(ISBLANK(D39),"-",$D$48/$D$45*D39)</f>
        <v>115588872.05668345</v>
      </c>
      <c r="F39" s="137">
        <v>100853391</v>
      </c>
      <c r="G39" s="139">
        <f>IF(ISBLANK(F39),"-",$D$48/$F$45*F39)</f>
        <v>115816584.92854102</v>
      </c>
      <c r="I39" s="673">
        <f>ABS((F43/D43*D42)-F42)/D42</f>
        <v>2.8290533554181994E-3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116082407</v>
      </c>
      <c r="E40" s="138">
        <f>IF(ISBLANK(D40),"-",$D$48/$D$45*D40)</f>
        <v>115389148.99285096</v>
      </c>
      <c r="F40" s="137">
        <v>100998007</v>
      </c>
      <c r="G40" s="139">
        <f>IF(ISBLANK(F40),"-",$D$48/$F$45*F40)</f>
        <v>115982656.99691626</v>
      </c>
      <c r="I40" s="673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116159801</v>
      </c>
      <c r="E42" s="148">
        <f>AVERAGE(E38:E41)</f>
        <v>115466080.78663391</v>
      </c>
      <c r="F42" s="147">
        <f>AVERAGE(F38:F41)</f>
        <v>100876793.33333333</v>
      </c>
      <c r="G42" s="149">
        <f>AVERAGE(G38:G41)</f>
        <v>115843459.36775573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15.03</v>
      </c>
      <c r="E43" s="140"/>
      <c r="F43" s="152">
        <v>13.01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15.03</v>
      </c>
      <c r="E44" s="155"/>
      <c r="F44" s="154">
        <f>F43*$B$34</f>
        <v>13.01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15.090119999999999</v>
      </c>
      <c r="E45" s="158"/>
      <c r="F45" s="157">
        <f>F44*$B$30/100</f>
        <v>13.06204</v>
      </c>
      <c r="H45" s="150"/>
    </row>
    <row r="46" spans="1:14" ht="19.5" customHeight="1" x14ac:dyDescent="0.3">
      <c r="A46" s="659" t="s">
        <v>78</v>
      </c>
      <c r="B46" s="660"/>
      <c r="C46" s="153" t="s">
        <v>79</v>
      </c>
      <c r="D46" s="159">
        <f>D45/$B$45</f>
        <v>0.15090119999999999</v>
      </c>
      <c r="E46" s="160"/>
      <c r="F46" s="161">
        <f>F45/$B$45</f>
        <v>0.1306204</v>
      </c>
      <c r="H46" s="150"/>
    </row>
    <row r="47" spans="1:14" ht="27" customHeight="1" x14ac:dyDescent="0.4">
      <c r="A47" s="661"/>
      <c r="B47" s="662"/>
      <c r="C47" s="162" t="s">
        <v>80</v>
      </c>
      <c r="D47" s="163">
        <v>0.15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115654770.07719482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2.0071469663380729E-3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 xml:space="preserve">Lamivudine 150mg + Zidovudine 300mg + Nevirapine 200mg </v>
      </c>
    </row>
    <row r="56" spans="1:12" ht="26.25" customHeight="1" x14ac:dyDescent="0.4">
      <c r="A56" s="177" t="s">
        <v>87</v>
      </c>
      <c r="B56" s="178">
        <v>150</v>
      </c>
      <c r="C56" s="99" t="str">
        <f>B20</f>
        <v>Lamivudine     Nevirapine and Zidovudine</v>
      </c>
      <c r="H56" s="179"/>
    </row>
    <row r="57" spans="1:12" ht="18.75" x14ac:dyDescent="0.3">
      <c r="A57" s="176" t="s">
        <v>88</v>
      </c>
      <c r="B57" s="268">
        <f>Uniformity!C46</f>
        <v>1035.806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676" t="s">
        <v>94</v>
      </c>
      <c r="D60" s="679">
        <v>1032.48</v>
      </c>
      <c r="E60" s="182">
        <v>1</v>
      </c>
      <c r="F60" s="183">
        <v>126913511</v>
      </c>
      <c r="G60" s="269">
        <f>IF(ISBLANK(F60),"-",(F60/$D$50*$D$47*$B$68)*($B$57/$D$60))</f>
        <v>165.13241902597341</v>
      </c>
      <c r="H60" s="184">
        <f t="shared" ref="H60:H71" si="0">IF(ISBLANK(F60),"-",G60/$B$56)</f>
        <v>1.1008827935064893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677"/>
      <c r="D61" s="680"/>
      <c r="E61" s="185">
        <v>2</v>
      </c>
      <c r="F61" s="137">
        <v>128705620</v>
      </c>
      <c r="G61" s="270">
        <f>IF(ISBLANK(F61),"-",(F61/$D$50*$D$47*$B$68)*($B$57/$D$60))</f>
        <v>167.46420617768354</v>
      </c>
      <c r="H61" s="186">
        <f t="shared" si="0"/>
        <v>1.1164280411845569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677"/>
      <c r="D62" s="680"/>
      <c r="E62" s="185">
        <v>3</v>
      </c>
      <c r="F62" s="187">
        <v>126823485</v>
      </c>
      <c r="G62" s="270">
        <f>IF(ISBLANK(F62),"-",(F62/$D$50*$D$47*$B$68)*($B$57/$D$60))</f>
        <v>165.01528247338658</v>
      </c>
      <c r="H62" s="186">
        <f t="shared" si="0"/>
        <v>1.1001018831559106</v>
      </c>
      <c r="L62" s="112"/>
    </row>
    <row r="63" spans="1:12" ht="27" customHeight="1" x14ac:dyDescent="0.4">
      <c r="A63" s="124" t="s">
        <v>97</v>
      </c>
      <c r="B63" s="125">
        <v>1</v>
      </c>
      <c r="C63" s="687"/>
      <c r="D63" s="681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676" t="s">
        <v>99</v>
      </c>
      <c r="D64" s="679">
        <v>1035.1600000000001</v>
      </c>
      <c r="E64" s="182">
        <v>1</v>
      </c>
      <c r="F64" s="183">
        <v>123192630</v>
      </c>
      <c r="G64" s="271">
        <f>IF(ISBLANK(F64),"-",(F64/$D$50*$D$47*$B$68)*($B$57/$D$64))</f>
        <v>159.87603789932126</v>
      </c>
      <c r="H64" s="190">
        <f t="shared" si="0"/>
        <v>1.0658402526621418</v>
      </c>
    </row>
    <row r="65" spans="1:8" ht="26.25" customHeight="1" x14ac:dyDescent="0.4">
      <c r="A65" s="124" t="s">
        <v>100</v>
      </c>
      <c r="B65" s="125">
        <v>1</v>
      </c>
      <c r="C65" s="677"/>
      <c r="D65" s="680"/>
      <c r="E65" s="185">
        <v>2</v>
      </c>
      <c r="F65" s="137">
        <v>124210329</v>
      </c>
      <c r="G65" s="272">
        <f>IF(ISBLANK(F65),"-",(F65/$D$50*$D$47*$B$68)*($B$57/$D$64))</f>
        <v>161.19677992661704</v>
      </c>
      <c r="H65" s="191">
        <f t="shared" si="0"/>
        <v>1.0746451995107802</v>
      </c>
    </row>
    <row r="66" spans="1:8" ht="26.25" customHeight="1" x14ac:dyDescent="0.4">
      <c r="A66" s="124" t="s">
        <v>101</v>
      </c>
      <c r="B66" s="125">
        <v>1</v>
      </c>
      <c r="C66" s="677"/>
      <c r="D66" s="680"/>
      <c r="E66" s="185">
        <v>3</v>
      </c>
      <c r="F66" s="137">
        <v>124785739</v>
      </c>
      <c r="G66" s="272">
        <f>IF(ISBLANK(F66),"-",(F66/$D$50*$D$47*$B$68)*($B$57/$D$64))</f>
        <v>161.94353134322083</v>
      </c>
      <c r="H66" s="191">
        <f t="shared" si="0"/>
        <v>1.0796235422881388</v>
      </c>
    </row>
    <row r="67" spans="1:8" ht="27" customHeight="1" x14ac:dyDescent="0.4">
      <c r="A67" s="124" t="s">
        <v>102</v>
      </c>
      <c r="B67" s="125">
        <v>1</v>
      </c>
      <c r="C67" s="687"/>
      <c r="D67" s="681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1000</v>
      </c>
      <c r="C68" s="676" t="s">
        <v>104</v>
      </c>
      <c r="D68" s="679">
        <v>1042.53</v>
      </c>
      <c r="E68" s="182">
        <v>1</v>
      </c>
      <c r="F68" s="183"/>
      <c r="G68" s="271" t="str">
        <f>IF(ISBLANK(F68),"-",(F68/$D$50*$D$47*$B$68)*($B$57/$D$68))</f>
        <v>-</v>
      </c>
      <c r="H68" s="186" t="str">
        <f t="shared" si="0"/>
        <v>-</v>
      </c>
    </row>
    <row r="69" spans="1:8" ht="27" customHeight="1" x14ac:dyDescent="0.4">
      <c r="A69" s="172" t="s">
        <v>105</v>
      </c>
      <c r="B69" s="194">
        <f>(D47*B68)/B56*B57</f>
        <v>1035.806</v>
      </c>
      <c r="C69" s="677"/>
      <c r="D69" s="680"/>
      <c r="E69" s="185">
        <v>2</v>
      </c>
      <c r="F69" s="137"/>
      <c r="G69" s="272" t="str">
        <f>IF(ISBLANK(F69),"-",(F69/$D$50*$D$47*$B$68)*($B$57/$D$68))</f>
        <v>-</v>
      </c>
      <c r="H69" s="186" t="str">
        <f t="shared" si="0"/>
        <v>-</v>
      </c>
    </row>
    <row r="70" spans="1:8" ht="26.25" customHeight="1" x14ac:dyDescent="0.4">
      <c r="A70" s="682" t="s">
        <v>78</v>
      </c>
      <c r="B70" s="683"/>
      <c r="C70" s="677"/>
      <c r="D70" s="680"/>
      <c r="E70" s="185">
        <v>3</v>
      </c>
      <c r="F70" s="137"/>
      <c r="G70" s="272" t="str">
        <f>IF(ISBLANK(F70),"-",(F70/$D$50*$D$47*$B$68)*($B$57/$D$68))</f>
        <v>-</v>
      </c>
      <c r="H70" s="186" t="str">
        <f t="shared" si="0"/>
        <v>-</v>
      </c>
    </row>
    <row r="71" spans="1:8" ht="27" customHeight="1" x14ac:dyDescent="0.4">
      <c r="A71" s="684"/>
      <c r="B71" s="685"/>
      <c r="C71" s="678"/>
      <c r="D71" s="681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163.43804280770044</v>
      </c>
      <c r="H72" s="199">
        <f>AVERAGE(H60:H71)</f>
        <v>1.0895869520513364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1.7630126220383166E-2</v>
      </c>
      <c r="H73" s="274">
        <f>STDEV(H60:H71)/H72</f>
        <v>1.7630126220383156E-2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6</v>
      </c>
      <c r="H74" s="203">
        <f>COUNT(H60:H71)</f>
        <v>6</v>
      </c>
    </row>
    <row r="76" spans="1:8" ht="26.25" customHeight="1" x14ac:dyDescent="0.4">
      <c r="A76" s="108" t="s">
        <v>106</v>
      </c>
      <c r="B76" s="204" t="s">
        <v>107</v>
      </c>
      <c r="C76" s="663" t="str">
        <f>B20</f>
        <v>Lamivudine     Nevirapine and Zidovudine</v>
      </c>
      <c r="D76" s="663"/>
      <c r="E76" s="205" t="s">
        <v>108</v>
      </c>
      <c r="F76" s="205"/>
      <c r="G76" s="206">
        <f>H72</f>
        <v>1.0895869520513364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686" t="str">
        <f>B26</f>
        <v>lamivudine</v>
      </c>
      <c r="C79" s="686"/>
    </row>
    <row r="80" spans="1:8" ht="26.25" customHeight="1" x14ac:dyDescent="0.4">
      <c r="A80" s="109" t="s">
        <v>48</v>
      </c>
      <c r="B80" s="686" t="s">
        <v>130</v>
      </c>
      <c r="C80" s="686"/>
    </row>
    <row r="81" spans="1:12" ht="27" customHeight="1" x14ac:dyDescent="0.4">
      <c r="A81" s="109" t="s">
        <v>6</v>
      </c>
      <c r="B81" s="208">
        <f>B28</f>
        <v>100.4</v>
      </c>
    </row>
    <row r="82" spans="1:12" s="14" customFormat="1" ht="27" customHeight="1" x14ac:dyDescent="0.4">
      <c r="A82" s="109" t="s">
        <v>49</v>
      </c>
      <c r="B82" s="111">
        <v>0</v>
      </c>
      <c r="C82" s="665" t="s">
        <v>50</v>
      </c>
      <c r="D82" s="666"/>
      <c r="E82" s="666"/>
      <c r="F82" s="666"/>
      <c r="G82" s="66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100.4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668" t="s">
        <v>111</v>
      </c>
      <c r="D84" s="669"/>
      <c r="E84" s="669"/>
      <c r="F84" s="669"/>
      <c r="G84" s="669"/>
      <c r="H84" s="67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668" t="s">
        <v>112</v>
      </c>
      <c r="D85" s="669"/>
      <c r="E85" s="669"/>
      <c r="F85" s="669"/>
      <c r="G85" s="669"/>
      <c r="H85" s="67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20</v>
      </c>
      <c r="D89" s="209" t="s">
        <v>59</v>
      </c>
      <c r="E89" s="210"/>
      <c r="F89" s="671" t="s">
        <v>60</v>
      </c>
      <c r="G89" s="672"/>
    </row>
    <row r="90" spans="1:12" ht="27" customHeight="1" x14ac:dyDescent="0.4">
      <c r="A90" s="124" t="s">
        <v>61</v>
      </c>
      <c r="B90" s="125">
        <v>4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13">
        <v>1</v>
      </c>
      <c r="D91" s="132">
        <v>14098015</v>
      </c>
      <c r="E91" s="133">
        <f>IF(ISBLANK(D91),"-",$D$101/$D$98*D91)</f>
        <v>15266196.574866004</v>
      </c>
      <c r="F91" s="132">
        <v>11966795</v>
      </c>
      <c r="G91" s="134">
        <f>IF(ISBLANK(F91),"-",$D$101/$F$98*F91)</f>
        <v>15037999.654171601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14478460</v>
      </c>
      <c r="E92" s="138">
        <f>IF(ISBLANK(D92),"-",$D$101/$D$98*D92)</f>
        <v>15678165.788682623</v>
      </c>
      <c r="F92" s="137">
        <v>11958318</v>
      </c>
      <c r="G92" s="139">
        <f>IF(ISBLANK(F92),"-",$D$101/$F$98*F92)</f>
        <v>15027347.084033281</v>
      </c>
      <c r="I92" s="673">
        <f>ABS((F96/D96*D95)-F95)/D95</f>
        <v>1.9489247730350382E-2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14030936</v>
      </c>
      <c r="E93" s="138">
        <f>IF(ISBLANK(D93),"-",$D$101/$D$98*D93)</f>
        <v>15193559.313517833</v>
      </c>
      <c r="F93" s="137">
        <v>11959693</v>
      </c>
      <c r="G93" s="139">
        <f>IF(ISBLANK(F93),"-",$D$101/$F$98*F93)</f>
        <v>15029074.969363019</v>
      </c>
      <c r="I93" s="673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14202470.333333334</v>
      </c>
      <c r="E95" s="148">
        <f>AVERAGE(E91:E94)</f>
        <v>15379307.225688821</v>
      </c>
      <c r="F95" s="218">
        <f>AVERAGE(F91:F94)</f>
        <v>11961602</v>
      </c>
      <c r="G95" s="219">
        <f>AVERAGE(G91:G94)</f>
        <v>15031473.902522633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15.33</v>
      </c>
      <c r="E96" s="140"/>
      <c r="F96" s="152">
        <v>13.21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15.33</v>
      </c>
      <c r="E97" s="155"/>
      <c r="F97" s="154">
        <f>F96*$B$87</f>
        <v>13.21</v>
      </c>
    </row>
    <row r="98" spans="1:10" ht="19.5" customHeight="1" x14ac:dyDescent="0.3">
      <c r="A98" s="124" t="s">
        <v>76</v>
      </c>
      <c r="B98" s="224">
        <f>(B97/B96)*(B95/B94)*(B93/B92)*(B91/B90)*B89</f>
        <v>100</v>
      </c>
      <c r="C98" s="222" t="s">
        <v>115</v>
      </c>
      <c r="D98" s="225">
        <f>D97*$B$83/100</f>
        <v>15.39132</v>
      </c>
      <c r="E98" s="158"/>
      <c r="F98" s="157">
        <f>F97*$B$83/100</f>
        <v>13.262840000000001</v>
      </c>
    </row>
    <row r="99" spans="1:10" ht="19.5" customHeight="1" x14ac:dyDescent="0.3">
      <c r="A99" s="659" t="s">
        <v>78</v>
      </c>
      <c r="B99" s="674"/>
      <c r="C99" s="222" t="s">
        <v>116</v>
      </c>
      <c r="D99" s="226">
        <f>D98/$B$98</f>
        <v>0.1539132</v>
      </c>
      <c r="E99" s="158"/>
      <c r="F99" s="161">
        <f>F98/$B$98</f>
        <v>0.13262840000000001</v>
      </c>
      <c r="G99" s="227"/>
      <c r="H99" s="150"/>
    </row>
    <row r="100" spans="1:10" ht="19.5" customHeight="1" x14ac:dyDescent="0.3">
      <c r="A100" s="661"/>
      <c r="B100" s="675"/>
      <c r="C100" s="222" t="s">
        <v>80</v>
      </c>
      <c r="D100" s="228">
        <f>$B$56/$B$116</f>
        <v>0.16666666666666666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16.666666666666664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15205390.564105727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1.6589767843482574E-2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16702030</v>
      </c>
      <c r="E108" s="275">
        <f t="shared" ref="E108:E113" si="1">IF(ISBLANK(D108),"-",D108/$D$103*$D$100*$B$116)</f>
        <v>164.76423209503687</v>
      </c>
      <c r="F108" s="245">
        <f t="shared" ref="F108:F113" si="2">IF(ISBLANK(D108), "-", E108/$B$56)</f>
        <v>1.0984282139669126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16681374</v>
      </c>
      <c r="E109" s="276">
        <f t="shared" si="1"/>
        <v>164.56046225519378</v>
      </c>
      <c r="F109" s="246">
        <f t="shared" si="2"/>
        <v>1.0970697483679586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16727989</v>
      </c>
      <c r="E110" s="276">
        <f t="shared" si="1"/>
        <v>165.02031561907287</v>
      </c>
      <c r="F110" s="246">
        <f t="shared" si="2"/>
        <v>1.1001354374604859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16636223</v>
      </c>
      <c r="E111" s="276">
        <f t="shared" si="1"/>
        <v>164.11505113790304</v>
      </c>
      <c r="F111" s="246">
        <f t="shared" si="2"/>
        <v>1.0941003409193535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16768347</v>
      </c>
      <c r="E112" s="276">
        <f t="shared" si="1"/>
        <v>165.41844416266261</v>
      </c>
      <c r="F112" s="246">
        <f t="shared" si="2"/>
        <v>1.102789627751084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16887209</v>
      </c>
      <c r="E113" s="277">
        <f t="shared" si="1"/>
        <v>166.59100858478854</v>
      </c>
      <c r="F113" s="249">
        <f t="shared" si="2"/>
        <v>1.1106067238985902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165.07825230910962</v>
      </c>
      <c r="F115" s="252">
        <f>AVERAGE(F108:F113)</f>
        <v>1.1005216820607309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3"/>
      <c r="D116" s="216" t="s">
        <v>84</v>
      </c>
      <c r="E116" s="254">
        <f>STDEV(E108:E113)/E115</f>
        <v>5.2124605589234747E-3</v>
      </c>
      <c r="F116" s="254">
        <f>STDEV(F108:F113)/F115</f>
        <v>5.2124605589234504E-3</v>
      </c>
      <c r="I116" s="98"/>
    </row>
    <row r="117" spans="1:10" ht="27" customHeight="1" x14ac:dyDescent="0.4">
      <c r="A117" s="659" t="s">
        <v>78</v>
      </c>
      <c r="B117" s="660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661"/>
      <c r="B118" s="662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663" t="str">
        <f>B20</f>
        <v>Lamivudine     Nevirapine and Zidovudine</v>
      </c>
      <c r="D120" s="663"/>
      <c r="E120" s="205" t="s">
        <v>124</v>
      </c>
      <c r="F120" s="205"/>
      <c r="G120" s="206">
        <f>F115</f>
        <v>1.1005216820607309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664" t="s">
        <v>26</v>
      </c>
      <c r="C122" s="664"/>
      <c r="E122" s="211" t="s">
        <v>27</v>
      </c>
      <c r="F122" s="260"/>
      <c r="G122" s="664" t="s">
        <v>28</v>
      </c>
      <c r="H122" s="664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68" zoomScale="50" zoomScaleNormal="40" zoomScalePageLayoutView="50" workbookViewId="0">
      <selection activeCell="F91" sqref="F91:F9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7" t="s">
        <v>45</v>
      </c>
      <c r="B1" s="657"/>
      <c r="C1" s="657"/>
      <c r="D1" s="657"/>
      <c r="E1" s="657"/>
      <c r="F1" s="657"/>
      <c r="G1" s="657"/>
      <c r="H1" s="657"/>
      <c r="I1" s="657"/>
    </row>
    <row r="2" spans="1:9" ht="18.75" customHeight="1" x14ac:dyDescent="0.25">
      <c r="A2" s="657"/>
      <c r="B2" s="657"/>
      <c r="C2" s="657"/>
      <c r="D2" s="657"/>
      <c r="E2" s="657"/>
      <c r="F2" s="657"/>
      <c r="G2" s="657"/>
      <c r="H2" s="657"/>
      <c r="I2" s="657"/>
    </row>
    <row r="3" spans="1:9" ht="18.75" customHeight="1" x14ac:dyDescent="0.25">
      <c r="A3" s="657"/>
      <c r="B3" s="657"/>
      <c r="C3" s="657"/>
      <c r="D3" s="657"/>
      <c r="E3" s="657"/>
      <c r="F3" s="657"/>
      <c r="G3" s="657"/>
      <c r="H3" s="657"/>
      <c r="I3" s="657"/>
    </row>
    <row r="4" spans="1:9" ht="18.75" customHeight="1" x14ac:dyDescent="0.25">
      <c r="A4" s="657"/>
      <c r="B4" s="657"/>
      <c r="C4" s="657"/>
      <c r="D4" s="657"/>
      <c r="E4" s="657"/>
      <c r="F4" s="657"/>
      <c r="G4" s="657"/>
      <c r="H4" s="657"/>
      <c r="I4" s="657"/>
    </row>
    <row r="5" spans="1:9" ht="18.75" customHeight="1" x14ac:dyDescent="0.25">
      <c r="A5" s="657"/>
      <c r="B5" s="657"/>
      <c r="C5" s="657"/>
      <c r="D5" s="657"/>
      <c r="E5" s="657"/>
      <c r="F5" s="657"/>
      <c r="G5" s="657"/>
      <c r="H5" s="657"/>
      <c r="I5" s="657"/>
    </row>
    <row r="6" spans="1:9" ht="18.75" customHeight="1" x14ac:dyDescent="0.25">
      <c r="A6" s="657"/>
      <c r="B6" s="657"/>
      <c r="C6" s="657"/>
      <c r="D6" s="657"/>
      <c r="E6" s="657"/>
      <c r="F6" s="657"/>
      <c r="G6" s="657"/>
      <c r="H6" s="657"/>
      <c r="I6" s="657"/>
    </row>
    <row r="7" spans="1:9" ht="18.75" customHeight="1" x14ac:dyDescent="0.25">
      <c r="A7" s="657"/>
      <c r="B7" s="657"/>
      <c r="C7" s="657"/>
      <c r="D7" s="657"/>
      <c r="E7" s="657"/>
      <c r="F7" s="657"/>
      <c r="G7" s="657"/>
      <c r="H7" s="657"/>
      <c r="I7" s="657"/>
    </row>
    <row r="8" spans="1:9" x14ac:dyDescent="0.25">
      <c r="A8" s="658" t="s">
        <v>46</v>
      </c>
      <c r="B8" s="658"/>
      <c r="C8" s="658"/>
      <c r="D8" s="658"/>
      <c r="E8" s="658"/>
      <c r="F8" s="658"/>
      <c r="G8" s="658"/>
      <c r="H8" s="658"/>
      <c r="I8" s="658"/>
    </row>
    <row r="9" spans="1:9" x14ac:dyDescent="0.25">
      <c r="A9" s="658"/>
      <c r="B9" s="658"/>
      <c r="C9" s="658"/>
      <c r="D9" s="658"/>
      <c r="E9" s="658"/>
      <c r="F9" s="658"/>
      <c r="G9" s="658"/>
      <c r="H9" s="658"/>
      <c r="I9" s="658"/>
    </row>
    <row r="10" spans="1:9" x14ac:dyDescent="0.25">
      <c r="A10" s="658"/>
      <c r="B10" s="658"/>
      <c r="C10" s="658"/>
      <c r="D10" s="658"/>
      <c r="E10" s="658"/>
      <c r="F10" s="658"/>
      <c r="G10" s="658"/>
      <c r="H10" s="658"/>
      <c r="I10" s="658"/>
    </row>
    <row r="11" spans="1:9" x14ac:dyDescent="0.25">
      <c r="A11" s="658"/>
      <c r="B11" s="658"/>
      <c r="C11" s="658"/>
      <c r="D11" s="658"/>
      <c r="E11" s="658"/>
      <c r="F11" s="658"/>
      <c r="G11" s="658"/>
      <c r="H11" s="658"/>
      <c r="I11" s="658"/>
    </row>
    <row r="12" spans="1:9" x14ac:dyDescent="0.25">
      <c r="A12" s="658"/>
      <c r="B12" s="658"/>
      <c r="C12" s="658"/>
      <c r="D12" s="658"/>
      <c r="E12" s="658"/>
      <c r="F12" s="658"/>
      <c r="G12" s="658"/>
      <c r="H12" s="658"/>
      <c r="I12" s="658"/>
    </row>
    <row r="13" spans="1:9" x14ac:dyDescent="0.25">
      <c r="A13" s="658"/>
      <c r="B13" s="658"/>
      <c r="C13" s="658"/>
      <c r="D13" s="658"/>
      <c r="E13" s="658"/>
      <c r="F13" s="658"/>
      <c r="G13" s="658"/>
      <c r="H13" s="658"/>
      <c r="I13" s="658"/>
    </row>
    <row r="14" spans="1:9" x14ac:dyDescent="0.25">
      <c r="A14" s="658"/>
      <c r="B14" s="658"/>
      <c r="C14" s="658"/>
      <c r="D14" s="658"/>
      <c r="E14" s="658"/>
      <c r="F14" s="658"/>
      <c r="G14" s="658"/>
      <c r="H14" s="658"/>
      <c r="I14" s="658"/>
    </row>
    <row r="15" spans="1:9" ht="19.5" customHeight="1" x14ac:dyDescent="0.3">
      <c r="A15" s="281"/>
    </row>
    <row r="16" spans="1:9" ht="19.5" customHeight="1" x14ac:dyDescent="0.3">
      <c r="A16" s="691" t="s">
        <v>31</v>
      </c>
      <c r="B16" s="692"/>
      <c r="C16" s="692"/>
      <c r="D16" s="692"/>
      <c r="E16" s="692"/>
      <c r="F16" s="692"/>
      <c r="G16" s="692"/>
      <c r="H16" s="693"/>
    </row>
    <row r="17" spans="1:14" ht="20.25" customHeight="1" x14ac:dyDescent="0.25">
      <c r="A17" s="694" t="s">
        <v>47</v>
      </c>
      <c r="B17" s="694"/>
      <c r="C17" s="694"/>
      <c r="D17" s="694"/>
      <c r="E17" s="694"/>
      <c r="F17" s="694"/>
      <c r="G17" s="694"/>
      <c r="H17" s="694"/>
    </row>
    <row r="18" spans="1:14" ht="26.25" customHeight="1" x14ac:dyDescent="0.4">
      <c r="A18" s="283" t="s">
        <v>33</v>
      </c>
      <c r="B18" s="690" t="s">
        <v>5</v>
      </c>
      <c r="C18" s="690"/>
      <c r="D18" s="450"/>
      <c r="E18" s="284"/>
      <c r="F18" s="285"/>
      <c r="G18" s="285"/>
      <c r="H18" s="285"/>
    </row>
    <row r="19" spans="1:14" ht="26.25" customHeight="1" x14ac:dyDescent="0.4">
      <c r="A19" s="283" t="s">
        <v>34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35</v>
      </c>
      <c r="B20" s="695" t="s">
        <v>9</v>
      </c>
      <c r="C20" s="695"/>
      <c r="D20" s="285"/>
      <c r="E20" s="285"/>
      <c r="F20" s="285"/>
      <c r="G20" s="285"/>
      <c r="H20" s="285"/>
    </row>
    <row r="21" spans="1:14" ht="26.25" customHeight="1" x14ac:dyDescent="0.4">
      <c r="A21" s="283" t="s">
        <v>36</v>
      </c>
      <c r="B21" s="695" t="s">
        <v>11</v>
      </c>
      <c r="C21" s="695"/>
      <c r="D21" s="695"/>
      <c r="E21" s="695"/>
      <c r="F21" s="695"/>
      <c r="G21" s="695"/>
      <c r="H21" s="695"/>
      <c r="I21" s="287"/>
    </row>
    <row r="22" spans="1:14" ht="26.25" customHeight="1" x14ac:dyDescent="0.4">
      <c r="A22" s="283" t="s">
        <v>37</v>
      </c>
      <c r="B22" s="288" t="s">
        <v>12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38</v>
      </c>
      <c r="B23" s="288"/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690" t="s">
        <v>126</v>
      </c>
      <c r="C26" s="690"/>
    </row>
    <row r="27" spans="1:14" ht="26.25" customHeight="1" x14ac:dyDescent="0.4">
      <c r="A27" s="292" t="s">
        <v>48</v>
      </c>
      <c r="B27" s="688"/>
      <c r="C27" s="688"/>
    </row>
    <row r="28" spans="1:14" ht="27" customHeight="1" x14ac:dyDescent="0.4">
      <c r="A28" s="292" t="s">
        <v>6</v>
      </c>
      <c r="B28" s="293">
        <v>98.8</v>
      </c>
    </row>
    <row r="29" spans="1:14" s="14" customFormat="1" ht="27" customHeight="1" x14ac:dyDescent="0.4">
      <c r="A29" s="292" t="s">
        <v>49</v>
      </c>
      <c r="B29" s="294"/>
      <c r="C29" s="665" t="s">
        <v>50</v>
      </c>
      <c r="D29" s="666"/>
      <c r="E29" s="666"/>
      <c r="F29" s="666"/>
      <c r="G29" s="667"/>
      <c r="I29" s="295"/>
      <c r="J29" s="295"/>
      <c r="K29" s="295"/>
      <c r="L29" s="295"/>
    </row>
    <row r="30" spans="1:14" s="14" customFormat="1" ht="19.5" customHeight="1" x14ac:dyDescent="0.3">
      <c r="A30" s="292" t="s">
        <v>51</v>
      </c>
      <c r="B30" s="296">
        <f>B28-B29</f>
        <v>98.8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52</v>
      </c>
      <c r="B31" s="299">
        <v>1</v>
      </c>
      <c r="C31" s="668" t="s">
        <v>53</v>
      </c>
      <c r="D31" s="669"/>
      <c r="E31" s="669"/>
      <c r="F31" s="669"/>
      <c r="G31" s="669"/>
      <c r="H31" s="670"/>
      <c r="I31" s="295"/>
      <c r="J31" s="295"/>
      <c r="K31" s="295"/>
      <c r="L31" s="295"/>
    </row>
    <row r="32" spans="1:14" s="14" customFormat="1" ht="27" customHeight="1" x14ac:dyDescent="0.4">
      <c r="A32" s="292" t="s">
        <v>54</v>
      </c>
      <c r="B32" s="299">
        <v>1</v>
      </c>
      <c r="C32" s="668" t="s">
        <v>55</v>
      </c>
      <c r="D32" s="669"/>
      <c r="E32" s="669"/>
      <c r="F32" s="669"/>
      <c r="G32" s="669"/>
      <c r="H32" s="670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56</v>
      </c>
      <c r="B34" s="304">
        <f>B31/B32</f>
        <v>1</v>
      </c>
      <c r="C34" s="282" t="s">
        <v>57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58</v>
      </c>
      <c r="B36" s="306">
        <v>20</v>
      </c>
      <c r="C36" s="282"/>
      <c r="D36" s="671" t="s">
        <v>59</v>
      </c>
      <c r="E36" s="689"/>
      <c r="F36" s="671" t="s">
        <v>60</v>
      </c>
      <c r="G36" s="672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61</v>
      </c>
      <c r="B37" s="308">
        <v>4</v>
      </c>
      <c r="C37" s="309" t="s">
        <v>62</v>
      </c>
      <c r="D37" s="310" t="s">
        <v>63</v>
      </c>
      <c r="E37" s="311" t="s">
        <v>64</v>
      </c>
      <c r="F37" s="310" t="s">
        <v>63</v>
      </c>
      <c r="G37" s="312" t="s">
        <v>64</v>
      </c>
      <c r="I37" s="313" t="s">
        <v>65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66</v>
      </c>
      <c r="B38" s="308">
        <v>20</v>
      </c>
      <c r="C38" s="314">
        <v>1</v>
      </c>
      <c r="D38" s="315">
        <v>106472425</v>
      </c>
      <c r="E38" s="316">
        <f>IF(ISBLANK(D38),"-",$D$48/$D$45*D38)</f>
        <v>106330155.25227247</v>
      </c>
      <c r="F38" s="315">
        <v>97772574</v>
      </c>
      <c r="G38" s="317">
        <f>IF(ISBLANK(F38),"-",$D$48/$F$45*F38)</f>
        <v>107331990.39229977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67</v>
      </c>
      <c r="B39" s="308">
        <v>1</v>
      </c>
      <c r="C39" s="319">
        <v>2</v>
      </c>
      <c r="D39" s="320">
        <v>106583690</v>
      </c>
      <c r="E39" s="321">
        <f>IF(ISBLANK(D39),"-",$D$48/$D$45*D39)</f>
        <v>106441271.57862779</v>
      </c>
      <c r="F39" s="320">
        <v>97827091</v>
      </c>
      <c r="G39" s="322">
        <f>IF(ISBLANK(F39),"-",$D$48/$F$45*F39)</f>
        <v>107391837.62635353</v>
      </c>
      <c r="I39" s="673">
        <f>ABS((F43/D43*D42)-F42)/D42</f>
        <v>9.2478147178255143E-3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68</v>
      </c>
      <c r="B40" s="308">
        <v>1</v>
      </c>
      <c r="C40" s="319">
        <v>3</v>
      </c>
      <c r="D40" s="320">
        <v>106442999</v>
      </c>
      <c r="E40" s="321">
        <f>IF(ISBLANK(D40),"-",$D$48/$D$45*D40)</f>
        <v>106300768.57165113</v>
      </c>
      <c r="F40" s="320">
        <v>98009353</v>
      </c>
      <c r="G40" s="322">
        <f>IF(ISBLANK(F40),"-",$D$48/$F$45*F40)</f>
        <v>107591919.73969629</v>
      </c>
      <c r="I40" s="673"/>
      <c r="L40" s="300"/>
      <c r="M40" s="300"/>
      <c r="N40" s="323"/>
    </row>
    <row r="41" spans="1:14" ht="27" customHeight="1" x14ac:dyDescent="0.4">
      <c r="A41" s="307" t="s">
        <v>69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70</v>
      </c>
      <c r="B42" s="308">
        <v>1</v>
      </c>
      <c r="C42" s="329" t="s">
        <v>71</v>
      </c>
      <c r="D42" s="330">
        <f>AVERAGE(D38:D41)</f>
        <v>106499704.66666667</v>
      </c>
      <c r="E42" s="331">
        <f>AVERAGE(E38:E41)</f>
        <v>106357398.46751714</v>
      </c>
      <c r="F42" s="330">
        <f>AVERAGE(F38:F41)</f>
        <v>97869672.666666672</v>
      </c>
      <c r="G42" s="332">
        <f>AVERAGE(G38:G41)</f>
        <v>107438582.58611654</v>
      </c>
      <c r="H42" s="333"/>
    </row>
    <row r="43" spans="1:14" ht="26.25" customHeight="1" x14ac:dyDescent="0.4">
      <c r="A43" s="307" t="s">
        <v>72</v>
      </c>
      <c r="B43" s="308">
        <v>1</v>
      </c>
      <c r="C43" s="334" t="s">
        <v>73</v>
      </c>
      <c r="D43" s="335">
        <v>20.27</v>
      </c>
      <c r="E43" s="323"/>
      <c r="F43" s="335">
        <v>18.440000000000001</v>
      </c>
      <c r="H43" s="333"/>
    </row>
    <row r="44" spans="1:14" ht="26.25" customHeight="1" x14ac:dyDescent="0.4">
      <c r="A44" s="307" t="s">
        <v>74</v>
      </c>
      <c r="B44" s="308">
        <v>1</v>
      </c>
      <c r="C44" s="336" t="s">
        <v>75</v>
      </c>
      <c r="D44" s="337">
        <f>D43*$B$34</f>
        <v>20.27</v>
      </c>
      <c r="E44" s="338"/>
      <c r="F44" s="337">
        <f>F43*$B$34</f>
        <v>18.440000000000001</v>
      </c>
      <c r="H44" s="333"/>
    </row>
    <row r="45" spans="1:14" ht="19.5" customHeight="1" x14ac:dyDescent="0.3">
      <c r="A45" s="307" t="s">
        <v>76</v>
      </c>
      <c r="B45" s="339">
        <f>(B44/B43)*(B42/B41)*(B40/B39)*(B38/B37)*B36</f>
        <v>100</v>
      </c>
      <c r="C45" s="336" t="s">
        <v>77</v>
      </c>
      <c r="D45" s="340">
        <f>D44*$B$30/100</f>
        <v>20.026759999999999</v>
      </c>
      <c r="E45" s="341"/>
      <c r="F45" s="340">
        <f>F44*$B$30/100</f>
        <v>18.218720000000001</v>
      </c>
      <c r="H45" s="333"/>
    </row>
    <row r="46" spans="1:14" ht="19.5" customHeight="1" x14ac:dyDescent="0.3">
      <c r="A46" s="659" t="s">
        <v>78</v>
      </c>
      <c r="B46" s="660"/>
      <c r="C46" s="336" t="s">
        <v>79</v>
      </c>
      <c r="D46" s="342">
        <f>D45/$B$45</f>
        <v>0.20026759999999999</v>
      </c>
      <c r="E46" s="343"/>
      <c r="F46" s="344">
        <f>F45/$B$45</f>
        <v>0.18218720000000002</v>
      </c>
      <c r="H46" s="333"/>
    </row>
    <row r="47" spans="1:14" ht="27" customHeight="1" x14ac:dyDescent="0.4">
      <c r="A47" s="661"/>
      <c r="B47" s="662"/>
      <c r="C47" s="345" t="s">
        <v>80</v>
      </c>
      <c r="D47" s="346">
        <v>0.2</v>
      </c>
      <c r="E47" s="347"/>
      <c r="F47" s="343"/>
      <c r="H47" s="333"/>
    </row>
    <row r="48" spans="1:14" ht="18.75" x14ac:dyDescent="0.3">
      <c r="C48" s="348" t="s">
        <v>81</v>
      </c>
      <c r="D48" s="340">
        <f>D47*$B$45</f>
        <v>20</v>
      </c>
      <c r="F48" s="349"/>
      <c r="H48" s="333"/>
    </row>
    <row r="49" spans="1:12" ht="19.5" customHeight="1" x14ac:dyDescent="0.3">
      <c r="C49" s="350" t="s">
        <v>82</v>
      </c>
      <c r="D49" s="351">
        <f>D48/B34</f>
        <v>20</v>
      </c>
      <c r="F49" s="349"/>
      <c r="H49" s="333"/>
    </row>
    <row r="50" spans="1:12" ht="18.75" x14ac:dyDescent="0.3">
      <c r="C50" s="305" t="s">
        <v>83</v>
      </c>
      <c r="D50" s="352">
        <f>AVERAGE(E38:E41,G38:G41)</f>
        <v>106897990.52681683</v>
      </c>
      <c r="F50" s="353"/>
      <c r="H50" s="333"/>
    </row>
    <row r="51" spans="1:12" ht="18.75" x14ac:dyDescent="0.3">
      <c r="C51" s="307" t="s">
        <v>84</v>
      </c>
      <c r="D51" s="354">
        <f>STDEV(E38:E41,G38:G41)/D50</f>
        <v>5.6151374334605193E-3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85</v>
      </c>
    </row>
    <row r="55" spans="1:12" ht="18.75" x14ac:dyDescent="0.3">
      <c r="A55" s="282" t="s">
        <v>86</v>
      </c>
      <c r="B55" s="359" t="str">
        <f>B21</f>
        <v xml:space="preserve">Lamivudine 150mg + Zidovudine 300mg + Nevirapine 200mg </v>
      </c>
    </row>
    <row r="56" spans="1:12" ht="26.25" customHeight="1" x14ac:dyDescent="0.4">
      <c r="A56" s="360" t="s">
        <v>87</v>
      </c>
      <c r="B56" s="361">
        <v>200</v>
      </c>
      <c r="C56" s="282" t="str">
        <f>B20</f>
        <v>Lamivudine     Nevirapine and Zidovudine</v>
      </c>
      <c r="H56" s="362"/>
    </row>
    <row r="57" spans="1:12" ht="18.75" x14ac:dyDescent="0.3">
      <c r="A57" s="359" t="s">
        <v>88</v>
      </c>
      <c r="B57" s="451">
        <f>Uniformity!C46</f>
        <v>1035.806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89</v>
      </c>
      <c r="B59" s="306">
        <v>100</v>
      </c>
      <c r="C59" s="282"/>
      <c r="D59" s="363" t="s">
        <v>90</v>
      </c>
      <c r="E59" s="364" t="s">
        <v>62</v>
      </c>
      <c r="F59" s="364" t="s">
        <v>63</v>
      </c>
      <c r="G59" s="364" t="s">
        <v>91</v>
      </c>
      <c r="H59" s="309" t="s">
        <v>92</v>
      </c>
      <c r="L59" s="295"/>
    </row>
    <row r="60" spans="1:12" s="14" customFormat="1" ht="26.25" customHeight="1" x14ac:dyDescent="0.4">
      <c r="A60" s="307" t="s">
        <v>93</v>
      </c>
      <c r="B60" s="308">
        <v>5</v>
      </c>
      <c r="C60" s="676" t="s">
        <v>94</v>
      </c>
      <c r="D60" s="679">
        <v>1032.48</v>
      </c>
      <c r="E60" s="365">
        <v>1</v>
      </c>
      <c r="F60" s="366">
        <v>106245722</v>
      </c>
      <c r="G60" s="452">
        <f>IF(ISBLANK(F60),"-",(F60/$D$50*$D$47*$B$68)*($B$57/$D$60))</f>
        <v>199.4199858129171</v>
      </c>
      <c r="H60" s="367">
        <f t="shared" ref="H60:H71" si="0">IF(ISBLANK(F60),"-",G60/$B$56)</f>
        <v>0.99709992906458556</v>
      </c>
      <c r="L60" s="295"/>
    </row>
    <row r="61" spans="1:12" s="14" customFormat="1" ht="26.25" customHeight="1" x14ac:dyDescent="0.4">
      <c r="A61" s="307" t="s">
        <v>95</v>
      </c>
      <c r="B61" s="308">
        <v>50</v>
      </c>
      <c r="C61" s="677"/>
      <c r="D61" s="680"/>
      <c r="E61" s="368">
        <v>2</v>
      </c>
      <c r="F61" s="320">
        <v>107720224</v>
      </c>
      <c r="G61" s="453">
        <f>IF(ISBLANK(F61),"-",(F61/$D$50*$D$47*$B$68)*($B$57/$D$60))</f>
        <v>202.18758117944975</v>
      </c>
      <c r="H61" s="369">
        <f t="shared" si="0"/>
        <v>1.0109379058972487</v>
      </c>
      <c r="L61" s="295"/>
    </row>
    <row r="62" spans="1:12" s="14" customFormat="1" ht="26.25" customHeight="1" x14ac:dyDescent="0.4">
      <c r="A62" s="307" t="s">
        <v>96</v>
      </c>
      <c r="B62" s="308">
        <v>1</v>
      </c>
      <c r="C62" s="677"/>
      <c r="D62" s="680"/>
      <c r="E62" s="368">
        <v>3</v>
      </c>
      <c r="F62" s="370">
        <v>106176462</v>
      </c>
      <c r="G62" s="453">
        <f>IF(ISBLANK(F62),"-",(F62/$D$50*$D$47*$B$68)*($B$57/$D$60))</f>
        <v>199.2899869013618</v>
      </c>
      <c r="H62" s="369">
        <f t="shared" si="0"/>
        <v>0.99644993450680897</v>
      </c>
      <c r="L62" s="295"/>
    </row>
    <row r="63" spans="1:12" ht="27" customHeight="1" x14ac:dyDescent="0.4">
      <c r="A63" s="307" t="s">
        <v>97</v>
      </c>
      <c r="B63" s="308">
        <v>1</v>
      </c>
      <c r="C63" s="687"/>
      <c r="D63" s="681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98</v>
      </c>
      <c r="B64" s="308">
        <v>1</v>
      </c>
      <c r="C64" s="676" t="s">
        <v>99</v>
      </c>
      <c r="D64" s="679">
        <v>1035.1600000000001</v>
      </c>
      <c r="E64" s="365">
        <v>1</v>
      </c>
      <c r="F64" s="366">
        <v>105626453</v>
      </c>
      <c r="G64" s="454">
        <f>IF(ISBLANK(F64),"-",(F64/$D$50*$D$47*$B$68)*($B$57/$D$64))</f>
        <v>197.74435333058952</v>
      </c>
      <c r="H64" s="373">
        <f t="shared" si="0"/>
        <v>0.98872176665294764</v>
      </c>
    </row>
    <row r="65" spans="1:8" ht="26.25" customHeight="1" x14ac:dyDescent="0.4">
      <c r="A65" s="307" t="s">
        <v>100</v>
      </c>
      <c r="B65" s="308">
        <v>1</v>
      </c>
      <c r="C65" s="677"/>
      <c r="D65" s="680"/>
      <c r="E65" s="368">
        <v>2</v>
      </c>
      <c r="F65" s="320">
        <v>106591007</v>
      </c>
      <c r="G65" s="455">
        <f>IF(ISBLANK(F65),"-",(F65/$D$50*$D$47*$B$68)*($B$57/$D$64))</f>
        <v>199.55010465107017</v>
      </c>
      <c r="H65" s="374">
        <f t="shared" si="0"/>
        <v>0.99775052325535085</v>
      </c>
    </row>
    <row r="66" spans="1:8" ht="26.25" customHeight="1" x14ac:dyDescent="0.4">
      <c r="A66" s="307" t="s">
        <v>101</v>
      </c>
      <c r="B66" s="308">
        <v>1</v>
      </c>
      <c r="C66" s="677"/>
      <c r="D66" s="680"/>
      <c r="E66" s="368">
        <v>3</v>
      </c>
      <c r="F66" s="320">
        <v>106776884</v>
      </c>
      <c r="G66" s="455">
        <f>IF(ISBLANK(F66),"-",(F66/$D$50*$D$47*$B$68)*($B$57/$D$64))</f>
        <v>199.89808686688906</v>
      </c>
      <c r="H66" s="374">
        <f t="shared" si="0"/>
        <v>0.99949043433444529</v>
      </c>
    </row>
    <row r="67" spans="1:8" ht="27" customHeight="1" x14ac:dyDescent="0.4">
      <c r="A67" s="307" t="s">
        <v>102</v>
      </c>
      <c r="B67" s="308">
        <v>1</v>
      </c>
      <c r="C67" s="687"/>
      <c r="D67" s="681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103</v>
      </c>
      <c r="B68" s="376">
        <f>(B67/B66)*(B65/B64)*(B63/B62)*(B61/B60)*B59</f>
        <v>1000</v>
      </c>
      <c r="C68" s="676" t="s">
        <v>104</v>
      </c>
      <c r="D68" s="679">
        <v>1042.53</v>
      </c>
      <c r="E68" s="365">
        <v>1</v>
      </c>
      <c r="F68" s="366">
        <v>110184443</v>
      </c>
      <c r="G68" s="454">
        <f>IF(ISBLANK(F68),"-",(F68/$D$50*$D$47*$B$68)*($B$57/$D$68))</f>
        <v>204.81916725512843</v>
      </c>
      <c r="H68" s="369">
        <f t="shared" si="0"/>
        <v>1.0240958362756423</v>
      </c>
    </row>
    <row r="69" spans="1:8" ht="27" customHeight="1" x14ac:dyDescent="0.4">
      <c r="A69" s="355" t="s">
        <v>105</v>
      </c>
      <c r="B69" s="377">
        <f>(D47*B68)/B56*B57</f>
        <v>1035.806</v>
      </c>
      <c r="C69" s="677"/>
      <c r="D69" s="680"/>
      <c r="E69" s="368">
        <v>2</v>
      </c>
      <c r="F69" s="320">
        <v>109591062</v>
      </c>
      <c r="G69" s="455">
        <f>IF(ISBLANK(F69),"-",(F69/$D$50*$D$47*$B$68)*($B$57/$D$68))</f>
        <v>203.71614582146728</v>
      </c>
      <c r="H69" s="369">
        <f t="shared" si="0"/>
        <v>1.0185807291073363</v>
      </c>
    </row>
    <row r="70" spans="1:8" ht="26.25" customHeight="1" x14ac:dyDescent="0.4">
      <c r="A70" s="682" t="s">
        <v>78</v>
      </c>
      <c r="B70" s="683"/>
      <c r="C70" s="677"/>
      <c r="D70" s="680"/>
      <c r="E70" s="368">
        <v>3</v>
      </c>
      <c r="F70" s="320">
        <v>109658897</v>
      </c>
      <c r="G70" s="455">
        <f>IF(ISBLANK(F70),"-",(F70/$D$50*$D$47*$B$68)*($B$57/$D$68))</f>
        <v>203.84224264450748</v>
      </c>
      <c r="H70" s="369">
        <f t="shared" si="0"/>
        <v>1.0192112132225375</v>
      </c>
    </row>
    <row r="71" spans="1:8" ht="27" customHeight="1" x14ac:dyDescent="0.4">
      <c r="A71" s="684"/>
      <c r="B71" s="685"/>
      <c r="C71" s="678"/>
      <c r="D71" s="681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71</v>
      </c>
      <c r="G72" s="461">
        <f>AVERAGE(G60:G71)</f>
        <v>201.16307271815339</v>
      </c>
      <c r="H72" s="382">
        <f>AVERAGE(H60:H71)</f>
        <v>1.005815363590767</v>
      </c>
    </row>
    <row r="73" spans="1:8" ht="26.25" customHeight="1" x14ac:dyDescent="0.4">
      <c r="C73" s="379"/>
      <c r="D73" s="379"/>
      <c r="E73" s="379"/>
      <c r="F73" s="383" t="s">
        <v>84</v>
      </c>
      <c r="G73" s="457">
        <f>STDEV(G60:G71)/G72</f>
        <v>1.2495779906107708E-2</v>
      </c>
      <c r="H73" s="457">
        <f>STDEV(H60:H71)/H72</f>
        <v>1.2495779906107724E-2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20</v>
      </c>
      <c r="G74" s="386">
        <f>COUNT(G60:G71)</f>
        <v>9</v>
      </c>
      <c r="H74" s="386">
        <f>COUNT(H60:H71)</f>
        <v>9</v>
      </c>
    </row>
    <row r="76" spans="1:8" ht="26.25" customHeight="1" x14ac:dyDescent="0.4">
      <c r="A76" s="291" t="s">
        <v>106</v>
      </c>
      <c r="B76" s="387" t="s">
        <v>107</v>
      </c>
      <c r="C76" s="663" t="str">
        <f>B20</f>
        <v>Lamivudine     Nevirapine and Zidovudine</v>
      </c>
      <c r="D76" s="663"/>
      <c r="E76" s="388" t="s">
        <v>108</v>
      </c>
      <c r="F76" s="388"/>
      <c r="G76" s="389">
        <f>H72</f>
        <v>1.005815363590767</v>
      </c>
      <c r="H76" s="390"/>
    </row>
    <row r="77" spans="1:8" ht="18.75" x14ac:dyDescent="0.3">
      <c r="A77" s="290" t="s">
        <v>109</v>
      </c>
      <c r="B77" s="290" t="s">
        <v>110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686" t="str">
        <f>B26</f>
        <v>nevirapine</v>
      </c>
      <c r="C79" s="686"/>
    </row>
    <row r="80" spans="1:8" ht="26.25" customHeight="1" x14ac:dyDescent="0.4">
      <c r="A80" s="292" t="s">
        <v>48</v>
      </c>
      <c r="B80" s="686" t="s">
        <v>129</v>
      </c>
      <c r="C80" s="686"/>
    </row>
    <row r="81" spans="1:12" ht="27" customHeight="1" x14ac:dyDescent="0.4">
      <c r="A81" s="292" t="s">
        <v>6</v>
      </c>
      <c r="B81" s="391">
        <f>B28</f>
        <v>98.8</v>
      </c>
    </row>
    <row r="82" spans="1:12" s="14" customFormat="1" ht="27" customHeight="1" x14ac:dyDescent="0.4">
      <c r="A82" s="292" t="s">
        <v>49</v>
      </c>
      <c r="B82" s="294">
        <v>0</v>
      </c>
      <c r="C82" s="665" t="s">
        <v>50</v>
      </c>
      <c r="D82" s="666"/>
      <c r="E82" s="666"/>
      <c r="F82" s="666"/>
      <c r="G82" s="667"/>
      <c r="I82" s="295"/>
      <c r="J82" s="295"/>
      <c r="K82" s="295"/>
      <c r="L82" s="295"/>
    </row>
    <row r="83" spans="1:12" s="14" customFormat="1" ht="19.5" customHeight="1" x14ac:dyDescent="0.3">
      <c r="A83" s="292" t="s">
        <v>51</v>
      </c>
      <c r="B83" s="296">
        <f>B81-B82</f>
        <v>98.8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52</v>
      </c>
      <c r="B84" s="299">
        <v>1</v>
      </c>
      <c r="C84" s="668" t="s">
        <v>111</v>
      </c>
      <c r="D84" s="669"/>
      <c r="E84" s="669"/>
      <c r="F84" s="669"/>
      <c r="G84" s="669"/>
      <c r="H84" s="670"/>
      <c r="I84" s="295"/>
      <c r="J84" s="295"/>
      <c r="K84" s="295"/>
      <c r="L84" s="295"/>
    </row>
    <row r="85" spans="1:12" s="14" customFormat="1" ht="27" customHeight="1" x14ac:dyDescent="0.4">
      <c r="A85" s="292" t="s">
        <v>54</v>
      </c>
      <c r="B85" s="299">
        <v>1</v>
      </c>
      <c r="C85" s="668" t="s">
        <v>112</v>
      </c>
      <c r="D85" s="669"/>
      <c r="E85" s="669"/>
      <c r="F85" s="669"/>
      <c r="G85" s="669"/>
      <c r="H85" s="670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56</v>
      </c>
      <c r="B87" s="304">
        <f>B84/B85</f>
        <v>1</v>
      </c>
      <c r="C87" s="282" t="s">
        <v>57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58</v>
      </c>
      <c r="B89" s="306">
        <v>20</v>
      </c>
      <c r="D89" s="392" t="s">
        <v>59</v>
      </c>
      <c r="E89" s="393"/>
      <c r="F89" s="671" t="s">
        <v>60</v>
      </c>
      <c r="G89" s="672"/>
    </row>
    <row r="90" spans="1:12" ht="27" customHeight="1" x14ac:dyDescent="0.4">
      <c r="A90" s="307" t="s">
        <v>61</v>
      </c>
      <c r="B90" s="308">
        <v>4</v>
      </c>
      <c r="C90" s="394" t="s">
        <v>62</v>
      </c>
      <c r="D90" s="310" t="s">
        <v>63</v>
      </c>
      <c r="E90" s="311" t="s">
        <v>64</v>
      </c>
      <c r="F90" s="310" t="s">
        <v>63</v>
      </c>
      <c r="G90" s="395" t="s">
        <v>64</v>
      </c>
      <c r="I90" s="313" t="s">
        <v>65</v>
      </c>
    </row>
    <row r="91" spans="1:12" ht="26.25" customHeight="1" x14ac:dyDescent="0.4">
      <c r="A91" s="307" t="s">
        <v>66</v>
      </c>
      <c r="B91" s="308">
        <v>20</v>
      </c>
      <c r="C91" s="396">
        <v>1</v>
      </c>
      <c r="D91" s="315">
        <v>12828547</v>
      </c>
      <c r="E91" s="316">
        <f>IF(ISBLANK(D91),"-",$D$101/$D$98*D91)</f>
        <v>14061467.740676727</v>
      </c>
      <c r="F91" s="315">
        <v>11600761</v>
      </c>
      <c r="G91" s="317">
        <f>IF(ISBLANK(F91),"-",$D$101/$F$98*F91)</f>
        <v>13975672.119471628</v>
      </c>
      <c r="I91" s="318"/>
    </row>
    <row r="92" spans="1:12" ht="26.25" customHeight="1" x14ac:dyDescent="0.4">
      <c r="A92" s="307" t="s">
        <v>67</v>
      </c>
      <c r="B92" s="308">
        <v>1</v>
      </c>
      <c r="C92" s="380">
        <v>2</v>
      </c>
      <c r="D92" s="320">
        <v>12973061</v>
      </c>
      <c r="E92" s="321">
        <f>IF(ISBLANK(D92),"-",$D$101/$D$98*D92)</f>
        <v>14219870.632997749</v>
      </c>
      <c r="F92" s="320">
        <v>11626043</v>
      </c>
      <c r="G92" s="322">
        <f>IF(ISBLANK(F92),"-",$D$101/$F$98*F92)</f>
        <v>14006129.857763493</v>
      </c>
      <c r="I92" s="673">
        <f>ABS((F96/D96*D95)-F95)/D95</f>
        <v>8.2528761326839152E-3</v>
      </c>
    </row>
    <row r="93" spans="1:12" ht="26.25" customHeight="1" x14ac:dyDescent="0.4">
      <c r="A93" s="307" t="s">
        <v>68</v>
      </c>
      <c r="B93" s="308">
        <v>1</v>
      </c>
      <c r="C93" s="380">
        <v>3</v>
      </c>
      <c r="D93" s="320">
        <v>12823161</v>
      </c>
      <c r="E93" s="321">
        <f>IF(ISBLANK(D93),"-",$D$101/$D$98*D93)</f>
        <v>14055564.10519476</v>
      </c>
      <c r="F93" s="320">
        <v>11596947</v>
      </c>
      <c r="G93" s="322">
        <f>IF(ISBLANK(F93),"-",$D$101/$F$98*F93)</f>
        <v>13971077.316297624</v>
      </c>
      <c r="I93" s="673"/>
    </row>
    <row r="94" spans="1:12" ht="27" customHeight="1" x14ac:dyDescent="0.4">
      <c r="A94" s="307" t="s">
        <v>69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70</v>
      </c>
      <c r="B95" s="308">
        <v>1</v>
      </c>
      <c r="C95" s="399" t="s">
        <v>71</v>
      </c>
      <c r="D95" s="400">
        <f>AVERAGE(D91:D94)</f>
        <v>12874923</v>
      </c>
      <c r="E95" s="331">
        <f>AVERAGE(E91:E94)</f>
        <v>14112300.826289745</v>
      </c>
      <c r="F95" s="401">
        <f>AVERAGE(F91:F94)</f>
        <v>11607917</v>
      </c>
      <c r="G95" s="402">
        <f>AVERAGE(G91:G94)</f>
        <v>13984293.097844249</v>
      </c>
    </row>
    <row r="96" spans="1:12" ht="26.25" customHeight="1" x14ac:dyDescent="0.4">
      <c r="A96" s="307" t="s">
        <v>72</v>
      </c>
      <c r="B96" s="293">
        <v>1</v>
      </c>
      <c r="C96" s="403" t="s">
        <v>113</v>
      </c>
      <c r="D96" s="404">
        <v>20.52</v>
      </c>
      <c r="E96" s="323"/>
      <c r="F96" s="335">
        <v>18.670000000000002</v>
      </c>
    </row>
    <row r="97" spans="1:10" ht="26.25" customHeight="1" x14ac:dyDescent="0.4">
      <c r="A97" s="307" t="s">
        <v>74</v>
      </c>
      <c r="B97" s="293">
        <v>1</v>
      </c>
      <c r="C97" s="405" t="s">
        <v>114</v>
      </c>
      <c r="D97" s="406">
        <f>D96*$B$87</f>
        <v>20.52</v>
      </c>
      <c r="E97" s="338"/>
      <c r="F97" s="337">
        <f>F96*$B$87</f>
        <v>18.670000000000002</v>
      </c>
    </row>
    <row r="98" spans="1:10" ht="19.5" customHeight="1" x14ac:dyDescent="0.3">
      <c r="A98" s="307" t="s">
        <v>76</v>
      </c>
      <c r="B98" s="407">
        <f>(B97/B96)*(B95/B94)*(B93/B92)*(B91/B90)*B89</f>
        <v>100</v>
      </c>
      <c r="C98" s="405" t="s">
        <v>115</v>
      </c>
      <c r="D98" s="408">
        <f>D97*$B$83/100</f>
        <v>20.273759999999999</v>
      </c>
      <c r="E98" s="341"/>
      <c r="F98" s="340">
        <f>F97*$B$83/100</f>
        <v>18.445959999999999</v>
      </c>
    </row>
    <row r="99" spans="1:10" ht="19.5" customHeight="1" x14ac:dyDescent="0.3">
      <c r="A99" s="659" t="s">
        <v>78</v>
      </c>
      <c r="B99" s="674"/>
      <c r="C99" s="405" t="s">
        <v>116</v>
      </c>
      <c r="D99" s="409">
        <f>D98/$B$98</f>
        <v>0.20273759999999999</v>
      </c>
      <c r="E99" s="341"/>
      <c r="F99" s="344">
        <f>F98/$B$98</f>
        <v>0.1844596</v>
      </c>
      <c r="G99" s="410"/>
      <c r="H99" s="333"/>
    </row>
    <row r="100" spans="1:10" ht="19.5" customHeight="1" x14ac:dyDescent="0.3">
      <c r="A100" s="661"/>
      <c r="B100" s="675"/>
      <c r="C100" s="405" t="s">
        <v>80</v>
      </c>
      <c r="D100" s="411">
        <f>$B$56/$B$116</f>
        <v>0.22222222222222221</v>
      </c>
      <c r="F100" s="349"/>
      <c r="G100" s="412"/>
      <c r="H100" s="333"/>
    </row>
    <row r="101" spans="1:10" ht="18.75" x14ac:dyDescent="0.3">
      <c r="C101" s="405" t="s">
        <v>81</v>
      </c>
      <c r="D101" s="406">
        <f>D100*$B$98</f>
        <v>22.222222222222221</v>
      </c>
      <c r="F101" s="349"/>
      <c r="G101" s="410"/>
      <c r="H101" s="333"/>
    </row>
    <row r="102" spans="1:10" ht="19.5" customHeight="1" x14ac:dyDescent="0.3">
      <c r="C102" s="413" t="s">
        <v>82</v>
      </c>
      <c r="D102" s="414">
        <f>D101/B34</f>
        <v>22.222222222222221</v>
      </c>
      <c r="F102" s="353"/>
      <c r="G102" s="410"/>
      <c r="H102" s="333"/>
      <c r="J102" s="415"/>
    </row>
    <row r="103" spans="1:10" ht="18.75" x14ac:dyDescent="0.3">
      <c r="C103" s="416" t="s">
        <v>117</v>
      </c>
      <c r="D103" s="417">
        <f>AVERAGE(E91:E94,G91:G94)</f>
        <v>14048296.962066999</v>
      </c>
      <c r="F103" s="353"/>
      <c r="G103" s="418"/>
      <c r="H103" s="333"/>
      <c r="J103" s="419"/>
    </row>
    <row r="104" spans="1:10" ht="18.75" x14ac:dyDescent="0.3">
      <c r="C104" s="383" t="s">
        <v>84</v>
      </c>
      <c r="D104" s="420">
        <f>STDEV(E91:E94,G91:G94)/D103</f>
        <v>6.5765632829364283E-3</v>
      </c>
      <c r="F104" s="353"/>
      <c r="G104" s="410"/>
      <c r="H104" s="333"/>
      <c r="J104" s="419"/>
    </row>
    <row r="105" spans="1:10" ht="19.5" customHeight="1" x14ac:dyDescent="0.3">
      <c r="C105" s="385" t="s">
        <v>20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118</v>
      </c>
      <c r="B107" s="306">
        <v>900</v>
      </c>
      <c r="C107" s="422" t="s">
        <v>119</v>
      </c>
      <c r="D107" s="423" t="s">
        <v>63</v>
      </c>
      <c r="E107" s="424" t="s">
        <v>120</v>
      </c>
      <c r="F107" s="425" t="s">
        <v>121</v>
      </c>
    </row>
    <row r="108" spans="1:10" ht="26.25" customHeight="1" x14ac:dyDescent="0.4">
      <c r="A108" s="307" t="s">
        <v>122</v>
      </c>
      <c r="B108" s="308">
        <v>1</v>
      </c>
      <c r="C108" s="426">
        <v>1</v>
      </c>
      <c r="D108" s="427">
        <v>14332257</v>
      </c>
      <c r="E108" s="458">
        <f t="shared" ref="E108:E113" si="1">IF(ISBLANK(D108),"-",D108/$D$103*$D$100*$B$116)</f>
        <v>204.04262578873076</v>
      </c>
      <c r="F108" s="428">
        <f t="shared" ref="F108:F113" si="2">IF(ISBLANK(D108), "-", E108/$B$56)</f>
        <v>1.0202131289436538</v>
      </c>
    </row>
    <row r="109" spans="1:10" ht="26.25" customHeight="1" x14ac:dyDescent="0.4">
      <c r="A109" s="307" t="s">
        <v>95</v>
      </c>
      <c r="B109" s="308">
        <v>1</v>
      </c>
      <c r="C109" s="426">
        <v>2</v>
      </c>
      <c r="D109" s="427">
        <v>14295086</v>
      </c>
      <c r="E109" s="459">
        <f t="shared" si="1"/>
        <v>203.51343708919842</v>
      </c>
      <c r="F109" s="429">
        <f t="shared" si="2"/>
        <v>1.017567185445992</v>
      </c>
    </row>
    <row r="110" spans="1:10" ht="26.25" customHeight="1" x14ac:dyDescent="0.4">
      <c r="A110" s="307" t="s">
        <v>96</v>
      </c>
      <c r="B110" s="308">
        <v>1</v>
      </c>
      <c r="C110" s="426">
        <v>3</v>
      </c>
      <c r="D110" s="427">
        <v>14479650</v>
      </c>
      <c r="E110" s="459">
        <f t="shared" si="1"/>
        <v>206.14100113483838</v>
      </c>
      <c r="F110" s="429">
        <f t="shared" si="2"/>
        <v>1.030705005674192</v>
      </c>
    </row>
    <row r="111" spans="1:10" ht="26.25" customHeight="1" x14ac:dyDescent="0.4">
      <c r="A111" s="307" t="s">
        <v>97</v>
      </c>
      <c r="B111" s="308">
        <v>1</v>
      </c>
      <c r="C111" s="426">
        <v>4</v>
      </c>
      <c r="D111" s="427">
        <v>14510800</v>
      </c>
      <c r="E111" s="459">
        <f t="shared" si="1"/>
        <v>206.58447125914043</v>
      </c>
      <c r="F111" s="429">
        <f t="shared" si="2"/>
        <v>1.0329223562957022</v>
      </c>
    </row>
    <row r="112" spans="1:10" ht="26.25" customHeight="1" x14ac:dyDescent="0.4">
      <c r="A112" s="307" t="s">
        <v>98</v>
      </c>
      <c r="B112" s="308">
        <v>1</v>
      </c>
      <c r="C112" s="426">
        <v>5</v>
      </c>
      <c r="D112" s="427">
        <v>14330124</v>
      </c>
      <c r="E112" s="459">
        <f t="shared" si="1"/>
        <v>204.01225911858191</v>
      </c>
      <c r="F112" s="429">
        <f t="shared" si="2"/>
        <v>1.0200612955929096</v>
      </c>
    </row>
    <row r="113" spans="1:10" ht="26.25" customHeight="1" x14ac:dyDescent="0.4">
      <c r="A113" s="307" t="s">
        <v>100</v>
      </c>
      <c r="B113" s="308">
        <v>1</v>
      </c>
      <c r="C113" s="430">
        <v>6</v>
      </c>
      <c r="D113" s="431">
        <v>14376427</v>
      </c>
      <c r="E113" s="460">
        <f t="shared" si="1"/>
        <v>204.67145645937029</v>
      </c>
      <c r="F113" s="432">
        <f t="shared" si="2"/>
        <v>1.0233572822968515</v>
      </c>
    </row>
    <row r="114" spans="1:10" ht="26.25" customHeight="1" x14ac:dyDescent="0.4">
      <c r="A114" s="307" t="s">
        <v>101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102</v>
      </c>
      <c r="B115" s="308">
        <v>1</v>
      </c>
      <c r="C115" s="426"/>
      <c r="D115" s="434" t="s">
        <v>71</v>
      </c>
      <c r="E115" s="462">
        <f>AVERAGE(E108:E113)</f>
        <v>204.82754180831003</v>
      </c>
      <c r="F115" s="435">
        <f>AVERAGE(F108:F113)</f>
        <v>1.0241377090415502</v>
      </c>
    </row>
    <row r="116" spans="1:10" ht="27" customHeight="1" x14ac:dyDescent="0.4">
      <c r="A116" s="307" t="s">
        <v>103</v>
      </c>
      <c r="B116" s="339">
        <f>(B115/B114)*(B113/B112)*(B111/B110)*(B109/B108)*B107</f>
        <v>900</v>
      </c>
      <c r="C116" s="436"/>
      <c r="D116" s="399" t="s">
        <v>84</v>
      </c>
      <c r="E116" s="437">
        <f>STDEV(E108:E113)/E115</f>
        <v>6.1149814379612239E-3</v>
      </c>
      <c r="F116" s="437">
        <f>STDEV(F108:F113)/F115</f>
        <v>6.1149814379612638E-3</v>
      </c>
      <c r="I116" s="281"/>
    </row>
    <row r="117" spans="1:10" ht="27" customHeight="1" x14ac:dyDescent="0.4">
      <c r="A117" s="659" t="s">
        <v>78</v>
      </c>
      <c r="B117" s="660"/>
      <c r="C117" s="438"/>
      <c r="D117" s="439" t="s">
        <v>20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661"/>
      <c r="B118" s="662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106</v>
      </c>
      <c r="B120" s="387" t="s">
        <v>123</v>
      </c>
      <c r="C120" s="663" t="str">
        <f>B20</f>
        <v>Lamivudine     Nevirapine and Zidovudine</v>
      </c>
      <c r="D120" s="663"/>
      <c r="E120" s="388" t="s">
        <v>124</v>
      </c>
      <c r="F120" s="388"/>
      <c r="G120" s="389">
        <f>F115</f>
        <v>1.0241377090415502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664" t="s">
        <v>26</v>
      </c>
      <c r="C122" s="664"/>
      <c r="E122" s="394" t="s">
        <v>27</v>
      </c>
      <c r="F122" s="443"/>
      <c r="G122" s="664" t="s">
        <v>28</v>
      </c>
      <c r="H122" s="664"/>
    </row>
    <row r="123" spans="1:10" ht="69.95" customHeight="1" x14ac:dyDescent="0.3">
      <c r="A123" s="444" t="s">
        <v>29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30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67" zoomScale="50" zoomScaleNormal="40" zoomScalePageLayoutView="50" workbookViewId="0">
      <selection activeCell="F91" sqref="F91:F9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7" t="s">
        <v>45</v>
      </c>
      <c r="B1" s="657"/>
      <c r="C1" s="657"/>
      <c r="D1" s="657"/>
      <c r="E1" s="657"/>
      <c r="F1" s="657"/>
      <c r="G1" s="657"/>
      <c r="H1" s="657"/>
      <c r="I1" s="657"/>
    </row>
    <row r="2" spans="1:9" ht="18.75" customHeight="1" x14ac:dyDescent="0.25">
      <c r="A2" s="657"/>
      <c r="B2" s="657"/>
      <c r="C2" s="657"/>
      <c r="D2" s="657"/>
      <c r="E2" s="657"/>
      <c r="F2" s="657"/>
      <c r="G2" s="657"/>
      <c r="H2" s="657"/>
      <c r="I2" s="657"/>
    </row>
    <row r="3" spans="1:9" ht="18.75" customHeight="1" x14ac:dyDescent="0.25">
      <c r="A3" s="657"/>
      <c r="B3" s="657"/>
      <c r="C3" s="657"/>
      <c r="D3" s="657"/>
      <c r="E3" s="657"/>
      <c r="F3" s="657"/>
      <c r="G3" s="657"/>
      <c r="H3" s="657"/>
      <c r="I3" s="657"/>
    </row>
    <row r="4" spans="1:9" ht="18.75" customHeight="1" x14ac:dyDescent="0.25">
      <c r="A4" s="657"/>
      <c r="B4" s="657"/>
      <c r="C4" s="657"/>
      <c r="D4" s="657"/>
      <c r="E4" s="657"/>
      <c r="F4" s="657"/>
      <c r="G4" s="657"/>
      <c r="H4" s="657"/>
      <c r="I4" s="657"/>
    </row>
    <row r="5" spans="1:9" ht="18.75" customHeight="1" x14ac:dyDescent="0.25">
      <c r="A5" s="657"/>
      <c r="B5" s="657"/>
      <c r="C5" s="657"/>
      <c r="D5" s="657"/>
      <c r="E5" s="657"/>
      <c r="F5" s="657"/>
      <c r="G5" s="657"/>
      <c r="H5" s="657"/>
      <c r="I5" s="657"/>
    </row>
    <row r="6" spans="1:9" ht="18.75" customHeight="1" x14ac:dyDescent="0.25">
      <c r="A6" s="657"/>
      <c r="B6" s="657"/>
      <c r="C6" s="657"/>
      <c r="D6" s="657"/>
      <c r="E6" s="657"/>
      <c r="F6" s="657"/>
      <c r="G6" s="657"/>
      <c r="H6" s="657"/>
      <c r="I6" s="657"/>
    </row>
    <row r="7" spans="1:9" ht="18.75" customHeight="1" x14ac:dyDescent="0.25">
      <c r="A7" s="657"/>
      <c r="B7" s="657"/>
      <c r="C7" s="657"/>
      <c r="D7" s="657"/>
      <c r="E7" s="657"/>
      <c r="F7" s="657"/>
      <c r="G7" s="657"/>
      <c r="H7" s="657"/>
      <c r="I7" s="657"/>
    </row>
    <row r="8" spans="1:9" x14ac:dyDescent="0.25">
      <c r="A8" s="658" t="s">
        <v>46</v>
      </c>
      <c r="B8" s="658"/>
      <c r="C8" s="658"/>
      <c r="D8" s="658"/>
      <c r="E8" s="658"/>
      <c r="F8" s="658"/>
      <c r="G8" s="658"/>
      <c r="H8" s="658"/>
      <c r="I8" s="658"/>
    </row>
    <row r="9" spans="1:9" x14ac:dyDescent="0.25">
      <c r="A9" s="658"/>
      <c r="B9" s="658"/>
      <c r="C9" s="658"/>
      <c r="D9" s="658"/>
      <c r="E9" s="658"/>
      <c r="F9" s="658"/>
      <c r="G9" s="658"/>
      <c r="H9" s="658"/>
      <c r="I9" s="658"/>
    </row>
    <row r="10" spans="1:9" x14ac:dyDescent="0.25">
      <c r="A10" s="658"/>
      <c r="B10" s="658"/>
      <c r="C10" s="658"/>
      <c r="D10" s="658"/>
      <c r="E10" s="658"/>
      <c r="F10" s="658"/>
      <c r="G10" s="658"/>
      <c r="H10" s="658"/>
      <c r="I10" s="658"/>
    </row>
    <row r="11" spans="1:9" x14ac:dyDescent="0.25">
      <c r="A11" s="658"/>
      <c r="B11" s="658"/>
      <c r="C11" s="658"/>
      <c r="D11" s="658"/>
      <c r="E11" s="658"/>
      <c r="F11" s="658"/>
      <c r="G11" s="658"/>
      <c r="H11" s="658"/>
      <c r="I11" s="658"/>
    </row>
    <row r="12" spans="1:9" x14ac:dyDescent="0.25">
      <c r="A12" s="658"/>
      <c r="B12" s="658"/>
      <c r="C12" s="658"/>
      <c r="D12" s="658"/>
      <c r="E12" s="658"/>
      <c r="F12" s="658"/>
      <c r="G12" s="658"/>
      <c r="H12" s="658"/>
      <c r="I12" s="658"/>
    </row>
    <row r="13" spans="1:9" x14ac:dyDescent="0.25">
      <c r="A13" s="658"/>
      <c r="B13" s="658"/>
      <c r="C13" s="658"/>
      <c r="D13" s="658"/>
      <c r="E13" s="658"/>
      <c r="F13" s="658"/>
      <c r="G13" s="658"/>
      <c r="H13" s="658"/>
      <c r="I13" s="658"/>
    </row>
    <row r="14" spans="1:9" x14ac:dyDescent="0.25">
      <c r="A14" s="658"/>
      <c r="B14" s="658"/>
      <c r="C14" s="658"/>
      <c r="D14" s="658"/>
      <c r="E14" s="658"/>
      <c r="F14" s="658"/>
      <c r="G14" s="658"/>
      <c r="H14" s="658"/>
      <c r="I14" s="658"/>
    </row>
    <row r="15" spans="1:9" ht="19.5" customHeight="1" x14ac:dyDescent="0.3">
      <c r="A15" s="464"/>
    </row>
    <row r="16" spans="1:9" ht="19.5" customHeight="1" x14ac:dyDescent="0.3">
      <c r="A16" s="691" t="s">
        <v>31</v>
      </c>
      <c r="B16" s="692"/>
      <c r="C16" s="692"/>
      <c r="D16" s="692"/>
      <c r="E16" s="692"/>
      <c r="F16" s="692"/>
      <c r="G16" s="692"/>
      <c r="H16" s="693"/>
    </row>
    <row r="17" spans="1:14" ht="20.25" customHeight="1" x14ac:dyDescent="0.25">
      <c r="A17" s="694" t="s">
        <v>47</v>
      </c>
      <c r="B17" s="694"/>
      <c r="C17" s="694"/>
      <c r="D17" s="694"/>
      <c r="E17" s="694"/>
      <c r="F17" s="694"/>
      <c r="G17" s="694"/>
      <c r="H17" s="694"/>
    </row>
    <row r="18" spans="1:14" ht="26.25" customHeight="1" x14ac:dyDescent="0.4">
      <c r="A18" s="466" t="s">
        <v>33</v>
      </c>
      <c r="B18" s="690" t="s">
        <v>5</v>
      </c>
      <c r="C18" s="690"/>
      <c r="D18" s="633"/>
      <c r="E18" s="467"/>
      <c r="F18" s="468"/>
      <c r="G18" s="468"/>
      <c r="H18" s="468"/>
    </row>
    <row r="19" spans="1:14" ht="26.25" customHeight="1" x14ac:dyDescent="0.4">
      <c r="A19" s="466" t="s">
        <v>34</v>
      </c>
      <c r="B19" s="469" t="s">
        <v>7</v>
      </c>
      <c r="C19" s="646">
        <v>29</v>
      </c>
      <c r="D19" s="468"/>
      <c r="E19" s="468"/>
      <c r="F19" s="468"/>
      <c r="G19" s="468"/>
      <c r="H19" s="468"/>
    </row>
    <row r="20" spans="1:14" ht="26.25" customHeight="1" x14ac:dyDescent="0.4">
      <c r="A20" s="466" t="s">
        <v>35</v>
      </c>
      <c r="B20" s="695" t="s">
        <v>9</v>
      </c>
      <c r="C20" s="695"/>
      <c r="D20" s="468"/>
      <c r="E20" s="468"/>
      <c r="F20" s="468"/>
      <c r="G20" s="468"/>
      <c r="H20" s="468"/>
    </row>
    <row r="21" spans="1:14" ht="26.25" customHeight="1" x14ac:dyDescent="0.4">
      <c r="A21" s="466" t="s">
        <v>36</v>
      </c>
      <c r="B21" s="695" t="s">
        <v>11</v>
      </c>
      <c r="C21" s="695"/>
      <c r="D21" s="695"/>
      <c r="E21" s="695"/>
      <c r="F21" s="695"/>
      <c r="G21" s="695"/>
      <c r="H21" s="695"/>
      <c r="I21" s="470"/>
    </row>
    <row r="22" spans="1:14" ht="26.25" customHeight="1" x14ac:dyDescent="0.4">
      <c r="A22" s="466" t="s">
        <v>37</v>
      </c>
      <c r="B22" s="471" t="s">
        <v>12</v>
      </c>
      <c r="C22" s="468"/>
      <c r="D22" s="468"/>
      <c r="E22" s="468"/>
      <c r="F22" s="468"/>
      <c r="G22" s="468"/>
      <c r="H22" s="468"/>
    </row>
    <row r="23" spans="1:14" ht="26.25" customHeight="1" x14ac:dyDescent="0.4">
      <c r="A23" s="466" t="s">
        <v>38</v>
      </c>
      <c r="B23" s="471"/>
      <c r="C23" s="468"/>
      <c r="D23" s="468"/>
      <c r="E23" s="468"/>
      <c r="F23" s="468"/>
      <c r="G23" s="468"/>
      <c r="H23" s="468"/>
    </row>
    <row r="24" spans="1:14" ht="18.75" x14ac:dyDescent="0.3">
      <c r="A24" s="466"/>
      <c r="B24" s="472"/>
    </row>
    <row r="25" spans="1:14" ht="18.75" x14ac:dyDescent="0.3">
      <c r="A25" s="473" t="s">
        <v>1</v>
      </c>
      <c r="B25" s="472"/>
    </row>
    <row r="26" spans="1:14" ht="26.25" customHeight="1" x14ac:dyDescent="0.4">
      <c r="A26" s="474" t="s">
        <v>4</v>
      </c>
      <c r="B26" s="690" t="s">
        <v>127</v>
      </c>
      <c r="C26" s="690"/>
    </row>
    <row r="27" spans="1:14" ht="26.25" customHeight="1" x14ac:dyDescent="0.4">
      <c r="A27" s="475" t="s">
        <v>48</v>
      </c>
      <c r="B27" s="688" t="s">
        <v>128</v>
      </c>
      <c r="C27" s="688"/>
    </row>
    <row r="28" spans="1:14" ht="27" customHeight="1" x14ac:dyDescent="0.4">
      <c r="A28" s="475" t="s">
        <v>6</v>
      </c>
      <c r="B28" s="476">
        <v>99.4</v>
      </c>
    </row>
    <row r="29" spans="1:14" s="14" customFormat="1" ht="27" customHeight="1" x14ac:dyDescent="0.4">
      <c r="A29" s="475" t="s">
        <v>49</v>
      </c>
      <c r="B29" s="477"/>
      <c r="C29" s="665" t="s">
        <v>50</v>
      </c>
      <c r="D29" s="666"/>
      <c r="E29" s="666"/>
      <c r="F29" s="666"/>
      <c r="G29" s="667"/>
      <c r="I29" s="478"/>
      <c r="J29" s="478"/>
      <c r="K29" s="478"/>
      <c r="L29" s="478"/>
    </row>
    <row r="30" spans="1:14" s="14" customFormat="1" ht="19.5" customHeight="1" x14ac:dyDescent="0.3">
      <c r="A30" s="475" t="s">
        <v>51</v>
      </c>
      <c r="B30" s="479">
        <f>B28-B29</f>
        <v>99.4</v>
      </c>
      <c r="C30" s="480"/>
      <c r="D30" s="480"/>
      <c r="E30" s="480"/>
      <c r="F30" s="480"/>
      <c r="G30" s="481"/>
      <c r="I30" s="478"/>
      <c r="J30" s="478"/>
      <c r="K30" s="478"/>
      <c r="L30" s="478"/>
    </row>
    <row r="31" spans="1:14" s="14" customFormat="1" ht="27" customHeight="1" x14ac:dyDescent="0.4">
      <c r="A31" s="475" t="s">
        <v>52</v>
      </c>
      <c r="B31" s="482">
        <v>1</v>
      </c>
      <c r="C31" s="668" t="s">
        <v>53</v>
      </c>
      <c r="D31" s="669"/>
      <c r="E31" s="669"/>
      <c r="F31" s="669"/>
      <c r="G31" s="669"/>
      <c r="H31" s="670"/>
      <c r="I31" s="478"/>
      <c r="J31" s="478"/>
      <c r="K31" s="478"/>
      <c r="L31" s="478"/>
    </row>
    <row r="32" spans="1:14" s="14" customFormat="1" ht="27" customHeight="1" x14ac:dyDescent="0.4">
      <c r="A32" s="475" t="s">
        <v>54</v>
      </c>
      <c r="B32" s="482">
        <v>1</v>
      </c>
      <c r="C32" s="668" t="s">
        <v>55</v>
      </c>
      <c r="D32" s="669"/>
      <c r="E32" s="669"/>
      <c r="F32" s="669"/>
      <c r="G32" s="669"/>
      <c r="H32" s="670"/>
      <c r="I32" s="478"/>
      <c r="J32" s="478"/>
      <c r="K32" s="478"/>
      <c r="L32" s="483"/>
      <c r="M32" s="483"/>
      <c r="N32" s="484"/>
    </row>
    <row r="33" spans="1:14" s="14" customFormat="1" ht="17.25" customHeight="1" x14ac:dyDescent="0.3">
      <c r="A33" s="475"/>
      <c r="B33" s="485"/>
      <c r="C33" s="486"/>
      <c r="D33" s="486"/>
      <c r="E33" s="486"/>
      <c r="F33" s="486"/>
      <c r="G33" s="486"/>
      <c r="H33" s="486"/>
      <c r="I33" s="478"/>
      <c r="J33" s="478"/>
      <c r="K33" s="478"/>
      <c r="L33" s="483"/>
      <c r="M33" s="483"/>
      <c r="N33" s="484"/>
    </row>
    <row r="34" spans="1:14" s="14" customFormat="1" ht="18.75" x14ac:dyDescent="0.3">
      <c r="A34" s="475" t="s">
        <v>56</v>
      </c>
      <c r="B34" s="487">
        <f>B31/B32</f>
        <v>1</v>
      </c>
      <c r="C34" s="465" t="s">
        <v>57</v>
      </c>
      <c r="D34" s="465"/>
      <c r="E34" s="465"/>
      <c r="F34" s="465"/>
      <c r="G34" s="465"/>
      <c r="I34" s="478"/>
      <c r="J34" s="478"/>
      <c r="K34" s="478"/>
      <c r="L34" s="483"/>
      <c r="M34" s="483"/>
      <c r="N34" s="484"/>
    </row>
    <row r="35" spans="1:14" s="14" customFormat="1" ht="19.5" customHeight="1" x14ac:dyDescent="0.3">
      <c r="A35" s="475"/>
      <c r="B35" s="479"/>
      <c r="G35" s="465"/>
      <c r="I35" s="478"/>
      <c r="J35" s="478"/>
      <c r="K35" s="478"/>
      <c r="L35" s="483"/>
      <c r="M35" s="483"/>
      <c r="N35" s="484"/>
    </row>
    <row r="36" spans="1:14" s="14" customFormat="1" ht="27" customHeight="1" x14ac:dyDescent="0.4">
      <c r="A36" s="488" t="s">
        <v>58</v>
      </c>
      <c r="B36" s="489">
        <v>20</v>
      </c>
      <c r="C36" s="465"/>
      <c r="D36" s="671" t="s">
        <v>59</v>
      </c>
      <c r="E36" s="689"/>
      <c r="F36" s="671" t="s">
        <v>60</v>
      </c>
      <c r="G36" s="672"/>
      <c r="J36" s="478"/>
      <c r="K36" s="478"/>
      <c r="L36" s="483"/>
      <c r="M36" s="483"/>
      <c r="N36" s="484"/>
    </row>
    <row r="37" spans="1:14" s="14" customFormat="1" ht="27" customHeight="1" x14ac:dyDescent="0.4">
      <c r="A37" s="490" t="s">
        <v>61</v>
      </c>
      <c r="B37" s="491">
        <v>4</v>
      </c>
      <c r="C37" s="492" t="s">
        <v>62</v>
      </c>
      <c r="D37" s="493" t="s">
        <v>63</v>
      </c>
      <c r="E37" s="494" t="s">
        <v>64</v>
      </c>
      <c r="F37" s="493" t="s">
        <v>63</v>
      </c>
      <c r="G37" s="495" t="s">
        <v>64</v>
      </c>
      <c r="I37" s="496" t="s">
        <v>65</v>
      </c>
      <c r="J37" s="478"/>
      <c r="K37" s="478"/>
      <c r="L37" s="483"/>
      <c r="M37" s="483"/>
      <c r="N37" s="484"/>
    </row>
    <row r="38" spans="1:14" s="14" customFormat="1" ht="26.25" customHeight="1" x14ac:dyDescent="0.4">
      <c r="A38" s="490" t="s">
        <v>66</v>
      </c>
      <c r="B38" s="491">
        <v>20</v>
      </c>
      <c r="C38" s="497">
        <v>1</v>
      </c>
      <c r="D38" s="498">
        <v>233704824</v>
      </c>
      <c r="E38" s="499">
        <f>IF(ISBLANK(D38),"-",$D$48/$D$45*D38)</f>
        <v>235429422.99994895</v>
      </c>
      <c r="F38" s="498">
        <v>237659608</v>
      </c>
      <c r="G38" s="500">
        <f>IF(ISBLANK(F38),"-",$D$48/$F$45*F38)</f>
        <v>232205412.46833539</v>
      </c>
      <c r="I38" s="501"/>
      <c r="J38" s="478"/>
      <c r="K38" s="478"/>
      <c r="L38" s="483"/>
      <c r="M38" s="483"/>
      <c r="N38" s="484"/>
    </row>
    <row r="39" spans="1:14" s="14" customFormat="1" ht="26.25" customHeight="1" x14ac:dyDescent="0.4">
      <c r="A39" s="490" t="s">
        <v>67</v>
      </c>
      <c r="B39" s="491">
        <v>1</v>
      </c>
      <c r="C39" s="502">
        <v>2</v>
      </c>
      <c r="D39" s="503">
        <v>234097030</v>
      </c>
      <c r="E39" s="504">
        <f>IF(ISBLANK(D39),"-",$D$48/$D$45*D39)</f>
        <v>235824523.24091411</v>
      </c>
      <c r="F39" s="503">
        <v>237288970</v>
      </c>
      <c r="G39" s="505">
        <f>IF(ISBLANK(F39),"-",$D$48/$F$45*F39)</f>
        <v>231843280.46622238</v>
      </c>
      <c r="I39" s="673">
        <f>ABS((F43/D43*D42)-F42)/D42</f>
        <v>1.4732851190964647E-2</v>
      </c>
      <c r="J39" s="478"/>
      <c r="K39" s="478"/>
      <c r="L39" s="483"/>
      <c r="M39" s="483"/>
      <c r="N39" s="484"/>
    </row>
    <row r="40" spans="1:14" ht="26.25" customHeight="1" x14ac:dyDescent="0.4">
      <c r="A40" s="490" t="s">
        <v>68</v>
      </c>
      <c r="B40" s="491">
        <v>1</v>
      </c>
      <c r="C40" s="502">
        <v>3</v>
      </c>
      <c r="D40" s="503">
        <v>233761675</v>
      </c>
      <c r="E40" s="504">
        <f>IF(ISBLANK(D40),"-",$D$48/$D$45*D40)</f>
        <v>235486693.5256398</v>
      </c>
      <c r="F40" s="503">
        <v>238056426</v>
      </c>
      <c r="G40" s="505">
        <f>IF(ISBLANK(F40),"-",$D$48/$F$45*F40)</f>
        <v>232593123.64963493</v>
      </c>
      <c r="I40" s="673"/>
      <c r="L40" s="483"/>
      <c r="M40" s="483"/>
      <c r="N40" s="506"/>
    </row>
    <row r="41" spans="1:14" ht="27" customHeight="1" x14ac:dyDescent="0.4">
      <c r="A41" s="490" t="s">
        <v>69</v>
      </c>
      <c r="B41" s="491">
        <v>1</v>
      </c>
      <c r="C41" s="507">
        <v>4</v>
      </c>
      <c r="D41" s="508"/>
      <c r="E41" s="509" t="str">
        <f>IF(ISBLANK(D41),"-",$D$48/$D$45*D41)</f>
        <v>-</v>
      </c>
      <c r="F41" s="508"/>
      <c r="G41" s="510" t="str">
        <f>IF(ISBLANK(F41),"-",$D$48/$F$45*F41)</f>
        <v>-</v>
      </c>
      <c r="I41" s="511"/>
      <c r="L41" s="483"/>
      <c r="M41" s="483"/>
      <c r="N41" s="506"/>
    </row>
    <row r="42" spans="1:14" ht="27" customHeight="1" x14ac:dyDescent="0.4">
      <c r="A42" s="490" t="s">
        <v>70</v>
      </c>
      <c r="B42" s="491">
        <v>1</v>
      </c>
      <c r="C42" s="512" t="s">
        <v>71</v>
      </c>
      <c r="D42" s="513">
        <f>AVERAGE(D38:D41)</f>
        <v>233854509.66666666</v>
      </c>
      <c r="E42" s="514">
        <f>AVERAGE(E38:E41)</f>
        <v>235580213.25550094</v>
      </c>
      <c r="F42" s="513">
        <f>AVERAGE(F38:F41)</f>
        <v>237668334.66666666</v>
      </c>
      <c r="G42" s="515">
        <f>AVERAGE(G38:G41)</f>
        <v>232213938.86139759</v>
      </c>
      <c r="H42" s="516"/>
    </row>
    <row r="43" spans="1:14" ht="26.25" customHeight="1" x14ac:dyDescent="0.4">
      <c r="A43" s="490" t="s">
        <v>72</v>
      </c>
      <c r="B43" s="491">
        <v>1</v>
      </c>
      <c r="C43" s="517" t="s">
        <v>73</v>
      </c>
      <c r="D43" s="518">
        <v>29.96</v>
      </c>
      <c r="E43" s="506"/>
      <c r="F43" s="518">
        <v>30.89</v>
      </c>
      <c r="H43" s="516"/>
    </row>
    <row r="44" spans="1:14" ht="26.25" customHeight="1" x14ac:dyDescent="0.4">
      <c r="A44" s="490" t="s">
        <v>74</v>
      </c>
      <c r="B44" s="491">
        <v>1</v>
      </c>
      <c r="C44" s="519" t="s">
        <v>75</v>
      </c>
      <c r="D44" s="520">
        <f>D43*$B$34</f>
        <v>29.96</v>
      </c>
      <c r="E44" s="521"/>
      <c r="F44" s="520">
        <f>F43*$B$34</f>
        <v>30.89</v>
      </c>
      <c r="H44" s="516"/>
    </row>
    <row r="45" spans="1:14" ht="19.5" customHeight="1" x14ac:dyDescent="0.3">
      <c r="A45" s="490" t="s">
        <v>76</v>
      </c>
      <c r="B45" s="522">
        <f>(B44/B43)*(B42/B41)*(B40/B39)*(B38/B37)*B36</f>
        <v>100</v>
      </c>
      <c r="C45" s="519" t="s">
        <v>77</v>
      </c>
      <c r="D45" s="523">
        <f>D44*$B$30/100</f>
        <v>29.780240000000003</v>
      </c>
      <c r="E45" s="524"/>
      <c r="F45" s="523">
        <f>F44*$B$30/100</f>
        <v>30.704660000000004</v>
      </c>
      <c r="H45" s="516"/>
    </row>
    <row r="46" spans="1:14" ht="19.5" customHeight="1" x14ac:dyDescent="0.3">
      <c r="A46" s="659" t="s">
        <v>78</v>
      </c>
      <c r="B46" s="660"/>
      <c r="C46" s="519" t="s">
        <v>79</v>
      </c>
      <c r="D46" s="525">
        <f>D45/$B$45</f>
        <v>0.29780240000000002</v>
      </c>
      <c r="E46" s="526"/>
      <c r="F46" s="527">
        <f>F45/$B$45</f>
        <v>0.30704660000000006</v>
      </c>
      <c r="H46" s="516"/>
    </row>
    <row r="47" spans="1:14" ht="27" customHeight="1" x14ac:dyDescent="0.4">
      <c r="A47" s="661"/>
      <c r="B47" s="662"/>
      <c r="C47" s="528" t="s">
        <v>80</v>
      </c>
      <c r="D47" s="529">
        <v>0.3</v>
      </c>
      <c r="E47" s="530"/>
      <c r="F47" s="526"/>
      <c r="H47" s="516"/>
    </row>
    <row r="48" spans="1:14" ht="18.75" x14ac:dyDescent="0.3">
      <c r="C48" s="531" t="s">
        <v>81</v>
      </c>
      <c r="D48" s="523">
        <f>D47*$B$45</f>
        <v>30</v>
      </c>
      <c r="F48" s="532"/>
      <c r="H48" s="516"/>
    </row>
    <row r="49" spans="1:12" ht="19.5" customHeight="1" x14ac:dyDescent="0.3">
      <c r="C49" s="533" t="s">
        <v>82</v>
      </c>
      <c r="D49" s="534">
        <f>D48/B34</f>
        <v>30</v>
      </c>
      <c r="F49" s="532"/>
      <c r="H49" s="516"/>
    </row>
    <row r="50" spans="1:12" ht="18.75" x14ac:dyDescent="0.3">
      <c r="C50" s="488" t="s">
        <v>83</v>
      </c>
      <c r="D50" s="535">
        <f>AVERAGE(E38:E41,G38:G41)</f>
        <v>233897076.05844924</v>
      </c>
      <c r="F50" s="536"/>
      <c r="H50" s="516"/>
    </row>
    <row r="51" spans="1:12" ht="18.75" x14ac:dyDescent="0.3">
      <c r="C51" s="490" t="s">
        <v>84</v>
      </c>
      <c r="D51" s="537">
        <f>STDEV(E38:E41,G38:G41)/D50</f>
        <v>7.9687753193078466E-3</v>
      </c>
      <c r="F51" s="536"/>
      <c r="H51" s="516"/>
    </row>
    <row r="52" spans="1:12" ht="19.5" customHeight="1" x14ac:dyDescent="0.3">
      <c r="C52" s="538" t="s">
        <v>20</v>
      </c>
      <c r="D52" s="539">
        <f>COUNT(E38:E41,G38:G41)</f>
        <v>6</v>
      </c>
      <c r="F52" s="536"/>
    </row>
    <row r="54" spans="1:12" ht="18.75" x14ac:dyDescent="0.3">
      <c r="A54" s="540" t="s">
        <v>1</v>
      </c>
      <c r="B54" s="541" t="s">
        <v>85</v>
      </c>
    </row>
    <row r="55" spans="1:12" ht="18.75" x14ac:dyDescent="0.3">
      <c r="A55" s="465" t="s">
        <v>86</v>
      </c>
      <c r="B55" s="542" t="str">
        <f>B21</f>
        <v xml:space="preserve">Lamivudine 150mg + Zidovudine 300mg + Nevirapine 200mg </v>
      </c>
    </row>
    <row r="56" spans="1:12" ht="26.25" customHeight="1" x14ac:dyDescent="0.4">
      <c r="A56" s="543" t="s">
        <v>87</v>
      </c>
      <c r="B56" s="544">
        <v>300</v>
      </c>
      <c r="C56" s="465" t="str">
        <f>B20</f>
        <v>Lamivudine     Nevirapine and Zidovudine</v>
      </c>
      <c r="H56" s="545"/>
    </row>
    <row r="57" spans="1:12" ht="18.75" x14ac:dyDescent="0.3">
      <c r="A57" s="542" t="s">
        <v>88</v>
      </c>
      <c r="B57" s="634">
        <f>Uniformity!C46</f>
        <v>1035.806</v>
      </c>
      <c r="H57" s="545"/>
    </row>
    <row r="58" spans="1:12" ht="19.5" customHeight="1" x14ac:dyDescent="0.3">
      <c r="H58" s="545"/>
    </row>
    <row r="59" spans="1:12" s="14" customFormat="1" ht="27" customHeight="1" x14ac:dyDescent="0.4">
      <c r="A59" s="488" t="s">
        <v>89</v>
      </c>
      <c r="B59" s="489">
        <v>100</v>
      </c>
      <c r="C59" s="465"/>
      <c r="D59" s="546" t="s">
        <v>90</v>
      </c>
      <c r="E59" s="547" t="s">
        <v>62</v>
      </c>
      <c r="F59" s="547" t="s">
        <v>63</v>
      </c>
      <c r="G59" s="547" t="s">
        <v>91</v>
      </c>
      <c r="H59" s="492" t="s">
        <v>92</v>
      </c>
      <c r="L59" s="478"/>
    </row>
    <row r="60" spans="1:12" s="14" customFormat="1" ht="26.25" customHeight="1" x14ac:dyDescent="0.4">
      <c r="A60" s="490" t="s">
        <v>93</v>
      </c>
      <c r="B60" s="491">
        <v>5</v>
      </c>
      <c r="C60" s="676" t="s">
        <v>94</v>
      </c>
      <c r="D60" s="679">
        <v>1032.48</v>
      </c>
      <c r="E60" s="548">
        <v>1</v>
      </c>
      <c r="F60" s="549">
        <v>224233921</v>
      </c>
      <c r="G60" s="635">
        <f>IF(ISBLANK(F60),"-",(F60/$D$50*$D$47*$B$68)*($B$57/$D$60))</f>
        <v>288.53237312211638</v>
      </c>
      <c r="H60" s="550">
        <f t="shared" ref="H60:H71" si="0">IF(ISBLANK(F60),"-",G60/$B$56)</f>
        <v>0.96177457707372127</v>
      </c>
      <c r="L60" s="478"/>
    </row>
    <row r="61" spans="1:12" s="14" customFormat="1" ht="26.25" customHeight="1" x14ac:dyDescent="0.4">
      <c r="A61" s="490" t="s">
        <v>95</v>
      </c>
      <c r="B61" s="491">
        <v>50</v>
      </c>
      <c r="C61" s="677"/>
      <c r="D61" s="680"/>
      <c r="E61" s="551">
        <v>2</v>
      </c>
      <c r="F61" s="503">
        <v>227393242</v>
      </c>
      <c r="G61" s="636">
        <f>IF(ISBLANK(F61),"-",(F61/$D$50*$D$47*$B$68)*($B$57/$D$60))</f>
        <v>292.59762061687229</v>
      </c>
      <c r="H61" s="552">
        <f t="shared" si="0"/>
        <v>0.97532540205624096</v>
      </c>
      <c r="L61" s="478"/>
    </row>
    <row r="62" spans="1:12" s="14" customFormat="1" ht="26.25" customHeight="1" x14ac:dyDescent="0.4">
      <c r="A62" s="490" t="s">
        <v>96</v>
      </c>
      <c r="B62" s="491">
        <v>1</v>
      </c>
      <c r="C62" s="677"/>
      <c r="D62" s="680"/>
      <c r="E62" s="551">
        <v>3</v>
      </c>
      <c r="F62" s="553">
        <v>223956836</v>
      </c>
      <c r="G62" s="636">
        <f>IF(ISBLANK(F62),"-",(F62/$D$50*$D$47*$B$68)*($B$57/$D$60))</f>
        <v>288.17583477033622</v>
      </c>
      <c r="H62" s="552">
        <f t="shared" si="0"/>
        <v>0.96058611590112075</v>
      </c>
      <c r="L62" s="478"/>
    </row>
    <row r="63" spans="1:12" ht="27" customHeight="1" x14ac:dyDescent="0.4">
      <c r="A63" s="490" t="s">
        <v>97</v>
      </c>
      <c r="B63" s="491">
        <v>1</v>
      </c>
      <c r="C63" s="687"/>
      <c r="D63" s="681"/>
      <c r="E63" s="554">
        <v>4</v>
      </c>
      <c r="F63" s="555"/>
      <c r="G63" s="636" t="str">
        <f>IF(ISBLANK(F63),"-",(F63/$D$50*$D$47*$B$68)*($B$57/$D$60))</f>
        <v>-</v>
      </c>
      <c r="H63" s="552" t="str">
        <f t="shared" si="0"/>
        <v>-</v>
      </c>
    </row>
    <row r="64" spans="1:12" ht="26.25" customHeight="1" x14ac:dyDescent="0.4">
      <c r="A64" s="490" t="s">
        <v>98</v>
      </c>
      <c r="B64" s="491">
        <v>1</v>
      </c>
      <c r="C64" s="676" t="s">
        <v>99</v>
      </c>
      <c r="D64" s="679">
        <v>1035.1600000000001</v>
      </c>
      <c r="E64" s="548">
        <v>1</v>
      </c>
      <c r="F64" s="549">
        <v>216565144</v>
      </c>
      <c r="G64" s="637">
        <f>IF(ISBLANK(F64),"-",(F64/$D$50*$D$47*$B$68)*($B$57/$D$64))</f>
        <v>277.94314091605605</v>
      </c>
      <c r="H64" s="556">
        <f t="shared" si="0"/>
        <v>0.92647713638685347</v>
      </c>
    </row>
    <row r="65" spans="1:8" ht="26.25" customHeight="1" x14ac:dyDescent="0.4">
      <c r="A65" s="490" t="s">
        <v>100</v>
      </c>
      <c r="B65" s="491">
        <v>1</v>
      </c>
      <c r="C65" s="677"/>
      <c r="D65" s="680"/>
      <c r="E65" s="551">
        <v>2</v>
      </c>
      <c r="F65" s="503">
        <v>218269206</v>
      </c>
      <c r="G65" s="638">
        <f>IF(ISBLANK(F65),"-",(F65/$D$50*$D$47*$B$68)*($B$57/$D$64))</f>
        <v>280.13016111629514</v>
      </c>
      <c r="H65" s="557">
        <f t="shared" si="0"/>
        <v>0.93376720372098376</v>
      </c>
    </row>
    <row r="66" spans="1:8" ht="26.25" customHeight="1" x14ac:dyDescent="0.4">
      <c r="A66" s="490" t="s">
        <v>101</v>
      </c>
      <c r="B66" s="491">
        <v>1</v>
      </c>
      <c r="C66" s="677"/>
      <c r="D66" s="680"/>
      <c r="E66" s="551">
        <v>3</v>
      </c>
      <c r="F66" s="503">
        <v>219258503</v>
      </c>
      <c r="G66" s="638">
        <f>IF(ISBLANK(F66),"-",(F66/$D$50*$D$47*$B$68)*($B$57/$D$64))</f>
        <v>281.39984057809642</v>
      </c>
      <c r="H66" s="557">
        <f t="shared" si="0"/>
        <v>0.93799946859365468</v>
      </c>
    </row>
    <row r="67" spans="1:8" ht="27" customHeight="1" x14ac:dyDescent="0.4">
      <c r="A67" s="490" t="s">
        <v>102</v>
      </c>
      <c r="B67" s="491">
        <v>1</v>
      </c>
      <c r="C67" s="687"/>
      <c r="D67" s="681"/>
      <c r="E67" s="554">
        <v>4</v>
      </c>
      <c r="F67" s="555"/>
      <c r="G67" s="639" t="str">
        <f>IF(ISBLANK(F67),"-",(F67/$D$50*$D$47*$B$68)*($B$57/$D$64))</f>
        <v>-</v>
      </c>
      <c r="H67" s="558" t="str">
        <f t="shared" si="0"/>
        <v>-</v>
      </c>
    </row>
    <row r="68" spans="1:8" ht="26.25" customHeight="1" x14ac:dyDescent="0.4">
      <c r="A68" s="490" t="s">
        <v>103</v>
      </c>
      <c r="B68" s="559">
        <f>(B67/B66)*(B65/B64)*(B63/B62)*(B61/B60)*B59</f>
        <v>1000</v>
      </c>
      <c r="C68" s="676" t="s">
        <v>104</v>
      </c>
      <c r="D68" s="679">
        <v>1042.53</v>
      </c>
      <c r="E68" s="548">
        <v>1</v>
      </c>
      <c r="F68" s="549">
        <v>220642439</v>
      </c>
      <c r="G68" s="637">
        <f>IF(ISBLANK(F68),"-",(F68/$D$50*$D$47*$B$68)*($B$57/$D$68))</f>
        <v>281.17413826254915</v>
      </c>
      <c r="H68" s="552">
        <f t="shared" si="0"/>
        <v>0.93724712754183048</v>
      </c>
    </row>
    <row r="69" spans="1:8" ht="27" customHeight="1" x14ac:dyDescent="0.4">
      <c r="A69" s="538" t="s">
        <v>105</v>
      </c>
      <c r="B69" s="560">
        <f>(D47*B68)/B56*B57</f>
        <v>1035.806</v>
      </c>
      <c r="C69" s="677"/>
      <c r="D69" s="680"/>
      <c r="E69" s="551">
        <v>2</v>
      </c>
      <c r="F69" s="503">
        <v>219568099</v>
      </c>
      <c r="G69" s="638">
        <f>IF(ISBLANK(F69),"-",(F69/$D$50*$D$47*$B$68)*($B$57/$D$68))</f>
        <v>279.8050606496019</v>
      </c>
      <c r="H69" s="552">
        <f t="shared" si="0"/>
        <v>0.932683535498673</v>
      </c>
    </row>
    <row r="70" spans="1:8" ht="26.25" customHeight="1" x14ac:dyDescent="0.4">
      <c r="A70" s="682" t="s">
        <v>78</v>
      </c>
      <c r="B70" s="683"/>
      <c r="C70" s="677"/>
      <c r="D70" s="680"/>
      <c r="E70" s="551">
        <v>3</v>
      </c>
      <c r="F70" s="503">
        <v>219402644</v>
      </c>
      <c r="G70" s="638">
        <f>IF(ISBLANK(F70),"-",(F70/$D$50*$D$47*$B$68)*($B$57/$D$68))</f>
        <v>279.59421423557075</v>
      </c>
      <c r="H70" s="552">
        <f t="shared" si="0"/>
        <v>0.9319807141185692</v>
      </c>
    </row>
    <row r="71" spans="1:8" ht="27" customHeight="1" x14ac:dyDescent="0.4">
      <c r="A71" s="684"/>
      <c r="B71" s="685"/>
      <c r="C71" s="678"/>
      <c r="D71" s="681"/>
      <c r="E71" s="554">
        <v>4</v>
      </c>
      <c r="F71" s="555"/>
      <c r="G71" s="639" t="str">
        <f>IF(ISBLANK(F71),"-",(F71/$D$50*$D$47*$B$68)*($B$57/$D$68))</f>
        <v>-</v>
      </c>
      <c r="H71" s="561" t="str">
        <f t="shared" si="0"/>
        <v>-</v>
      </c>
    </row>
    <row r="72" spans="1:8" ht="26.25" customHeight="1" x14ac:dyDescent="0.4">
      <c r="A72" s="562"/>
      <c r="B72" s="562"/>
      <c r="C72" s="562"/>
      <c r="D72" s="562"/>
      <c r="E72" s="562"/>
      <c r="F72" s="564" t="s">
        <v>71</v>
      </c>
      <c r="G72" s="644">
        <f>AVERAGE(G60:G71)</f>
        <v>283.26137602972153</v>
      </c>
      <c r="H72" s="565">
        <f>AVERAGE(H60:H71)</f>
        <v>0.94420458676573871</v>
      </c>
    </row>
    <row r="73" spans="1:8" ht="26.25" customHeight="1" x14ac:dyDescent="0.4">
      <c r="C73" s="562"/>
      <c r="D73" s="562"/>
      <c r="E73" s="562"/>
      <c r="F73" s="566" t="s">
        <v>84</v>
      </c>
      <c r="G73" s="640">
        <f>STDEV(G60:G71)/G72</f>
        <v>1.8104879982795898E-2</v>
      </c>
      <c r="H73" s="640">
        <f>STDEV(H60:H71)/H72</f>
        <v>1.8104879982795898E-2</v>
      </c>
    </row>
    <row r="74" spans="1:8" ht="27" customHeight="1" x14ac:dyDescent="0.4">
      <c r="A74" s="562"/>
      <c r="B74" s="562"/>
      <c r="C74" s="563"/>
      <c r="D74" s="563"/>
      <c r="E74" s="567"/>
      <c r="F74" s="568" t="s">
        <v>20</v>
      </c>
      <c r="G74" s="569">
        <f>COUNT(G60:G71)</f>
        <v>9</v>
      </c>
      <c r="H74" s="569">
        <f>COUNT(H60:H71)</f>
        <v>9</v>
      </c>
    </row>
    <row r="76" spans="1:8" ht="26.25" customHeight="1" x14ac:dyDescent="0.4">
      <c r="A76" s="474" t="s">
        <v>106</v>
      </c>
      <c r="B76" s="570" t="s">
        <v>107</v>
      </c>
      <c r="C76" s="663" t="str">
        <f>B20</f>
        <v>Lamivudine     Nevirapine and Zidovudine</v>
      </c>
      <c r="D76" s="663"/>
      <c r="E76" s="571" t="s">
        <v>108</v>
      </c>
      <c r="F76" s="571"/>
      <c r="G76" s="572">
        <f>H72</f>
        <v>0.94420458676573871</v>
      </c>
      <c r="H76" s="573"/>
    </row>
    <row r="77" spans="1:8" ht="18.75" x14ac:dyDescent="0.3">
      <c r="A77" s="473" t="s">
        <v>109</v>
      </c>
      <c r="B77" s="473" t="s">
        <v>110</v>
      </c>
    </row>
    <row r="78" spans="1:8" ht="18.75" x14ac:dyDescent="0.3">
      <c r="A78" s="473"/>
      <c r="B78" s="473"/>
    </row>
    <row r="79" spans="1:8" ht="26.25" customHeight="1" x14ac:dyDescent="0.4">
      <c r="A79" s="474" t="s">
        <v>4</v>
      </c>
      <c r="B79" s="686" t="str">
        <f>B26</f>
        <v>zidovudine</v>
      </c>
      <c r="C79" s="686"/>
    </row>
    <row r="80" spans="1:8" ht="26.25" customHeight="1" x14ac:dyDescent="0.4">
      <c r="A80" s="475" t="s">
        <v>48</v>
      </c>
      <c r="B80" s="686" t="str">
        <f>B27</f>
        <v>WRS ZI-3</v>
      </c>
      <c r="C80" s="686"/>
    </row>
    <row r="81" spans="1:12" ht="27" customHeight="1" x14ac:dyDescent="0.4">
      <c r="A81" s="475" t="s">
        <v>6</v>
      </c>
      <c r="B81" s="574">
        <f>B28</f>
        <v>99.4</v>
      </c>
    </row>
    <row r="82" spans="1:12" s="14" customFormat="1" ht="27" customHeight="1" x14ac:dyDescent="0.4">
      <c r="A82" s="475" t="s">
        <v>49</v>
      </c>
      <c r="B82" s="477">
        <v>0</v>
      </c>
      <c r="C82" s="665" t="s">
        <v>50</v>
      </c>
      <c r="D82" s="666"/>
      <c r="E82" s="666"/>
      <c r="F82" s="666"/>
      <c r="G82" s="667"/>
      <c r="I82" s="478"/>
      <c r="J82" s="478"/>
      <c r="K82" s="478"/>
      <c r="L82" s="478"/>
    </row>
    <row r="83" spans="1:12" s="14" customFormat="1" ht="19.5" customHeight="1" x14ac:dyDescent="0.3">
      <c r="A83" s="475" t="s">
        <v>51</v>
      </c>
      <c r="B83" s="479">
        <f>B81-B82</f>
        <v>99.4</v>
      </c>
      <c r="C83" s="480"/>
      <c r="D83" s="480"/>
      <c r="E83" s="480"/>
      <c r="F83" s="480"/>
      <c r="G83" s="481"/>
      <c r="I83" s="478"/>
      <c r="J83" s="478"/>
      <c r="K83" s="478"/>
      <c r="L83" s="478"/>
    </row>
    <row r="84" spans="1:12" s="14" customFormat="1" ht="27" customHeight="1" x14ac:dyDescent="0.4">
      <c r="A84" s="475" t="s">
        <v>52</v>
      </c>
      <c r="B84" s="482">
        <v>1</v>
      </c>
      <c r="C84" s="668" t="s">
        <v>111</v>
      </c>
      <c r="D84" s="669"/>
      <c r="E84" s="669"/>
      <c r="F84" s="669"/>
      <c r="G84" s="669"/>
      <c r="H84" s="670"/>
      <c r="I84" s="478"/>
      <c r="J84" s="478"/>
      <c r="K84" s="478"/>
      <c r="L84" s="478"/>
    </row>
    <row r="85" spans="1:12" s="14" customFormat="1" ht="27" customHeight="1" x14ac:dyDescent="0.4">
      <c r="A85" s="475" t="s">
        <v>54</v>
      </c>
      <c r="B85" s="482">
        <v>1</v>
      </c>
      <c r="C85" s="668" t="s">
        <v>112</v>
      </c>
      <c r="D85" s="669"/>
      <c r="E85" s="669"/>
      <c r="F85" s="669"/>
      <c r="G85" s="669"/>
      <c r="H85" s="670"/>
      <c r="I85" s="478"/>
      <c r="J85" s="478"/>
      <c r="K85" s="478"/>
      <c r="L85" s="478"/>
    </row>
    <row r="86" spans="1:12" s="14" customFormat="1" ht="18.75" x14ac:dyDescent="0.3">
      <c r="A86" s="475"/>
      <c r="B86" s="485"/>
      <c r="C86" s="486"/>
      <c r="D86" s="486"/>
      <c r="E86" s="486"/>
      <c r="F86" s="486"/>
      <c r="G86" s="486"/>
      <c r="H86" s="486"/>
      <c r="I86" s="478"/>
      <c r="J86" s="478"/>
      <c r="K86" s="478"/>
      <c r="L86" s="478"/>
    </row>
    <row r="87" spans="1:12" s="14" customFormat="1" ht="18.75" x14ac:dyDescent="0.3">
      <c r="A87" s="475" t="s">
        <v>56</v>
      </c>
      <c r="B87" s="487">
        <f>B84/B85</f>
        <v>1</v>
      </c>
      <c r="C87" s="465" t="s">
        <v>57</v>
      </c>
      <c r="D87" s="465"/>
      <c r="E87" s="465"/>
      <c r="F87" s="465"/>
      <c r="G87" s="465"/>
      <c r="I87" s="478"/>
      <c r="J87" s="478"/>
      <c r="K87" s="478"/>
      <c r="L87" s="478"/>
    </row>
    <row r="88" spans="1:12" ht="19.5" customHeight="1" x14ac:dyDescent="0.3">
      <c r="A88" s="473"/>
      <c r="B88" s="473"/>
    </row>
    <row r="89" spans="1:12" ht="27" customHeight="1" x14ac:dyDescent="0.4">
      <c r="A89" s="488" t="s">
        <v>58</v>
      </c>
      <c r="B89" s="489">
        <v>20</v>
      </c>
      <c r="D89" s="575" t="s">
        <v>59</v>
      </c>
      <c r="E89" s="576"/>
      <c r="F89" s="671" t="s">
        <v>60</v>
      </c>
      <c r="G89" s="672"/>
    </row>
    <row r="90" spans="1:12" ht="27" customHeight="1" x14ac:dyDescent="0.4">
      <c r="A90" s="490" t="s">
        <v>61</v>
      </c>
      <c r="B90" s="491">
        <v>4</v>
      </c>
      <c r="C90" s="577" t="s">
        <v>62</v>
      </c>
      <c r="D90" s="493" t="s">
        <v>63</v>
      </c>
      <c r="E90" s="494" t="s">
        <v>64</v>
      </c>
      <c r="F90" s="493" t="s">
        <v>63</v>
      </c>
      <c r="G90" s="578" t="s">
        <v>64</v>
      </c>
      <c r="I90" s="496" t="s">
        <v>65</v>
      </c>
    </row>
    <row r="91" spans="1:12" ht="26.25" customHeight="1" x14ac:dyDescent="0.4">
      <c r="A91" s="490" t="s">
        <v>66</v>
      </c>
      <c r="B91" s="491">
        <v>20</v>
      </c>
      <c r="C91" s="579">
        <v>1</v>
      </c>
      <c r="D91" s="498">
        <v>28432681</v>
      </c>
      <c r="E91" s="499">
        <f>IF(ISBLANK(D91),"-",$D$101/$D$98*D91)</f>
        <v>33060918.678971644</v>
      </c>
      <c r="F91" s="498">
        <v>28460762</v>
      </c>
      <c r="G91" s="500">
        <f>IF(ISBLANK(F91),"-",$D$101/$F$98*F91)</f>
        <v>32211224.371767785</v>
      </c>
      <c r="I91" s="501"/>
    </row>
    <row r="92" spans="1:12" ht="26.25" customHeight="1" x14ac:dyDescent="0.4">
      <c r="A92" s="490" t="s">
        <v>67</v>
      </c>
      <c r="B92" s="491">
        <v>1</v>
      </c>
      <c r="C92" s="563">
        <v>2</v>
      </c>
      <c r="D92" s="503">
        <v>28745479</v>
      </c>
      <c r="E92" s="504">
        <f>IF(ISBLANK(D92),"-",$D$101/$D$98*D92)</f>
        <v>33424633.561889123</v>
      </c>
      <c r="F92" s="503">
        <v>28447203</v>
      </c>
      <c r="G92" s="505">
        <f>IF(ISBLANK(F92),"-",$D$101/$F$98*F92)</f>
        <v>32195878.612885546</v>
      </c>
      <c r="I92" s="673">
        <f>ABS((F96/D96*D95)-F95)/D95</f>
        <v>2.9963231703423202E-2</v>
      </c>
    </row>
    <row r="93" spans="1:12" ht="26.25" customHeight="1" x14ac:dyDescent="0.4">
      <c r="A93" s="490" t="s">
        <v>68</v>
      </c>
      <c r="B93" s="491">
        <v>1</v>
      </c>
      <c r="C93" s="563">
        <v>3</v>
      </c>
      <c r="D93" s="503">
        <v>28405213</v>
      </c>
      <c r="E93" s="504">
        <f>IF(ISBLANK(D93),"-",$D$101/$D$98*D93)</f>
        <v>33028979.470907729</v>
      </c>
      <c r="F93" s="503">
        <v>28455397</v>
      </c>
      <c r="G93" s="505">
        <f>IF(ISBLANK(F93),"-",$D$101/$F$98*F93)</f>
        <v>32205152.39032349</v>
      </c>
      <c r="I93" s="673"/>
    </row>
    <row r="94" spans="1:12" ht="27" customHeight="1" x14ac:dyDescent="0.4">
      <c r="A94" s="490" t="s">
        <v>69</v>
      </c>
      <c r="B94" s="491">
        <v>1</v>
      </c>
      <c r="C94" s="580">
        <v>4</v>
      </c>
      <c r="D94" s="508"/>
      <c r="E94" s="509" t="str">
        <f>IF(ISBLANK(D94),"-",$D$101/$D$98*D94)</f>
        <v>-</v>
      </c>
      <c r="F94" s="581"/>
      <c r="G94" s="510" t="str">
        <f>IF(ISBLANK(F94),"-",$D$101/$F$98*F94)</f>
        <v>-</v>
      </c>
      <c r="I94" s="511"/>
    </row>
    <row r="95" spans="1:12" ht="27" customHeight="1" x14ac:dyDescent="0.4">
      <c r="A95" s="490" t="s">
        <v>70</v>
      </c>
      <c r="B95" s="491">
        <v>1</v>
      </c>
      <c r="C95" s="582" t="s">
        <v>71</v>
      </c>
      <c r="D95" s="583">
        <f>AVERAGE(D91:D94)</f>
        <v>28527791</v>
      </c>
      <c r="E95" s="514">
        <f>AVERAGE(E91:E94)</f>
        <v>33171510.570589498</v>
      </c>
      <c r="F95" s="584">
        <f>AVERAGE(F91:F94)</f>
        <v>28454454</v>
      </c>
      <c r="G95" s="585">
        <f>AVERAGE(G91:G94)</f>
        <v>32204085.12499227</v>
      </c>
    </row>
    <row r="96" spans="1:12" ht="26.25" customHeight="1" x14ac:dyDescent="0.4">
      <c r="A96" s="490" t="s">
        <v>72</v>
      </c>
      <c r="B96" s="476">
        <v>1</v>
      </c>
      <c r="C96" s="586" t="s">
        <v>113</v>
      </c>
      <c r="D96" s="587">
        <v>28.84</v>
      </c>
      <c r="E96" s="506"/>
      <c r="F96" s="518">
        <v>29.63</v>
      </c>
    </row>
    <row r="97" spans="1:10" ht="26.25" customHeight="1" x14ac:dyDescent="0.4">
      <c r="A97" s="490" t="s">
        <v>74</v>
      </c>
      <c r="B97" s="476">
        <v>1</v>
      </c>
      <c r="C97" s="588" t="s">
        <v>114</v>
      </c>
      <c r="D97" s="589">
        <f>D96*$B$87</f>
        <v>28.84</v>
      </c>
      <c r="E97" s="521"/>
      <c r="F97" s="520">
        <f>F96*$B$87</f>
        <v>29.63</v>
      </c>
    </row>
    <row r="98" spans="1:10" ht="19.5" customHeight="1" x14ac:dyDescent="0.3">
      <c r="A98" s="490" t="s">
        <v>76</v>
      </c>
      <c r="B98" s="590">
        <f>(B97/B96)*(B95/B94)*(B93/B92)*(B91/B90)*B89</f>
        <v>100</v>
      </c>
      <c r="C98" s="588" t="s">
        <v>115</v>
      </c>
      <c r="D98" s="591">
        <f>D97*$B$83/100</f>
        <v>28.666960000000003</v>
      </c>
      <c r="E98" s="524"/>
      <c r="F98" s="523">
        <f>F97*$B$83/100</f>
        <v>29.452220000000001</v>
      </c>
    </row>
    <row r="99" spans="1:10" ht="19.5" customHeight="1" x14ac:dyDescent="0.3">
      <c r="A99" s="659" t="s">
        <v>78</v>
      </c>
      <c r="B99" s="674"/>
      <c r="C99" s="588" t="s">
        <v>116</v>
      </c>
      <c r="D99" s="592">
        <f>D98/$B$98</f>
        <v>0.28666960000000002</v>
      </c>
      <c r="E99" s="524"/>
      <c r="F99" s="527">
        <f>F98/$B$98</f>
        <v>0.29452220000000001</v>
      </c>
      <c r="G99" s="593"/>
      <c r="H99" s="516"/>
    </row>
    <row r="100" spans="1:10" ht="19.5" customHeight="1" x14ac:dyDescent="0.3">
      <c r="A100" s="661"/>
      <c r="B100" s="675"/>
      <c r="C100" s="588" t="s">
        <v>80</v>
      </c>
      <c r="D100" s="594">
        <f>$B$56/$B$116</f>
        <v>0.33333333333333331</v>
      </c>
      <c r="F100" s="532"/>
      <c r="G100" s="595"/>
      <c r="H100" s="516"/>
    </row>
    <row r="101" spans="1:10" ht="18.75" x14ac:dyDescent="0.3">
      <c r="C101" s="588" t="s">
        <v>81</v>
      </c>
      <c r="D101" s="589">
        <f>D100*$B$98</f>
        <v>33.333333333333329</v>
      </c>
      <c r="F101" s="532"/>
      <c r="G101" s="593"/>
      <c r="H101" s="516"/>
    </row>
    <row r="102" spans="1:10" ht="19.5" customHeight="1" x14ac:dyDescent="0.3">
      <c r="C102" s="596" t="s">
        <v>82</v>
      </c>
      <c r="D102" s="597">
        <f>D101/B34</f>
        <v>33.333333333333329</v>
      </c>
      <c r="F102" s="536"/>
      <c r="G102" s="593"/>
      <c r="H102" s="516"/>
      <c r="J102" s="598"/>
    </row>
    <row r="103" spans="1:10" ht="18.75" x14ac:dyDescent="0.3">
      <c r="C103" s="599" t="s">
        <v>117</v>
      </c>
      <c r="D103" s="600">
        <f>AVERAGE(E91:E94,G91:G94)</f>
        <v>32687797.847790886</v>
      </c>
      <c r="F103" s="536"/>
      <c r="G103" s="601"/>
      <c r="H103" s="516"/>
      <c r="J103" s="602"/>
    </row>
    <row r="104" spans="1:10" ht="18.75" x14ac:dyDescent="0.3">
      <c r="C104" s="566" t="s">
        <v>84</v>
      </c>
      <c r="D104" s="603">
        <f>STDEV(E91:E94,G91:G94)/D103</f>
        <v>1.6759553272643377E-2</v>
      </c>
      <c r="F104" s="536"/>
      <c r="G104" s="593"/>
      <c r="H104" s="516"/>
      <c r="J104" s="602"/>
    </row>
    <row r="105" spans="1:10" ht="19.5" customHeight="1" x14ac:dyDescent="0.3">
      <c r="C105" s="568" t="s">
        <v>20</v>
      </c>
      <c r="D105" s="604">
        <f>COUNT(E91:E94,G91:G94)</f>
        <v>6</v>
      </c>
      <c r="F105" s="536"/>
      <c r="G105" s="593"/>
      <c r="H105" s="516"/>
      <c r="J105" s="602"/>
    </row>
    <row r="106" spans="1:10" ht="19.5" customHeight="1" x14ac:dyDescent="0.3">
      <c r="A106" s="540"/>
      <c r="B106" s="540"/>
      <c r="C106" s="540"/>
      <c r="D106" s="540"/>
      <c r="E106" s="540"/>
    </row>
    <row r="107" spans="1:10" ht="26.25" customHeight="1" x14ac:dyDescent="0.4">
      <c r="A107" s="488" t="s">
        <v>118</v>
      </c>
      <c r="B107" s="489">
        <v>900</v>
      </c>
      <c r="C107" s="605" t="s">
        <v>119</v>
      </c>
      <c r="D107" s="606" t="s">
        <v>63</v>
      </c>
      <c r="E107" s="607" t="s">
        <v>120</v>
      </c>
      <c r="F107" s="608" t="s">
        <v>121</v>
      </c>
    </row>
    <row r="108" spans="1:10" ht="26.25" customHeight="1" x14ac:dyDescent="0.4">
      <c r="A108" s="490" t="s">
        <v>122</v>
      </c>
      <c r="B108" s="491">
        <v>1</v>
      </c>
      <c r="C108" s="609">
        <v>1</v>
      </c>
      <c r="D108" s="610">
        <v>27573379</v>
      </c>
      <c r="E108" s="641">
        <f t="shared" ref="E108:E113" si="1">IF(ISBLANK(D108),"-",D108/$D$103*$D$100*$B$116)</f>
        <v>253.06121074653674</v>
      </c>
      <c r="F108" s="611">
        <f t="shared" ref="F108:F113" si="2">IF(ISBLANK(D108), "-", E108/$B$56)</f>
        <v>0.84353736915512245</v>
      </c>
    </row>
    <row r="109" spans="1:10" ht="26.25" customHeight="1" x14ac:dyDescent="0.4">
      <c r="A109" s="490" t="s">
        <v>95</v>
      </c>
      <c r="B109" s="491">
        <v>1</v>
      </c>
      <c r="C109" s="609">
        <v>2</v>
      </c>
      <c r="D109" s="610">
        <v>27610258</v>
      </c>
      <c r="E109" s="642">
        <f t="shared" si="1"/>
        <v>253.39967649609619</v>
      </c>
      <c r="F109" s="612">
        <f t="shared" si="2"/>
        <v>0.84466558832032068</v>
      </c>
    </row>
    <row r="110" spans="1:10" ht="26.25" customHeight="1" x14ac:dyDescent="0.4">
      <c r="A110" s="490" t="s">
        <v>96</v>
      </c>
      <c r="B110" s="491">
        <v>1</v>
      </c>
      <c r="C110" s="609">
        <v>3</v>
      </c>
      <c r="D110" s="610">
        <v>27665538</v>
      </c>
      <c r="E110" s="642">
        <f t="shared" si="1"/>
        <v>253.90702177757467</v>
      </c>
      <c r="F110" s="612">
        <f t="shared" si="2"/>
        <v>0.84635673925858224</v>
      </c>
    </row>
    <row r="111" spans="1:10" ht="26.25" customHeight="1" x14ac:dyDescent="0.4">
      <c r="A111" s="490" t="s">
        <v>97</v>
      </c>
      <c r="B111" s="491">
        <v>1</v>
      </c>
      <c r="C111" s="609">
        <v>4</v>
      </c>
      <c r="D111" s="610">
        <v>27595552</v>
      </c>
      <c r="E111" s="642">
        <f t="shared" si="1"/>
        <v>253.2647087010632</v>
      </c>
      <c r="F111" s="612">
        <f t="shared" si="2"/>
        <v>0.84421569567021071</v>
      </c>
    </row>
    <row r="112" spans="1:10" ht="26.25" customHeight="1" x14ac:dyDescent="0.4">
      <c r="A112" s="490" t="s">
        <v>98</v>
      </c>
      <c r="B112" s="491">
        <v>1</v>
      </c>
      <c r="C112" s="609">
        <v>5</v>
      </c>
      <c r="D112" s="610">
        <v>27643090</v>
      </c>
      <c r="E112" s="642">
        <f t="shared" si="1"/>
        <v>253.70099994547215</v>
      </c>
      <c r="F112" s="612">
        <f t="shared" si="2"/>
        <v>0.84566999981824054</v>
      </c>
    </row>
    <row r="113" spans="1:10" ht="26.25" customHeight="1" x14ac:dyDescent="0.4">
      <c r="A113" s="490" t="s">
        <v>100</v>
      </c>
      <c r="B113" s="491">
        <v>1</v>
      </c>
      <c r="C113" s="613">
        <v>6</v>
      </c>
      <c r="D113" s="614">
        <v>27750352</v>
      </c>
      <c r="E113" s="643">
        <f t="shared" si="1"/>
        <v>254.68542233298925</v>
      </c>
      <c r="F113" s="615">
        <f t="shared" si="2"/>
        <v>0.84895140777663081</v>
      </c>
    </row>
    <row r="114" spans="1:10" ht="26.25" customHeight="1" x14ac:dyDescent="0.4">
      <c r="A114" s="490" t="s">
        <v>101</v>
      </c>
      <c r="B114" s="491">
        <v>1</v>
      </c>
      <c r="C114" s="609"/>
      <c r="D114" s="563"/>
      <c r="E114" s="464"/>
      <c r="F114" s="616"/>
    </row>
    <row r="115" spans="1:10" ht="26.25" customHeight="1" x14ac:dyDescent="0.4">
      <c r="A115" s="490" t="s">
        <v>102</v>
      </c>
      <c r="B115" s="491">
        <v>1</v>
      </c>
      <c r="C115" s="609"/>
      <c r="D115" s="617" t="s">
        <v>71</v>
      </c>
      <c r="E115" s="645">
        <f>AVERAGE(E108:E113)</f>
        <v>253.66983999995534</v>
      </c>
      <c r="F115" s="618">
        <f>AVERAGE(F108:F113)</f>
        <v>0.84556613333318464</v>
      </c>
    </row>
    <row r="116" spans="1:10" ht="27" customHeight="1" x14ac:dyDescent="0.4">
      <c r="A116" s="490" t="s">
        <v>103</v>
      </c>
      <c r="B116" s="522">
        <f>(B115/B114)*(B113/B112)*(B111/B110)*(B109/B108)*B107</f>
        <v>900</v>
      </c>
      <c r="C116" s="619"/>
      <c r="D116" s="582" t="s">
        <v>84</v>
      </c>
      <c r="E116" s="620">
        <f>STDEV(E108:E113)/E115</f>
        <v>2.2960561219322025E-3</v>
      </c>
      <c r="F116" s="620">
        <f>STDEV(F108:F113)/F115</f>
        <v>2.2960561219321904E-3</v>
      </c>
      <c r="I116" s="464"/>
    </row>
    <row r="117" spans="1:10" ht="27" customHeight="1" x14ac:dyDescent="0.4">
      <c r="A117" s="659" t="s">
        <v>78</v>
      </c>
      <c r="B117" s="660"/>
      <c r="C117" s="621"/>
      <c r="D117" s="622" t="s">
        <v>20</v>
      </c>
      <c r="E117" s="623">
        <f>COUNT(E108:E113)</f>
        <v>6</v>
      </c>
      <c r="F117" s="623">
        <f>COUNT(F108:F113)</f>
        <v>6</v>
      </c>
      <c r="I117" s="464"/>
      <c r="J117" s="602"/>
    </row>
    <row r="118" spans="1:10" ht="19.5" customHeight="1" x14ac:dyDescent="0.3">
      <c r="A118" s="661"/>
      <c r="B118" s="662"/>
      <c r="C118" s="464"/>
      <c r="D118" s="464"/>
      <c r="E118" s="464"/>
      <c r="F118" s="563"/>
      <c r="G118" s="464"/>
      <c r="H118" s="464"/>
      <c r="I118" s="464"/>
    </row>
    <row r="119" spans="1:10" ht="18.75" x14ac:dyDescent="0.3">
      <c r="A119" s="632"/>
      <c r="B119" s="486"/>
      <c r="C119" s="464"/>
      <c r="D119" s="464"/>
      <c r="E119" s="464"/>
      <c r="F119" s="563"/>
      <c r="G119" s="464"/>
      <c r="H119" s="464"/>
      <c r="I119" s="464"/>
    </row>
    <row r="120" spans="1:10" ht="26.25" customHeight="1" x14ac:dyDescent="0.4">
      <c r="A120" s="474" t="s">
        <v>106</v>
      </c>
      <c r="B120" s="570" t="s">
        <v>123</v>
      </c>
      <c r="C120" s="663" t="str">
        <f>B20</f>
        <v>Lamivudine     Nevirapine and Zidovudine</v>
      </c>
      <c r="D120" s="663"/>
      <c r="E120" s="571" t="s">
        <v>124</v>
      </c>
      <c r="F120" s="571"/>
      <c r="G120" s="572">
        <f>F115</f>
        <v>0.84556613333318464</v>
      </c>
      <c r="H120" s="464"/>
      <c r="I120" s="464"/>
    </row>
    <row r="121" spans="1:10" ht="19.5" customHeight="1" x14ac:dyDescent="0.3">
      <c r="A121" s="624"/>
      <c r="B121" s="624"/>
      <c r="C121" s="625"/>
      <c r="D121" s="625"/>
      <c r="E121" s="625"/>
      <c r="F121" s="625"/>
      <c r="G121" s="625"/>
      <c r="H121" s="625"/>
    </row>
    <row r="122" spans="1:10" ht="18.75" x14ac:dyDescent="0.3">
      <c r="B122" s="664" t="s">
        <v>26</v>
      </c>
      <c r="C122" s="664"/>
      <c r="E122" s="577" t="s">
        <v>27</v>
      </c>
      <c r="F122" s="626"/>
      <c r="G122" s="664" t="s">
        <v>28</v>
      </c>
      <c r="H122" s="664"/>
    </row>
    <row r="123" spans="1:10" ht="69.95" customHeight="1" x14ac:dyDescent="0.3">
      <c r="A123" s="627" t="s">
        <v>29</v>
      </c>
      <c r="B123" s="628"/>
      <c r="C123" s="628"/>
      <c r="E123" s="628"/>
      <c r="F123" s="464"/>
      <c r="G123" s="629"/>
      <c r="H123" s="629"/>
    </row>
    <row r="124" spans="1:10" ht="69.95" customHeight="1" x14ac:dyDescent="0.3">
      <c r="A124" s="627" t="s">
        <v>30</v>
      </c>
      <c r="B124" s="630"/>
      <c r="C124" s="630"/>
      <c r="E124" s="630"/>
      <c r="F124" s="464"/>
      <c r="G124" s="631"/>
      <c r="H124" s="631"/>
    </row>
    <row r="125" spans="1:10" ht="18.75" x14ac:dyDescent="0.3">
      <c r="A125" s="562"/>
      <c r="B125" s="562"/>
      <c r="C125" s="563"/>
      <c r="D125" s="563"/>
      <c r="E125" s="563"/>
      <c r="F125" s="567"/>
      <c r="G125" s="563"/>
      <c r="H125" s="563"/>
      <c r="I125" s="464"/>
    </row>
    <row r="126" spans="1:10" ht="18.75" x14ac:dyDescent="0.3">
      <c r="A126" s="562"/>
      <c r="B126" s="562"/>
      <c r="C126" s="563"/>
      <c r="D126" s="563"/>
      <c r="E126" s="563"/>
      <c r="F126" s="567"/>
      <c r="G126" s="563"/>
      <c r="H126" s="563"/>
      <c r="I126" s="464"/>
    </row>
    <row r="127" spans="1:10" ht="18.75" x14ac:dyDescent="0.3">
      <c r="A127" s="562"/>
      <c r="B127" s="562"/>
      <c r="C127" s="563"/>
      <c r="D127" s="563"/>
      <c r="E127" s="563"/>
      <c r="F127" s="567"/>
      <c r="G127" s="563"/>
      <c r="H127" s="563"/>
      <c r="I127" s="464"/>
    </row>
    <row r="128" spans="1:10" ht="18.75" x14ac:dyDescent="0.3">
      <c r="A128" s="562"/>
      <c r="B128" s="562"/>
      <c r="C128" s="563"/>
      <c r="D128" s="563"/>
      <c r="E128" s="563"/>
      <c r="F128" s="567"/>
      <c r="G128" s="563"/>
      <c r="H128" s="563"/>
      <c r="I128" s="464"/>
    </row>
    <row r="129" spans="1:9" ht="18.75" x14ac:dyDescent="0.3">
      <c r="A129" s="562"/>
      <c r="B129" s="562"/>
      <c r="C129" s="563"/>
      <c r="D129" s="563"/>
      <c r="E129" s="563"/>
      <c r="F129" s="567"/>
      <c r="G129" s="563"/>
      <c r="H129" s="563"/>
      <c r="I129" s="464"/>
    </row>
    <row r="130" spans="1:9" ht="18.75" x14ac:dyDescent="0.3">
      <c r="A130" s="562"/>
      <c r="B130" s="562"/>
      <c r="C130" s="563"/>
      <c r="D130" s="563"/>
      <c r="E130" s="563"/>
      <c r="F130" s="567"/>
      <c r="G130" s="563"/>
      <c r="H130" s="563"/>
      <c r="I130" s="464"/>
    </row>
    <row r="131" spans="1:9" ht="18.75" x14ac:dyDescent="0.3">
      <c r="A131" s="562"/>
      <c r="B131" s="562"/>
      <c r="C131" s="563"/>
      <c r="D131" s="563"/>
      <c r="E131" s="563"/>
      <c r="F131" s="567"/>
      <c r="G131" s="563"/>
      <c r="H131" s="563"/>
      <c r="I131" s="464"/>
    </row>
    <row r="132" spans="1:9" ht="18.75" x14ac:dyDescent="0.3">
      <c r="A132" s="562"/>
      <c r="B132" s="562"/>
      <c r="C132" s="563"/>
      <c r="D132" s="563"/>
      <c r="E132" s="563"/>
      <c r="F132" s="567"/>
      <c r="G132" s="563"/>
      <c r="H132" s="563"/>
      <c r="I132" s="464"/>
    </row>
    <row r="133" spans="1:9" ht="18.75" x14ac:dyDescent="0.3">
      <c r="A133" s="562"/>
      <c r="B133" s="562"/>
      <c r="C133" s="563"/>
      <c r="D133" s="563"/>
      <c r="E133" s="563"/>
      <c r="F133" s="567"/>
      <c r="G133" s="563"/>
      <c r="H133" s="563"/>
      <c r="I133" s="464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SST(ZID)</vt:lpstr>
      <vt:lpstr>SST(NEV)</vt:lpstr>
      <vt:lpstr>SST(LAM)</vt:lpstr>
      <vt:lpstr>Uniformity</vt:lpstr>
      <vt:lpstr>lamivudine</vt:lpstr>
      <vt:lpstr>Nevirapine</vt:lpstr>
      <vt:lpstr>zidovudine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dcterms:created xsi:type="dcterms:W3CDTF">2005-07-05T10:19:27Z</dcterms:created>
  <dcterms:modified xsi:type="dcterms:W3CDTF">2016-07-06T11:59:01Z</dcterms:modified>
  <cp:category/>
</cp:coreProperties>
</file>