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3500\Desktop\"/>
    </mc:Choice>
  </mc:AlternateContent>
  <bookViews>
    <workbookView xWindow="510" yWindow="555" windowWidth="15015" windowHeight="7620" activeTab="2"/>
  </bookViews>
  <sheets>
    <sheet name="SST" sheetId="1" r:id="rId1"/>
    <sheet name="Uniformity (2)" sheetId="4" r:id="rId2"/>
    <sheet name="Sitagliptin" sheetId="3" r:id="rId3"/>
  </sheets>
  <definedNames>
    <definedName name="_xlnm.Print_Area" localSheetId="1">'Uniformity (2)'!$A$1:$I$58</definedName>
  </definedNames>
  <calcPr calcId="152511"/>
</workbook>
</file>

<file path=xl/calcChain.xml><?xml version="1.0" encoding="utf-8"?>
<calcChain xmlns="http://schemas.openxmlformats.org/spreadsheetml/2006/main">
  <c r="B41" i="1" l="1"/>
  <c r="B20" i="1"/>
  <c r="B19" i="1"/>
  <c r="B18" i="1"/>
  <c r="B17" i="1"/>
  <c r="C46" i="4" l="1"/>
  <c r="D49" i="4" s="1"/>
  <c r="C45" i="4"/>
  <c r="C19" i="4"/>
  <c r="C120" i="3"/>
  <c r="B116" i="3"/>
  <c r="D100" i="3" s="1"/>
  <c r="B98" i="3"/>
  <c r="F95" i="3"/>
  <c r="D95" i="3"/>
  <c r="B87" i="3"/>
  <c r="F97" i="3" s="1"/>
  <c r="B81" i="3"/>
  <c r="B80" i="3"/>
  <c r="B79" i="3"/>
  <c r="B39" i="1" s="1"/>
  <c r="C76" i="3"/>
  <c r="B68" i="3"/>
  <c r="C56" i="3"/>
  <c r="B55" i="3"/>
  <c r="B45" i="3"/>
  <c r="D48" i="3" s="1"/>
  <c r="F42" i="3"/>
  <c r="D42" i="3"/>
  <c r="B34" i="3"/>
  <c r="D44" i="3" s="1"/>
  <c r="B30" i="3"/>
  <c r="B53" i="1"/>
  <c r="E51" i="1"/>
  <c r="D51" i="1"/>
  <c r="C51" i="1"/>
  <c r="B51" i="1"/>
  <c r="B52" i="1" s="1"/>
  <c r="B32" i="1"/>
  <c r="E30" i="1"/>
  <c r="D30" i="1"/>
  <c r="C30" i="1"/>
  <c r="B30" i="1"/>
  <c r="B31" i="1" s="1"/>
  <c r="B83" i="3" l="1"/>
  <c r="B40" i="1"/>
  <c r="B57" i="3"/>
  <c r="I92" i="3"/>
  <c r="D25" i="4"/>
  <c r="D29" i="4"/>
  <c r="D33" i="4"/>
  <c r="D37" i="4"/>
  <c r="D41" i="4"/>
  <c r="C50" i="4"/>
  <c r="D26" i="4"/>
  <c r="D38" i="4"/>
  <c r="B49" i="4"/>
  <c r="D27" i="4"/>
  <c r="D31" i="4"/>
  <c r="D35" i="4"/>
  <c r="D39" i="4"/>
  <c r="D43" i="4"/>
  <c r="C49" i="4"/>
  <c r="D30" i="4"/>
  <c r="D34" i="4"/>
  <c r="D42" i="4"/>
  <c r="D50" i="4"/>
  <c r="D24" i="4"/>
  <c r="D28" i="4"/>
  <c r="D32" i="4"/>
  <c r="D36" i="4"/>
  <c r="D40" i="4"/>
  <c r="I39" i="3"/>
  <c r="D45" i="3"/>
  <c r="D46" i="3" s="1"/>
  <c r="B21" i="1" s="1"/>
  <c r="F98" i="3"/>
  <c r="F99" i="3" s="1"/>
  <c r="D101" i="3"/>
  <c r="G94" i="3" s="1"/>
  <c r="D49" i="3"/>
  <c r="F44" i="3"/>
  <c r="F45" i="3" s="1"/>
  <c r="G41" i="3" s="1"/>
  <c r="B69" i="3"/>
  <c r="D97" i="3"/>
  <c r="D98" i="3" s="1"/>
  <c r="D99" i="3" s="1"/>
  <c r="B42" i="1" s="1"/>
  <c r="E40" i="3" l="1"/>
  <c r="E38" i="3"/>
  <c r="D102" i="3"/>
  <c r="G91" i="3"/>
  <c r="G93" i="3"/>
  <c r="F46" i="3"/>
  <c r="G38" i="3"/>
  <c r="E39" i="3"/>
  <c r="E41" i="3"/>
  <c r="G92" i="3"/>
  <c r="G39" i="3"/>
  <c r="G40" i="3"/>
  <c r="E92" i="3"/>
  <c r="E94" i="3"/>
  <c r="E93" i="3"/>
  <c r="E91" i="3"/>
  <c r="G95" i="3" l="1"/>
  <c r="G42" i="3"/>
  <c r="D52" i="3"/>
  <c r="E42" i="3"/>
  <c r="D50" i="3"/>
  <c r="G69" i="3" s="1"/>
  <c r="H69" i="3" s="1"/>
  <c r="E95" i="3"/>
  <c r="D105" i="3"/>
  <c r="D103" i="3"/>
  <c r="D51" i="3" l="1"/>
  <c r="G63" i="3"/>
  <c r="H63" i="3" s="1"/>
  <c r="G67" i="3"/>
  <c r="H67" i="3" s="1"/>
  <c r="G62" i="3"/>
  <c r="H62" i="3" s="1"/>
  <c r="G71" i="3"/>
  <c r="H71" i="3" s="1"/>
  <c r="G61" i="3"/>
  <c r="H61" i="3" s="1"/>
  <c r="G70" i="3"/>
  <c r="H70" i="3" s="1"/>
  <c r="G64" i="3"/>
  <c r="H64" i="3" s="1"/>
  <c r="G68" i="3"/>
  <c r="H68" i="3" s="1"/>
  <c r="G66" i="3"/>
  <c r="H66" i="3" s="1"/>
  <c r="G65" i="3"/>
  <c r="H65" i="3" s="1"/>
  <c r="G60" i="3"/>
  <c r="H60" i="3" s="1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G72" i="3" l="1"/>
  <c r="G73" i="3" s="1"/>
  <c r="G74" i="3"/>
  <c r="H74" i="3"/>
  <c r="H72" i="3"/>
  <c r="E115" i="3"/>
  <c r="E116" i="3" s="1"/>
  <c r="E117" i="3"/>
  <c r="F108" i="3"/>
  <c r="F117" i="3" l="1"/>
  <c r="F115" i="3"/>
  <c r="G76" i="3"/>
  <c r="H73" i="3"/>
  <c r="G120" i="3" l="1"/>
  <c r="F116" i="3"/>
</calcChain>
</file>

<file path=xl/sharedStrings.xml><?xml version="1.0" encoding="utf-8"?>
<sst xmlns="http://schemas.openxmlformats.org/spreadsheetml/2006/main" count="231" uniqueCount="132">
  <si>
    <t>HPLC System Suitability Report</t>
  </si>
  <si>
    <t>Analysis Data</t>
  </si>
  <si>
    <t>Assay</t>
  </si>
  <si>
    <t>Sample(s)</t>
  </si>
  <si>
    <t>Reference Substance:</t>
  </si>
  <si>
    <t>GLIPITA 50 TABLETS</t>
  </si>
  <si>
    <t>% age Purity:</t>
  </si>
  <si>
    <t>Weight (mg):</t>
  </si>
  <si>
    <t>Sitagliptin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</si>
  <si>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</si>
  <si>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</si>
  <si>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</si>
  <si>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</si>
  <si>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</si>
  <si>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</si>
  <si>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</si>
  <si>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</si>
  <si>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</si>
  <si>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</si>
  <si>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</si>
  <si>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</si>
  <si>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</si>
  <si>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</si>
  <si>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</si>
  <si>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</si>
  <si>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</si>
  <si>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</si>
  <si>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</si>
  <si>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</si>
  <si>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</si>
  <si>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</si>
  <si>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</si>
  <si>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</si>
  <si>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</si>
  <si>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</si>
  <si>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</si>
  <si>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</si>
  <si>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</si>
  <si>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</si>
  <si>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</si>
  <si>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</si>
  <si>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</si>
  <si>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</si>
  <si>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</si>
  <si>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</si>
  <si>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</si>
  <si>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</si>
  <si>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</si>
  <si>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</si>
  <si>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</si>
  <si>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</si>
  <si>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</si>
  <si>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</si>
  <si>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</si>
  <si>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</si>
  <si>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</si>
  <si>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</si>
  <si>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</si>
  <si>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</si>
  <si>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</si>
  <si>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</si>
  <si>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</si>
  <si>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</si>
  <si>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</si>
  <si>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</si>
  <si>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</si>
  <si>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</si>
  <si>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</si>
  <si>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</si>
  <si>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</si>
  <si>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</si>
  <si>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</si>
  <si>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</si>
  <si>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</si>
  <si>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</si>
  <si>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</si>
  <si>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</si>
  <si>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</si>
  <si>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</si>
  <si>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</si>
  <si>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</si>
  <si>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</si>
  <si>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</si>
  <si>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</si>
  <si>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</si>
  <si>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</si>
  <si>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</si>
  <si>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</si>
  <si>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</si>
  <si>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</si>
  <si>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</si>
  <si>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</si>
  <si>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</si>
  <si>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</si>
  <si>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</si>
  <si>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</si>
  <si>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</si>
  <si>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</si>
  <si>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</si>
  <si>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</si>
  <si>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</si>
  <si>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</si>
  <si>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</si>
  <si>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</si>
  <si>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</si>
  <si>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</si>
  <si>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</si>
  <si>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</si>
  <si>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</si>
  <si>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</si>
  <si>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</si>
  <si>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</si>
  <si>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</si>
  <si>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</si>
  <si>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</si>
  <si>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</si>
  <si>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</si>
  <si>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</si>
  <si>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</si>
  <si>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</si>
  <si>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</si>
  <si>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</si>
  <si>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GLIPITA 100 TABLETS</t>
  </si>
  <si>
    <t>NDQD201510446</t>
  </si>
  <si>
    <t>WRS/S-35-1</t>
  </si>
  <si>
    <t>SITAGLIPTIN PHOSPHATE</t>
  </si>
  <si>
    <t xml:space="preserve">Eacl Tablet contains: Sitagliptin 100mg    phosphate INN Equivalent to 50 mg Sitagliptin </t>
  </si>
  <si>
    <t>2015-10-26 09:23:28</t>
  </si>
  <si>
    <t xml:space="preserve">Each Tablet contains: Sitagliptin 50mg    phosphate INN Equivalent to 50 mg Sitagliptin </t>
  </si>
  <si>
    <t>31st April 2016</t>
  </si>
  <si>
    <t>12th July 2016</t>
  </si>
  <si>
    <t>NDQD201510445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</si>
</sst>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4" fillId="2" borderId="0"/>
  </cellStyleXfs>
  <cellXfs count="328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" fillId="2" borderId="0" xfId="1" applyFont="1" applyFill="1"/>
    <xf numFmtId="0" fontId="24" fillId="2" borderId="0" xfId="1" applyFill="1"/>
    <xf numFmtId="0" fontId="10" fillId="2" borderId="0" xfId="1" applyFont="1" applyFill="1" applyAlignment="1">
      <alignment wrapText="1"/>
    </xf>
    <xf numFmtId="0" fontId="4" fillId="2" borderId="0" xfId="1" applyFont="1" applyFill="1"/>
    <xf numFmtId="0" fontId="6" fillId="2" borderId="0" xfId="1" applyFont="1" applyFill="1"/>
    <xf numFmtId="167" fontId="6" fillId="2" borderId="0" xfId="1" applyNumberFormat="1" applyFont="1" applyFill="1" applyAlignment="1">
      <alignment horizontal="center"/>
    </xf>
    <xf numFmtId="0" fontId="5" fillId="2" borderId="0" xfId="1" applyFont="1" applyFill="1" applyAlignment="1">
      <alignment horizontal="right"/>
    </xf>
    <xf numFmtId="167" fontId="6" fillId="2" borderId="0" xfId="1" applyNumberFormat="1" applyFont="1" applyFill="1"/>
    <xf numFmtId="0" fontId="4" fillId="2" borderId="0" xfId="1" applyFont="1" applyFill="1" applyAlignment="1">
      <alignment horizontal="left"/>
    </xf>
    <xf numFmtId="0" fontId="9" fillId="2" borderId="0" xfId="1" applyFont="1" applyFill="1"/>
    <xf numFmtId="164" fontId="1" fillId="2" borderId="0" xfId="1" applyNumberFormat="1" applyFont="1" applyFill="1"/>
    <xf numFmtId="164" fontId="5" fillId="2" borderId="12" xfId="1" applyNumberFormat="1" applyFont="1" applyFill="1" applyBorder="1" applyAlignment="1">
      <alignment horizontal="center" wrapText="1"/>
    </xf>
    <xf numFmtId="0" fontId="5" fillId="2" borderId="12" xfId="1" applyFont="1" applyFill="1" applyBorder="1" applyAlignment="1">
      <alignment horizontal="center" wrapText="1"/>
    </xf>
    <xf numFmtId="0" fontId="2" fillId="2" borderId="0" xfId="1" applyFont="1" applyFill="1" applyAlignment="1">
      <alignment horizontal="center"/>
    </xf>
    <xf numFmtId="2" fontId="6" fillId="3" borderId="14" xfId="1" applyNumberFormat="1" applyFont="1" applyFill="1" applyBorder="1" applyProtection="1">
      <protection locked="0"/>
    </xf>
    <xf numFmtId="10" fontId="6" fillId="2" borderId="13" xfId="1" applyNumberFormat="1" applyFont="1" applyFill="1" applyBorder="1" applyAlignment="1">
      <alignment horizontal="center"/>
    </xf>
    <xf numFmtId="10" fontId="6" fillId="2" borderId="0" xfId="1" applyNumberFormat="1" applyFont="1" applyFill="1" applyAlignment="1">
      <alignment horizontal="center"/>
    </xf>
    <xf numFmtId="10" fontId="6" fillId="2" borderId="14" xfId="1" applyNumberFormat="1" applyFont="1" applyFill="1" applyBorder="1" applyAlignment="1">
      <alignment horizontal="center"/>
    </xf>
    <xf numFmtId="2" fontId="6" fillId="3" borderId="15" xfId="1" applyNumberFormat="1" applyFont="1" applyFill="1" applyBorder="1" applyProtection="1">
      <protection locked="0"/>
    </xf>
    <xf numFmtId="10" fontId="6" fillId="2" borderId="15" xfId="1" applyNumberFormat="1" applyFont="1" applyFill="1" applyBorder="1" applyAlignment="1">
      <alignment horizontal="center"/>
    </xf>
    <xf numFmtId="166" fontId="2" fillId="2" borderId="0" xfId="1" applyNumberFormat="1" applyFont="1" applyFill="1" applyAlignment="1">
      <alignment horizontal="center"/>
    </xf>
    <xf numFmtId="10" fontId="2" fillId="2" borderId="0" xfId="1" applyNumberFormat="1" applyFont="1" applyFill="1" applyAlignment="1">
      <alignment horizontal="center"/>
    </xf>
    <xf numFmtId="0" fontId="6" fillId="2" borderId="12" xfId="1" applyFont="1" applyFill="1" applyBorder="1" applyAlignment="1">
      <alignment horizontal="right" vertical="center"/>
    </xf>
    <xf numFmtId="166" fontId="6" fillId="2" borderId="12" xfId="1" applyNumberFormat="1" applyFont="1" applyFill="1" applyBorder="1" applyAlignment="1">
      <alignment horizontal="center" vertical="center"/>
    </xf>
    <xf numFmtId="166" fontId="6" fillId="2" borderId="0" xfId="1" applyNumberFormat="1" applyFont="1" applyFill="1" applyAlignment="1">
      <alignment horizontal="center"/>
    </xf>
    <xf numFmtId="164" fontId="5" fillId="2" borderId="12" xfId="1" applyNumberFormat="1" applyFont="1" applyFill="1" applyBorder="1" applyAlignment="1">
      <alignment horizontal="center" vertical="center"/>
    </xf>
    <xf numFmtId="2" fontId="8" fillId="2" borderId="0" xfId="1" applyNumberFormat="1" applyFont="1" applyFill="1" applyAlignment="1">
      <alignment horizontal="right"/>
    </xf>
    <xf numFmtId="2" fontId="5" fillId="2" borderId="0" xfId="1" applyNumberFormat="1" applyFont="1" applyFill="1"/>
    <xf numFmtId="2" fontId="8" fillId="2" borderId="0" xfId="1" applyNumberFormat="1" applyFont="1" applyFill="1"/>
    <xf numFmtId="0" fontId="5" fillId="2" borderId="12" xfId="1" applyFont="1" applyFill="1" applyBorder="1" applyAlignment="1">
      <alignment horizontal="center" vertical="center"/>
    </xf>
    <xf numFmtId="10" fontId="2" fillId="2" borderId="0" xfId="1" applyNumberFormat="1" applyFont="1" applyFill="1"/>
    <xf numFmtId="165" fontId="5" fillId="2" borderId="16" xfId="1" applyNumberFormat="1" applyFont="1" applyFill="1" applyBorder="1" applyAlignment="1">
      <alignment horizontal="center"/>
    </xf>
    <xf numFmtId="2" fontId="5" fillId="2" borderId="12" xfId="1" applyNumberFormat="1" applyFont="1" applyFill="1" applyBorder="1" applyAlignment="1">
      <alignment horizontal="center" vertical="center"/>
    </xf>
    <xf numFmtId="165" fontId="5" fillId="2" borderId="17" xfId="1" applyNumberFormat="1" applyFont="1" applyFill="1" applyBorder="1" applyAlignment="1">
      <alignment horizontal="center"/>
    </xf>
    <xf numFmtId="0" fontId="6" fillId="2" borderId="9" xfId="1" applyFont="1" applyFill="1" applyBorder="1"/>
    <xf numFmtId="0" fontId="6" fillId="2" borderId="0" xfId="1" applyFont="1" applyFill="1" applyAlignment="1">
      <alignment horizontal="center"/>
    </xf>
    <xf numFmtId="10" fontId="6" fillId="2" borderId="9" xfId="1" applyNumberFormat="1" applyFont="1" applyFill="1" applyBorder="1"/>
    <xf numFmtId="0" fontId="5" fillId="2" borderId="10" xfId="1" applyFont="1" applyFill="1" applyBorder="1"/>
    <xf numFmtId="0" fontId="5" fillId="2" borderId="10" xfId="1" applyFont="1" applyFill="1" applyBorder="1" applyAlignment="1">
      <alignment horizontal="center"/>
    </xf>
    <xf numFmtId="0" fontId="6" fillId="2" borderId="10" xfId="1" applyFont="1" applyFill="1" applyBorder="1" applyAlignment="1">
      <alignment horizontal="center"/>
    </xf>
    <xf numFmtId="0" fontId="6" fillId="2" borderId="7" xfId="1" applyFont="1" applyFill="1" applyBorder="1"/>
    <xf numFmtId="0" fontId="5" fillId="2" borderId="11" xfId="1" applyFont="1" applyFill="1" applyBorder="1"/>
    <xf numFmtId="0" fontId="5" fillId="2" borderId="0" xfId="1" applyFont="1" applyFill="1"/>
    <xf numFmtId="0" fontId="6" fillId="2" borderId="11" xfId="1" applyFont="1" applyFill="1" applyBorder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1" applyNumberFormat="1" applyFont="1" applyFill="1" applyBorder="1" applyAlignment="1">
      <alignment horizontal="center" vertical="center"/>
    </xf>
    <xf numFmtId="166" fontId="5" fillId="2" borderId="15" xfId="1" applyNumberFormat="1" applyFont="1" applyFill="1" applyBorder="1" applyAlignment="1">
      <alignment horizontal="center" vertical="center"/>
    </xf>
    <xf numFmtId="0" fontId="10" fillId="2" borderId="18" xfId="1" applyFont="1" applyFill="1" applyBorder="1" applyAlignment="1">
      <alignment horizontal="center" wrapText="1"/>
    </xf>
    <xf numFmtId="0" fontId="10" fillId="2" borderId="19" xfId="1" applyFont="1" applyFill="1" applyBorder="1" applyAlignment="1">
      <alignment horizontal="center" wrapText="1"/>
    </xf>
    <xf numFmtId="0" fontId="10" fillId="2" borderId="20" xfId="1" applyFont="1" applyFill="1" applyBorder="1" applyAlignment="1">
      <alignment horizontal="center" wrapText="1"/>
    </xf>
    <xf numFmtId="0" fontId="4" fillId="2" borderId="0" xfId="1" applyFont="1" applyFill="1" applyAlignment="1">
      <alignment horizontal="center"/>
    </xf>
    <xf numFmtId="0" fontId="5" fillId="2" borderId="0" xfId="1" applyFont="1" applyFill="1" applyAlignment="1">
      <alignment horizontal="right"/>
    </xf>
    <xf numFmtId="164" fontId="1" fillId="2" borderId="0" xfId="1" applyNumberFormat="1" applyFont="1" applyFill="1" applyAlignment="1">
      <alignment horizontal="center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</cellXfs>
  <cellStyles count="2">
    <cellStyle name="Normal" xfId="0" builtinId="0"/>
    <cellStyle name="Normal 2" xfId="1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7" workbookViewId="0">
      <selection activeCell="F12" sqref="F12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79" t="s">
        <v>0</v>
      </c>
      <c r="B15" s="279"/>
      <c r="C15" s="279"/>
      <c r="D15" s="279"/>
      <c r="E15" s="279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tr">
        <f>Sitagliptin!B18</f>
        <v>GLIPITA 50 TABLETS</v>
      </c>
      <c r="D17" s="9"/>
      <c r="E17" s="10"/>
    </row>
    <row r="18" spans="1:6" ht="16.5" customHeight="1" x14ac:dyDescent="0.3">
      <c r="A18" s="11" t="s">
        <v>4</v>
      </c>
      <c r="B18" s="8" t="str">
        <f>Sitagliptin!B26</f>
        <v>SITAGLIPTIN PHOSPHATE</v>
      </c>
      <c r="C18" s="10"/>
      <c r="D18" s="10"/>
      <c r="E18" s="10"/>
    </row>
    <row r="19" spans="1:6" ht="16.5" customHeight="1" x14ac:dyDescent="0.3">
      <c r="A19" s="11" t="s">
        <v>6</v>
      </c>
      <c r="B19" s="12">
        <f>Sitagliptin!B28</f>
        <v>96.9</v>
      </c>
      <c r="C19" s="10"/>
      <c r="D19" s="10"/>
      <c r="E19" s="10"/>
    </row>
    <row r="20" spans="1:6" ht="16.5" customHeight="1" x14ac:dyDescent="0.3">
      <c r="A20" s="7" t="s">
        <v>7</v>
      </c>
      <c r="B20" s="12">
        <f>Sitagliptin!D43</f>
        <v>14.11</v>
      </c>
      <c r="C20" s="10"/>
      <c r="D20" s="10"/>
      <c r="E20" s="10"/>
    </row>
    <row r="21" spans="1:6" ht="16.5" customHeight="1" x14ac:dyDescent="0.3">
      <c r="A21" s="7" t="s">
        <v>9</v>
      </c>
      <c r="B21" s="13">
        <f>Sitagliptin!D46</f>
        <v>0.10641662379825885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10</v>
      </c>
      <c r="B23" s="15" t="s">
        <v>11</v>
      </c>
      <c r="C23" s="14" t="s">
        <v>12</v>
      </c>
      <c r="D23" s="14" t="s">
        <v>13</v>
      </c>
      <c r="E23" s="16" t="s">
        <v>14</v>
      </c>
    </row>
    <row r="24" spans="1:6" ht="16.5" customHeight="1" x14ac:dyDescent="0.3">
      <c r="A24" s="17">
        <v>1</v>
      </c>
      <c r="B24" s="18">
        <v>57995008</v>
      </c>
      <c r="C24" s="18">
        <v>10743.6</v>
      </c>
      <c r="D24" s="19">
        <v>1.1000000000000001</v>
      </c>
      <c r="E24" s="20">
        <v>5.7</v>
      </c>
    </row>
    <row r="25" spans="1:6" ht="16.5" customHeight="1" x14ac:dyDescent="0.3">
      <c r="A25" s="17">
        <v>2</v>
      </c>
      <c r="B25" s="18">
        <v>58374483</v>
      </c>
      <c r="C25" s="18">
        <v>10739.2</v>
      </c>
      <c r="D25" s="19">
        <v>1.1000000000000001</v>
      </c>
      <c r="E25" s="19">
        <v>5.7</v>
      </c>
    </row>
    <row r="26" spans="1:6" ht="16.5" customHeight="1" x14ac:dyDescent="0.3">
      <c r="A26" s="17">
        <v>3</v>
      </c>
      <c r="B26" s="18">
        <v>58509974</v>
      </c>
      <c r="C26" s="18">
        <v>10730.4</v>
      </c>
      <c r="D26" s="19">
        <v>1.1000000000000001</v>
      </c>
      <c r="E26" s="19">
        <v>5.7</v>
      </c>
    </row>
    <row r="27" spans="1:6" ht="16.5" customHeight="1" x14ac:dyDescent="0.3">
      <c r="A27" s="17">
        <v>4</v>
      </c>
      <c r="B27" s="18">
        <v>58578547</v>
      </c>
      <c r="C27" s="18">
        <v>10726.9</v>
      </c>
      <c r="D27" s="19">
        <v>1.1000000000000001</v>
      </c>
      <c r="E27" s="19">
        <v>5.7</v>
      </c>
    </row>
    <row r="28" spans="1:6" ht="16.5" customHeight="1" x14ac:dyDescent="0.3">
      <c r="A28" s="17">
        <v>5</v>
      </c>
      <c r="B28" s="18">
        <v>58849254</v>
      </c>
      <c r="C28" s="18">
        <v>10717.5</v>
      </c>
      <c r="D28" s="19">
        <v>1.1000000000000001</v>
      </c>
      <c r="E28" s="19">
        <v>5.7</v>
      </c>
    </row>
    <row r="29" spans="1:6" ht="16.5" customHeight="1" x14ac:dyDescent="0.3">
      <c r="A29" s="17">
        <v>6</v>
      </c>
      <c r="B29" s="21">
        <v>58936903</v>
      </c>
      <c r="C29" s="21">
        <v>10742.9</v>
      </c>
      <c r="D29" s="22">
        <v>1.1000000000000001</v>
      </c>
      <c r="E29" s="22">
        <v>5.7</v>
      </c>
    </row>
    <row r="30" spans="1:6" ht="16.5" customHeight="1" x14ac:dyDescent="0.3">
      <c r="A30" s="23" t="s">
        <v>15</v>
      </c>
      <c r="B30" s="24">
        <f>AVERAGE(B24:B29)</f>
        <v>58540694.833333336</v>
      </c>
      <c r="C30" s="25">
        <f>AVERAGE(C24:C29)</f>
        <v>10733.416666666668</v>
      </c>
      <c r="D30" s="26">
        <f>AVERAGE(D24:D29)</f>
        <v>1.0999999999999999</v>
      </c>
      <c r="E30" s="26">
        <f>AVERAGE(E24:E29)</f>
        <v>5.7</v>
      </c>
    </row>
    <row r="31" spans="1:6" ht="16.5" customHeight="1" x14ac:dyDescent="0.3">
      <c r="A31" s="27" t="s">
        <v>16</v>
      </c>
      <c r="B31" s="28">
        <f>(STDEV(B24:B29)/B30)</f>
        <v>5.8177983182778302E-3</v>
      </c>
      <c r="C31" s="29"/>
      <c r="D31" s="29"/>
      <c r="E31" s="30"/>
      <c r="F31" s="2"/>
    </row>
    <row r="32" spans="1:6" s="2" customFormat="1" ht="16.5" customHeight="1" x14ac:dyDescent="0.3">
      <c r="A32" s="31" t="s">
        <v>17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18</v>
      </c>
      <c r="B34" s="37" t="s">
        <v>19</v>
      </c>
      <c r="C34" s="38"/>
      <c r="D34" s="38"/>
      <c r="E34" s="39"/>
    </row>
    <row r="35" spans="1:6" ht="16.5" customHeight="1" x14ac:dyDescent="0.3">
      <c r="A35" s="11"/>
      <c r="B35" s="37" t="s">
        <v>20</v>
      </c>
      <c r="C35" s="38"/>
      <c r="D35" s="38"/>
      <c r="E35" s="39"/>
      <c r="F35" s="2"/>
    </row>
    <row r="36" spans="1:6" ht="16.5" customHeight="1" x14ac:dyDescent="0.3">
      <c r="A36" s="11"/>
      <c r="B36" s="40" t="s">
        <v>21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22</v>
      </c>
    </row>
    <row r="39" spans="1:6" ht="16.5" customHeight="1" x14ac:dyDescent="0.3">
      <c r="A39" s="11" t="s">
        <v>4</v>
      </c>
      <c r="B39" s="8" t="str">
        <f>Sitagliptin!B79</f>
        <v>SITAGLIPTIN PHOSPHATE</v>
      </c>
      <c r="C39" s="10"/>
      <c r="D39" s="10"/>
      <c r="E39" s="10"/>
    </row>
    <row r="40" spans="1:6" ht="16.5" customHeight="1" x14ac:dyDescent="0.3">
      <c r="A40" s="11" t="s">
        <v>6</v>
      </c>
      <c r="B40" s="12">
        <f>Sitagliptin!B81</f>
        <v>96.9</v>
      </c>
      <c r="C40" s="10"/>
      <c r="D40" s="10"/>
      <c r="E40" s="10"/>
    </row>
    <row r="41" spans="1:6" ht="16.5" customHeight="1" x14ac:dyDescent="0.3">
      <c r="A41" s="7" t="s">
        <v>7</v>
      </c>
      <c r="B41" s="12">
        <f>Sitagliptin!D96</f>
        <v>31.99</v>
      </c>
      <c r="C41" s="10"/>
      <c r="D41" s="10"/>
      <c r="E41" s="10"/>
    </row>
    <row r="42" spans="1:6" ht="16.5" customHeight="1" x14ac:dyDescent="0.3">
      <c r="A42" s="7" t="s">
        <v>9</v>
      </c>
      <c r="B42" s="12">
        <f>Sitagliptin!D99</f>
        <v>4.8253264284993616E-2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10</v>
      </c>
      <c r="B44" s="15" t="s">
        <v>11</v>
      </c>
      <c r="C44" s="14" t="s">
        <v>12</v>
      </c>
      <c r="D44" s="14" t="s">
        <v>13</v>
      </c>
      <c r="E44" s="16" t="s">
        <v>14</v>
      </c>
    </row>
    <row r="45" spans="1:6" ht="16.5" customHeight="1" x14ac:dyDescent="0.3">
      <c r="A45" s="17">
        <v>1</v>
      </c>
      <c r="B45" s="18">
        <v>9261757</v>
      </c>
      <c r="C45" s="18">
        <v>6280.41</v>
      </c>
      <c r="D45" s="19">
        <v>1.74</v>
      </c>
      <c r="E45" s="20">
        <v>5.24</v>
      </c>
    </row>
    <row r="46" spans="1:6" ht="16.5" customHeight="1" x14ac:dyDescent="0.3">
      <c r="A46" s="17">
        <v>2</v>
      </c>
      <c r="B46" s="18">
        <v>9316473</v>
      </c>
      <c r="C46" s="18">
        <v>6273.99</v>
      </c>
      <c r="D46" s="19">
        <v>1.73</v>
      </c>
      <c r="E46" s="19">
        <v>5.24</v>
      </c>
    </row>
    <row r="47" spans="1:6" ht="16.5" customHeight="1" x14ac:dyDescent="0.3">
      <c r="A47" s="17">
        <v>3</v>
      </c>
      <c r="B47" s="18">
        <v>9097333</v>
      </c>
      <c r="C47" s="18">
        <v>6306.37</v>
      </c>
      <c r="D47" s="19">
        <v>1.7</v>
      </c>
      <c r="E47" s="19">
        <v>5.25</v>
      </c>
    </row>
    <row r="48" spans="1:6" ht="16.5" customHeight="1" x14ac:dyDescent="0.3">
      <c r="A48" s="17">
        <v>4</v>
      </c>
      <c r="B48" s="18">
        <v>9326552</v>
      </c>
      <c r="C48" s="18">
        <v>6288.9</v>
      </c>
      <c r="D48" s="19">
        <v>1.71</v>
      </c>
      <c r="E48" s="19">
        <v>5.25</v>
      </c>
    </row>
    <row r="49" spans="1:7" ht="16.5" customHeight="1" x14ac:dyDescent="0.3">
      <c r="A49" s="17">
        <v>5</v>
      </c>
      <c r="B49" s="18">
        <v>9243083</v>
      </c>
      <c r="C49" s="18">
        <v>6257.09</v>
      </c>
      <c r="D49" s="19">
        <v>1.69</v>
      </c>
      <c r="E49" s="19">
        <v>5.25</v>
      </c>
    </row>
    <row r="50" spans="1:7" ht="16.5" customHeight="1" x14ac:dyDescent="0.3">
      <c r="A50" s="17">
        <v>6</v>
      </c>
      <c r="B50" s="21">
        <v>9236418</v>
      </c>
      <c r="C50" s="21">
        <v>6258.98</v>
      </c>
      <c r="D50" s="22">
        <v>1.69</v>
      </c>
      <c r="E50" s="22">
        <v>5.25</v>
      </c>
    </row>
    <row r="51" spans="1:7" ht="16.5" customHeight="1" x14ac:dyDescent="0.3">
      <c r="A51" s="23" t="s">
        <v>15</v>
      </c>
      <c r="B51" s="24">
        <f>AVERAGE(B45:B50)</f>
        <v>9246936</v>
      </c>
      <c r="C51" s="25">
        <f>AVERAGE(C45:C50)</f>
        <v>6277.623333333333</v>
      </c>
      <c r="D51" s="26">
        <f>AVERAGE(D45:D50)</f>
        <v>1.71</v>
      </c>
      <c r="E51" s="26">
        <f>AVERAGE(E45:E50)</f>
        <v>5.246666666666667</v>
      </c>
    </row>
    <row r="52" spans="1:7" ht="16.5" customHeight="1" x14ac:dyDescent="0.3">
      <c r="A52" s="27" t="s">
        <v>16</v>
      </c>
      <c r="B52" s="28">
        <f>(STDEV(B45:B50)/B51)</f>
        <v>8.9046916906286057E-3</v>
      </c>
      <c r="C52" s="29"/>
      <c r="D52" s="29"/>
      <c r="E52" s="30"/>
      <c r="F52" s="2"/>
    </row>
    <row r="53" spans="1:7" s="2" customFormat="1" ht="16.5" customHeight="1" x14ac:dyDescent="0.3">
      <c r="A53" s="31" t="s">
        <v>17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18</v>
      </c>
      <c r="B55" s="37" t="s">
        <v>19</v>
      </c>
      <c r="C55" s="38"/>
      <c r="D55" s="38"/>
      <c r="E55" s="39"/>
    </row>
    <row r="56" spans="1:7" ht="16.5" customHeight="1" x14ac:dyDescent="0.3">
      <c r="A56" s="11"/>
      <c r="B56" s="37" t="s">
        <v>20</v>
      </c>
      <c r="C56" s="38"/>
      <c r="D56" s="38"/>
      <c r="E56" s="39"/>
      <c r="F56" s="2"/>
    </row>
    <row r="57" spans="1:7" ht="16.5" customHeight="1" x14ac:dyDescent="0.3">
      <c r="A57" s="11"/>
      <c r="B57" s="40" t="s">
        <v>21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0" t="s">
        <v>23</v>
      </c>
      <c r="C59" s="280"/>
      <c r="E59" s="45" t="s">
        <v>24</v>
      </c>
      <c r="F59" s="46"/>
      <c r="G59" s="45" t="s">
        <v>25</v>
      </c>
    </row>
    <row r="60" spans="1:7" ht="22.5" customHeight="1" x14ac:dyDescent="0.3">
      <c r="A60" s="47" t="s">
        <v>26</v>
      </c>
      <c r="B60" s="48"/>
      <c r="C60" s="48"/>
      <c r="E60" s="48"/>
      <c r="F60" s="2"/>
      <c r="G60" s="49"/>
    </row>
    <row r="61" spans="1:7" ht="25.5" customHeight="1" x14ac:dyDescent="0.3">
      <c r="A61" s="47" t="s">
        <v>27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16" workbookViewId="0">
      <selection activeCell="C15" sqref="C15"/>
    </sheetView>
  </sheetViews>
  <sheetFormatPr defaultRowHeight="15" x14ac:dyDescent="0.3"/>
  <cols>
    <col min="1" max="1" width="15.5703125" style="235" customWidth="1"/>
    <col min="2" max="2" width="18.42578125" style="235" customWidth="1"/>
    <col min="3" max="3" width="14.28515625" style="235" customWidth="1"/>
    <col min="4" max="4" width="15" style="235" customWidth="1"/>
    <col min="5" max="5" width="9.140625" style="235" customWidth="1"/>
    <col min="6" max="6" width="27.85546875" style="235" customWidth="1"/>
    <col min="7" max="7" width="12.28515625" style="235" customWidth="1"/>
    <col min="8" max="8" width="9.140625" style="235" customWidth="1"/>
    <col min="9" max="16384" width="9.140625" style="236"/>
  </cols>
  <sheetData>
    <row r="10" spans="1:7" ht="13.5" customHeight="1" thickBot="1" x14ac:dyDescent="0.35"/>
    <row r="11" spans="1:7" ht="13.5" customHeight="1" thickBot="1" x14ac:dyDescent="0.35">
      <c r="A11" s="283" t="s">
        <v>28</v>
      </c>
      <c r="B11" s="284"/>
      <c r="C11" s="284"/>
      <c r="D11" s="284"/>
      <c r="E11" s="284"/>
      <c r="F11" s="285"/>
      <c r="G11" s="237"/>
    </row>
    <row r="12" spans="1:7" ht="16.5" customHeight="1" x14ac:dyDescent="0.3">
      <c r="A12" s="286" t="s">
        <v>29</v>
      </c>
      <c r="B12" s="286"/>
      <c r="C12" s="286"/>
      <c r="D12" s="286"/>
      <c r="E12" s="286"/>
      <c r="F12" s="286"/>
      <c r="G12" s="238"/>
    </row>
    <row r="14" spans="1:7" ht="16.5" customHeight="1" x14ac:dyDescent="0.3">
      <c r="A14" s="287" t="s">
        <v>30</v>
      </c>
      <c r="B14" s="287"/>
      <c r="C14" s="239" t="s">
        <v>122</v>
      </c>
    </row>
    <row r="15" spans="1:7" ht="16.5" customHeight="1" x14ac:dyDescent="0.3">
      <c r="A15" s="287" t="s">
        <v>31</v>
      </c>
      <c r="B15" s="287"/>
      <c r="C15" s="239" t="s">
        <v>123</v>
      </c>
    </row>
    <row r="16" spans="1:7" ht="16.5" customHeight="1" x14ac:dyDescent="0.3">
      <c r="A16" s="287" t="s">
        <v>32</v>
      </c>
      <c r="B16" s="287"/>
      <c r="C16" s="239" t="s">
        <v>8</v>
      </c>
    </row>
    <row r="17" spans="1:5" ht="16.5" customHeight="1" x14ac:dyDescent="0.3">
      <c r="A17" s="287" t="s">
        <v>33</v>
      </c>
      <c r="B17" s="287"/>
      <c r="C17" s="239" t="s">
        <v>126</v>
      </c>
    </row>
    <row r="18" spans="1:5" ht="16.5" customHeight="1" x14ac:dyDescent="0.3">
      <c r="A18" s="287" t="s">
        <v>34</v>
      </c>
      <c r="B18" s="287"/>
      <c r="C18" s="240" t="s">
        <v>127</v>
      </c>
    </row>
    <row r="19" spans="1:5" ht="16.5" customHeight="1" x14ac:dyDescent="0.3">
      <c r="A19" s="287" t="s">
        <v>35</v>
      </c>
      <c r="B19" s="287"/>
      <c r="C19" s="240" t="e">
        <f>#REF!</f>
        <v>#REF!</v>
      </c>
    </row>
    <row r="20" spans="1:5" ht="16.5" customHeight="1" x14ac:dyDescent="0.3">
      <c r="A20" s="241"/>
      <c r="B20" s="241"/>
      <c r="C20" s="242"/>
    </row>
    <row r="21" spans="1:5" ht="16.5" customHeight="1" x14ac:dyDescent="0.3">
      <c r="A21" s="286" t="s">
        <v>1</v>
      </c>
      <c r="B21" s="286"/>
      <c r="C21" s="243" t="s">
        <v>36</v>
      </c>
      <c r="D21" s="244"/>
    </row>
    <row r="22" spans="1:5" ht="15.75" customHeight="1" thickBot="1" x14ac:dyDescent="0.35">
      <c r="A22" s="288"/>
      <c r="B22" s="288"/>
      <c r="C22" s="245"/>
      <c r="D22" s="288"/>
      <c r="E22" s="288"/>
    </row>
    <row r="23" spans="1:5" ht="33.75" customHeight="1" thickBot="1" x14ac:dyDescent="0.35">
      <c r="C23" s="246" t="s">
        <v>37</v>
      </c>
      <c r="D23" s="247" t="s">
        <v>38</v>
      </c>
      <c r="E23" s="248"/>
    </row>
    <row r="24" spans="1:5" ht="15.75" customHeight="1" x14ac:dyDescent="0.3">
      <c r="C24" s="249">
        <v>202.05</v>
      </c>
      <c r="D24" s="250">
        <f t="shared" ref="D24:D43" si="0">(C24-$C$46)/$C$46</f>
        <v>-1.187655425876063E-2</v>
      </c>
      <c r="E24" s="251"/>
    </row>
    <row r="25" spans="1:5" ht="15.75" customHeight="1" x14ac:dyDescent="0.3">
      <c r="C25" s="249">
        <v>206.05</v>
      </c>
      <c r="D25" s="252">
        <f t="shared" si="0"/>
        <v>7.6854045779874884E-3</v>
      </c>
      <c r="E25" s="251"/>
    </row>
    <row r="26" spans="1:5" ht="15.75" customHeight="1" x14ac:dyDescent="0.3">
      <c r="C26" s="249">
        <v>201.27</v>
      </c>
      <c r="D26" s="252">
        <f t="shared" si="0"/>
        <v>-1.5691136231926518E-2</v>
      </c>
      <c r="E26" s="251"/>
    </row>
    <row r="27" spans="1:5" ht="15.75" customHeight="1" x14ac:dyDescent="0.3">
      <c r="C27" s="249">
        <v>202.67</v>
      </c>
      <c r="D27" s="252">
        <f t="shared" si="0"/>
        <v>-8.8444506390647892E-3</v>
      </c>
      <c r="E27" s="251"/>
    </row>
    <row r="28" spans="1:5" ht="15.75" customHeight="1" x14ac:dyDescent="0.3">
      <c r="C28" s="249">
        <v>200.86</v>
      </c>
      <c r="D28" s="252">
        <f t="shared" si="0"/>
        <v>-1.7696237012693183E-2</v>
      </c>
      <c r="E28" s="251"/>
    </row>
    <row r="29" spans="1:5" ht="15.75" customHeight="1" x14ac:dyDescent="0.3">
      <c r="C29" s="249">
        <v>202.45</v>
      </c>
      <c r="D29" s="252">
        <f t="shared" si="0"/>
        <v>-9.92035837508593E-3</v>
      </c>
      <c r="E29" s="251"/>
    </row>
    <row r="30" spans="1:5" ht="15.75" customHeight="1" x14ac:dyDescent="0.3">
      <c r="C30" s="249">
        <v>204.71</v>
      </c>
      <c r="D30" s="252">
        <f t="shared" si="0"/>
        <v>1.1321483676768518E-3</v>
      </c>
      <c r="E30" s="251"/>
    </row>
    <row r="31" spans="1:5" ht="15.75" customHeight="1" x14ac:dyDescent="0.3">
      <c r="C31" s="249">
        <v>204.87</v>
      </c>
      <c r="D31" s="252">
        <f t="shared" si="0"/>
        <v>1.9146267211467599E-3</v>
      </c>
      <c r="E31" s="251"/>
    </row>
    <row r="32" spans="1:5" ht="15.75" customHeight="1" x14ac:dyDescent="0.3">
      <c r="C32" s="249">
        <v>202.25</v>
      </c>
      <c r="D32" s="252">
        <f t="shared" si="0"/>
        <v>-1.089845631692328E-2</v>
      </c>
      <c r="E32" s="251"/>
    </row>
    <row r="33" spans="1:7" ht="15.75" customHeight="1" x14ac:dyDescent="0.3">
      <c r="C33" s="249">
        <v>207.3</v>
      </c>
      <c r="D33" s="252">
        <f t="shared" si="0"/>
        <v>1.3798516714471276E-2</v>
      </c>
      <c r="E33" s="251"/>
    </row>
    <row r="34" spans="1:7" ht="15.75" customHeight="1" x14ac:dyDescent="0.3">
      <c r="C34" s="249">
        <v>204.02</v>
      </c>
      <c r="D34" s="252">
        <f t="shared" si="0"/>
        <v>-2.2422895316621875E-3</v>
      </c>
      <c r="E34" s="251"/>
    </row>
    <row r="35" spans="1:7" ht="15.75" customHeight="1" x14ac:dyDescent="0.3">
      <c r="C35" s="249">
        <v>204.06</v>
      </c>
      <c r="D35" s="252">
        <f t="shared" si="0"/>
        <v>-2.0466699432947454E-3</v>
      </c>
      <c r="E35" s="251"/>
    </row>
    <row r="36" spans="1:7" ht="15.75" customHeight="1" x14ac:dyDescent="0.3">
      <c r="C36" s="249">
        <v>210.98</v>
      </c>
      <c r="D36" s="252">
        <f t="shared" si="0"/>
        <v>3.179551884427944E-2</v>
      </c>
      <c r="E36" s="251"/>
    </row>
    <row r="37" spans="1:7" ht="15.75" customHeight="1" x14ac:dyDescent="0.3">
      <c r="C37" s="249">
        <v>206.19</v>
      </c>
      <c r="D37" s="252">
        <f t="shared" si="0"/>
        <v>8.3700731372736061E-3</v>
      </c>
      <c r="E37" s="251"/>
    </row>
    <row r="38" spans="1:7" ht="15.75" customHeight="1" x14ac:dyDescent="0.3">
      <c r="C38" s="249">
        <v>208.87</v>
      </c>
      <c r="D38" s="252">
        <f t="shared" si="0"/>
        <v>2.1476585557894879E-2</v>
      </c>
      <c r="E38" s="251"/>
    </row>
    <row r="39" spans="1:7" ht="15.75" customHeight="1" x14ac:dyDescent="0.3">
      <c r="C39" s="249">
        <v>205.62</v>
      </c>
      <c r="D39" s="252">
        <f t="shared" si="0"/>
        <v>5.5824940030370319E-3</v>
      </c>
      <c r="E39" s="251"/>
    </row>
    <row r="40" spans="1:7" ht="15.75" customHeight="1" x14ac:dyDescent="0.3">
      <c r="C40" s="249">
        <v>203.04</v>
      </c>
      <c r="D40" s="252">
        <f t="shared" si="0"/>
        <v>-7.0349694466655651E-3</v>
      </c>
      <c r="E40" s="251"/>
    </row>
    <row r="41" spans="1:7" ht="15.75" customHeight="1" x14ac:dyDescent="0.3">
      <c r="C41" s="249">
        <v>203.78</v>
      </c>
      <c r="D41" s="252">
        <f t="shared" si="0"/>
        <v>-3.4160070618671191E-3</v>
      </c>
      <c r="E41" s="251"/>
    </row>
    <row r="42" spans="1:7" ht="15.75" customHeight="1" x14ac:dyDescent="0.3">
      <c r="C42" s="249">
        <v>202.27</v>
      </c>
      <c r="D42" s="252">
        <f t="shared" si="0"/>
        <v>-1.0800646522739489E-2</v>
      </c>
      <c r="E42" s="251"/>
    </row>
    <row r="43" spans="1:7" ht="16.5" customHeight="1" thickBot="1" x14ac:dyDescent="0.35">
      <c r="C43" s="253">
        <v>206.26</v>
      </c>
      <c r="D43" s="254">
        <f t="shared" si="0"/>
        <v>8.7124074169166645E-3</v>
      </c>
      <c r="E43" s="251"/>
    </row>
    <row r="44" spans="1:7" ht="16.5" customHeight="1" thickBot="1" x14ac:dyDescent="0.35">
      <c r="C44" s="255"/>
      <c r="D44" s="251"/>
      <c r="E44" s="256"/>
    </row>
    <row r="45" spans="1:7" ht="16.5" customHeight="1" thickBot="1" x14ac:dyDescent="0.35">
      <c r="B45" s="257" t="s">
        <v>39</v>
      </c>
      <c r="C45" s="258">
        <f>SUM(C24:C44)</f>
        <v>4089.5699999999997</v>
      </c>
      <c r="D45" s="259"/>
      <c r="E45" s="255"/>
    </row>
    <row r="46" spans="1:7" ht="17.25" customHeight="1" thickBot="1" x14ac:dyDescent="0.35">
      <c r="B46" s="257" t="s">
        <v>40</v>
      </c>
      <c r="C46" s="260">
        <f>AVERAGE(C24:C44)</f>
        <v>204.4785</v>
      </c>
      <c r="E46" s="261"/>
    </row>
    <row r="47" spans="1:7" ht="17.25" customHeight="1" thickBot="1" x14ac:dyDescent="0.35">
      <c r="A47" s="239"/>
      <c r="B47" s="262"/>
      <c r="D47" s="263"/>
      <c r="E47" s="261"/>
    </row>
    <row r="48" spans="1:7" ht="33.75" customHeight="1" thickBot="1" x14ac:dyDescent="0.35">
      <c r="B48" s="264" t="s">
        <v>40</v>
      </c>
      <c r="C48" s="247" t="s">
        <v>41</v>
      </c>
      <c r="D48" s="265"/>
      <c r="G48" s="263"/>
    </row>
    <row r="49" spans="1:6" ht="17.25" customHeight="1" thickBot="1" x14ac:dyDescent="0.35">
      <c r="B49" s="281">
        <f>C46</f>
        <v>204.4785</v>
      </c>
      <c r="C49" s="266">
        <f>-IF(C46&lt;=80,10%,IF(C46&lt;250,7.5%,5%))</f>
        <v>-7.4999999999999997E-2</v>
      </c>
      <c r="D49" s="267">
        <f>IF(C46&lt;=80,C46*0.9,IF(C46&lt;250,C46*0.925,C46*0.95))</f>
        <v>189.14261250000001</v>
      </c>
    </row>
    <row r="50" spans="1:6" ht="17.25" customHeight="1" thickBot="1" x14ac:dyDescent="0.35">
      <c r="B50" s="282"/>
      <c r="C50" s="268">
        <f>IF(C46&lt;=80, 10%, IF(C46&lt;250, 7.5%, 5%))</f>
        <v>7.4999999999999997E-2</v>
      </c>
      <c r="D50" s="267">
        <f>IF(C46&lt;=80, C46*1.1, IF(C46&lt;250, C46*1.075, C46*1.05))</f>
        <v>219.81438749999998</v>
      </c>
    </row>
    <row r="51" spans="1:6" ht="16.5" customHeight="1" thickBot="1" x14ac:dyDescent="0.35">
      <c r="A51" s="269"/>
      <c r="B51" s="270"/>
      <c r="C51" s="239"/>
      <c r="D51" s="271"/>
      <c r="E51" s="239"/>
      <c r="F51" s="244"/>
    </row>
    <row r="52" spans="1:6" ht="16.5" customHeight="1" x14ac:dyDescent="0.3">
      <c r="A52" s="239"/>
      <c r="B52" s="272" t="s">
        <v>23</v>
      </c>
      <c r="C52" s="272"/>
      <c r="D52" s="273" t="s">
        <v>24</v>
      </c>
      <c r="E52" s="274"/>
      <c r="F52" s="273" t="s">
        <v>25</v>
      </c>
    </row>
    <row r="53" spans="1:6" ht="34.5" customHeight="1" x14ac:dyDescent="0.3">
      <c r="A53" s="241" t="s">
        <v>26</v>
      </c>
      <c r="B53" s="275"/>
      <c r="C53" s="239"/>
      <c r="D53" s="275"/>
      <c r="E53" s="239"/>
      <c r="F53" s="275"/>
    </row>
    <row r="54" spans="1:6" ht="34.5" customHeight="1" x14ac:dyDescent="0.3">
      <c r="A54" s="241" t="s">
        <v>27</v>
      </c>
      <c r="B54" s="276"/>
      <c r="C54" s="277"/>
      <c r="D54" s="276"/>
      <c r="E54" s="239"/>
      <c r="F54" s="278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1:F11"/>
    <mergeCell ref="A12:F12"/>
    <mergeCell ref="A14:B14"/>
    <mergeCell ref="A15:B15"/>
    <mergeCell ref="A16:B16"/>
    <mergeCell ref="A17:B17"/>
    <mergeCell ref="A18:B18"/>
    <mergeCell ref="A19:B19"/>
    <mergeCell ref="A21:B21"/>
    <mergeCell ref="A22:B22"/>
    <mergeCell ref="D22:E22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topLeftCell="B60" zoomScale="60" zoomScaleNormal="60" zoomScalePageLayoutView="55" workbookViewId="0">
      <selection activeCell="B19" sqref="B19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89" t="s">
        <v>42</v>
      </c>
      <c r="B1" s="289"/>
      <c r="C1" s="289"/>
      <c r="D1" s="289"/>
      <c r="E1" s="289"/>
      <c r="F1" s="289"/>
      <c r="G1" s="289"/>
      <c r="H1" s="289"/>
      <c r="I1" s="289"/>
    </row>
    <row r="2" spans="1:9" ht="18.75" customHeight="1" x14ac:dyDescent="0.25">
      <c r="A2" s="289"/>
      <c r="B2" s="289"/>
      <c r="C2" s="289"/>
      <c r="D2" s="289"/>
      <c r="E2" s="289"/>
      <c r="F2" s="289"/>
      <c r="G2" s="289"/>
      <c r="H2" s="289"/>
      <c r="I2" s="289"/>
    </row>
    <row r="3" spans="1:9" ht="18.75" customHeight="1" x14ac:dyDescent="0.25">
      <c r="A3" s="289"/>
      <c r="B3" s="289"/>
      <c r="C3" s="289"/>
      <c r="D3" s="289"/>
      <c r="E3" s="289"/>
      <c r="F3" s="289"/>
      <c r="G3" s="289"/>
      <c r="H3" s="289"/>
      <c r="I3" s="289"/>
    </row>
    <row r="4" spans="1:9" ht="18.75" customHeight="1" x14ac:dyDescent="0.25">
      <c r="A4" s="289"/>
      <c r="B4" s="289"/>
      <c r="C4" s="289"/>
      <c r="D4" s="289"/>
      <c r="E4" s="289"/>
      <c r="F4" s="289"/>
      <c r="G4" s="289"/>
      <c r="H4" s="289"/>
      <c r="I4" s="289"/>
    </row>
    <row r="5" spans="1:9" ht="18.75" customHeight="1" x14ac:dyDescent="0.25">
      <c r="A5" s="289"/>
      <c r="B5" s="289"/>
      <c r="C5" s="289"/>
      <c r="D5" s="289"/>
      <c r="E5" s="289"/>
      <c r="F5" s="289"/>
      <c r="G5" s="289"/>
      <c r="H5" s="289"/>
      <c r="I5" s="289"/>
    </row>
    <row r="6" spans="1:9" ht="18.75" customHeight="1" x14ac:dyDescent="0.25">
      <c r="A6" s="289"/>
      <c r="B6" s="289"/>
      <c r="C6" s="289"/>
      <c r="D6" s="289"/>
      <c r="E6" s="289"/>
      <c r="F6" s="289"/>
      <c r="G6" s="289"/>
      <c r="H6" s="289"/>
      <c r="I6" s="289"/>
    </row>
    <row r="7" spans="1:9" ht="18.75" customHeight="1" x14ac:dyDescent="0.25">
      <c r="A7" s="289"/>
      <c r="B7" s="289"/>
      <c r="C7" s="289"/>
      <c r="D7" s="289"/>
      <c r="E7" s="289"/>
      <c r="F7" s="289"/>
      <c r="G7" s="289"/>
      <c r="H7" s="289"/>
      <c r="I7" s="289"/>
    </row>
    <row r="8" spans="1:9" x14ac:dyDescent="0.25">
      <c r="A8" s="290" t="s">
        <v>43</v>
      </c>
      <c r="B8" s="290"/>
      <c r="C8" s="290"/>
      <c r="D8" s="290"/>
      <c r="E8" s="290"/>
      <c r="F8" s="290"/>
      <c r="G8" s="290"/>
      <c r="H8" s="290"/>
      <c r="I8" s="290"/>
    </row>
    <row r="9" spans="1:9" x14ac:dyDescent="0.25">
      <c r="A9" s="290"/>
      <c r="B9" s="290"/>
      <c r="C9" s="290"/>
      <c r="D9" s="290"/>
      <c r="E9" s="290"/>
      <c r="F9" s="290"/>
      <c r="G9" s="290"/>
      <c r="H9" s="290"/>
      <c r="I9" s="290"/>
    </row>
    <row r="10" spans="1:9" x14ac:dyDescent="0.25">
      <c r="A10" s="290"/>
      <c r="B10" s="290"/>
      <c r="C10" s="290"/>
      <c r="D10" s="290"/>
      <c r="E10" s="290"/>
      <c r="F10" s="290"/>
      <c r="G10" s="290"/>
      <c r="H10" s="290"/>
      <c r="I10" s="290"/>
    </row>
    <row r="11" spans="1:9" x14ac:dyDescent="0.25">
      <c r="A11" s="290"/>
      <c r="B11" s="290"/>
      <c r="C11" s="290"/>
      <c r="D11" s="290"/>
      <c r="E11" s="290"/>
      <c r="F11" s="290"/>
      <c r="G11" s="290"/>
      <c r="H11" s="290"/>
      <c r="I11" s="290"/>
    </row>
    <row r="12" spans="1:9" x14ac:dyDescent="0.25">
      <c r="A12" s="290"/>
      <c r="B12" s="290"/>
      <c r="C12" s="290"/>
      <c r="D12" s="290"/>
      <c r="E12" s="290"/>
      <c r="F12" s="290"/>
      <c r="G12" s="290"/>
      <c r="H12" s="290"/>
      <c r="I12" s="290"/>
    </row>
    <row r="13" spans="1:9" x14ac:dyDescent="0.25">
      <c r="A13" s="290"/>
      <c r="B13" s="290"/>
      <c r="C13" s="290"/>
      <c r="D13" s="290"/>
      <c r="E13" s="290"/>
      <c r="F13" s="290"/>
      <c r="G13" s="290"/>
      <c r="H13" s="290"/>
      <c r="I13" s="290"/>
    </row>
    <row r="14" spans="1:9" x14ac:dyDescent="0.25">
      <c r="A14" s="290"/>
      <c r="B14" s="290"/>
      <c r="C14" s="290"/>
      <c r="D14" s="290"/>
      <c r="E14" s="290"/>
      <c r="F14" s="290"/>
      <c r="G14" s="290"/>
      <c r="H14" s="290"/>
      <c r="I14" s="290"/>
    </row>
    <row r="15" spans="1:9" ht="19.5" customHeight="1" x14ac:dyDescent="0.3">
      <c r="A15" s="52"/>
    </row>
    <row r="16" spans="1:9" ht="19.5" customHeight="1" x14ac:dyDescent="0.3">
      <c r="A16" s="323" t="s">
        <v>28</v>
      </c>
      <c r="B16" s="324"/>
      <c r="C16" s="324"/>
      <c r="D16" s="324"/>
      <c r="E16" s="324"/>
      <c r="F16" s="324"/>
      <c r="G16" s="324"/>
      <c r="H16" s="325"/>
    </row>
    <row r="17" spans="1:14" ht="20.25" customHeight="1" x14ac:dyDescent="0.25">
      <c r="A17" s="326" t="s">
        <v>44</v>
      </c>
      <c r="B17" s="326"/>
      <c r="C17" s="326"/>
      <c r="D17" s="326"/>
      <c r="E17" s="326"/>
      <c r="F17" s="326"/>
      <c r="G17" s="326"/>
      <c r="H17" s="326"/>
    </row>
    <row r="18" spans="1:14" ht="26.25" customHeight="1" x14ac:dyDescent="0.4">
      <c r="A18" s="54" t="s">
        <v>30</v>
      </c>
      <c r="B18" s="322" t="s">
        <v>5</v>
      </c>
      <c r="C18" s="322"/>
      <c r="D18" s="221"/>
      <c r="E18" s="55"/>
      <c r="F18" s="56"/>
      <c r="G18" s="56"/>
      <c r="H18" s="56"/>
    </row>
    <row r="19" spans="1:14" ht="26.25" customHeight="1" x14ac:dyDescent="0.4">
      <c r="A19" s="54" t="s">
        <v>31</v>
      </c>
      <c r="B19" s="57" t="s">
        <v>131</v>
      </c>
      <c r="C19" s="234">
        <v>29</v>
      </c>
      <c r="D19" s="56"/>
      <c r="E19" s="56"/>
      <c r="F19" s="56"/>
      <c r="G19" s="56"/>
      <c r="H19" s="56"/>
    </row>
    <row r="20" spans="1:14" ht="26.25" customHeight="1" x14ac:dyDescent="0.4">
      <c r="A20" s="54" t="s">
        <v>32</v>
      </c>
      <c r="B20" s="327" t="s">
        <v>8</v>
      </c>
      <c r="C20" s="327"/>
      <c r="D20" s="56"/>
      <c r="E20" s="56"/>
      <c r="F20" s="56"/>
      <c r="G20" s="56"/>
      <c r="H20" s="56"/>
    </row>
    <row r="21" spans="1:14" ht="26.25" customHeight="1" x14ac:dyDescent="0.4">
      <c r="A21" s="54" t="s">
        <v>33</v>
      </c>
      <c r="B21" s="327" t="s">
        <v>128</v>
      </c>
      <c r="C21" s="327"/>
      <c r="D21" s="327"/>
      <c r="E21" s="327"/>
      <c r="F21" s="327"/>
      <c r="G21" s="327"/>
      <c r="H21" s="327"/>
      <c r="I21" s="58"/>
    </row>
    <row r="22" spans="1:14" ht="26.25" customHeight="1" x14ac:dyDescent="0.4">
      <c r="A22" s="54" t="s">
        <v>34</v>
      </c>
      <c r="B22" s="59" t="s">
        <v>129</v>
      </c>
      <c r="C22" s="56"/>
      <c r="D22" s="56"/>
      <c r="E22" s="56"/>
      <c r="F22" s="56"/>
      <c r="G22" s="56"/>
      <c r="H22" s="56"/>
    </row>
    <row r="23" spans="1:14" ht="26.25" customHeight="1" x14ac:dyDescent="0.4">
      <c r="A23" s="54" t="s">
        <v>35</v>
      </c>
      <c r="B23" s="59" t="s">
        <v>130</v>
      </c>
      <c r="C23" s="56"/>
      <c r="D23" s="56"/>
      <c r="E23" s="56"/>
      <c r="F23" s="56"/>
      <c r="G23" s="56"/>
      <c r="H23" s="56"/>
    </row>
    <row r="24" spans="1:14" ht="18.75" x14ac:dyDescent="0.3">
      <c r="A24" s="54"/>
      <c r="B24" s="60"/>
    </row>
    <row r="25" spans="1:14" ht="18.75" x14ac:dyDescent="0.3">
      <c r="A25" s="61" t="s">
        <v>1</v>
      </c>
      <c r="B25" s="60"/>
    </row>
    <row r="26" spans="1:14" ht="26.25" customHeight="1" x14ac:dyDescent="0.4">
      <c r="A26" s="62" t="s">
        <v>4</v>
      </c>
      <c r="B26" s="322" t="s">
        <v>125</v>
      </c>
      <c r="C26" s="322"/>
    </row>
    <row r="27" spans="1:14" ht="26.25" customHeight="1" x14ac:dyDescent="0.4">
      <c r="A27" s="63" t="s">
        <v>45</v>
      </c>
      <c r="B27" s="320" t="s">
        <v>124</v>
      </c>
      <c r="C27" s="320"/>
    </row>
    <row r="28" spans="1:14" ht="27" customHeight="1" x14ac:dyDescent="0.4">
      <c r="A28" s="63" t="s">
        <v>6</v>
      </c>
      <c r="B28" s="64">
        <v>96.9</v>
      </c>
    </row>
    <row r="29" spans="1:14" s="14" customFormat="1" ht="27" customHeight="1" x14ac:dyDescent="0.4">
      <c r="A29" s="63" t="s">
        <v>46</v>
      </c>
      <c r="B29" s="65">
        <v>0</v>
      </c>
      <c r="C29" s="297" t="s">
        <v>47</v>
      </c>
      <c r="D29" s="298"/>
      <c r="E29" s="298"/>
      <c r="F29" s="298"/>
      <c r="G29" s="299"/>
      <c r="I29" s="66"/>
      <c r="J29" s="66"/>
      <c r="K29" s="66"/>
      <c r="L29" s="66"/>
    </row>
    <row r="30" spans="1:14" s="14" customFormat="1" ht="19.5" customHeight="1" x14ac:dyDescent="0.3">
      <c r="A30" s="63" t="s">
        <v>48</v>
      </c>
      <c r="B30" s="67">
        <f>B28-B29</f>
        <v>96.9</v>
      </c>
      <c r="C30" s="68"/>
      <c r="D30" s="68"/>
      <c r="E30" s="68"/>
      <c r="F30" s="68"/>
      <c r="G30" s="69"/>
      <c r="I30" s="66"/>
      <c r="J30" s="66"/>
      <c r="K30" s="66"/>
      <c r="L30" s="66"/>
    </row>
    <row r="31" spans="1:14" s="14" customFormat="1" ht="27" customHeight="1" x14ac:dyDescent="0.4">
      <c r="A31" s="63" t="s">
        <v>49</v>
      </c>
      <c r="B31" s="70">
        <v>407.31400000000002</v>
      </c>
      <c r="C31" s="300" t="s">
        <v>50</v>
      </c>
      <c r="D31" s="301"/>
      <c r="E31" s="301"/>
      <c r="F31" s="301"/>
      <c r="G31" s="301"/>
      <c r="H31" s="302"/>
      <c r="I31" s="66"/>
      <c r="J31" s="66"/>
      <c r="K31" s="66"/>
      <c r="L31" s="66"/>
    </row>
    <row r="32" spans="1:14" s="14" customFormat="1" ht="27" customHeight="1" x14ac:dyDescent="0.4">
      <c r="A32" s="63" t="s">
        <v>51</v>
      </c>
      <c r="B32" s="70">
        <v>523.32399999999996</v>
      </c>
      <c r="C32" s="300" t="s">
        <v>52</v>
      </c>
      <c r="D32" s="301"/>
      <c r="E32" s="301"/>
      <c r="F32" s="301"/>
      <c r="G32" s="301"/>
      <c r="H32" s="302"/>
      <c r="I32" s="66"/>
      <c r="J32" s="66"/>
      <c r="K32" s="66"/>
      <c r="L32" s="71"/>
      <c r="M32" s="71"/>
      <c r="N32" s="72"/>
    </row>
    <row r="33" spans="1:14" s="14" customFormat="1" ht="17.25" customHeight="1" x14ac:dyDescent="0.3">
      <c r="A33" s="63"/>
      <c r="B33" s="73"/>
      <c r="C33" s="74"/>
      <c r="D33" s="74"/>
      <c r="E33" s="74"/>
      <c r="F33" s="74"/>
      <c r="G33" s="74"/>
      <c r="H33" s="74"/>
      <c r="I33" s="66"/>
      <c r="J33" s="66"/>
      <c r="K33" s="66"/>
      <c r="L33" s="71"/>
      <c r="M33" s="71"/>
      <c r="N33" s="72"/>
    </row>
    <row r="34" spans="1:14" s="14" customFormat="1" ht="18.75" x14ac:dyDescent="0.3">
      <c r="A34" s="63" t="s">
        <v>53</v>
      </c>
      <c r="B34" s="75">
        <f>B31/B32</f>
        <v>0.77832088725149251</v>
      </c>
      <c r="C34" s="53" t="s">
        <v>54</v>
      </c>
      <c r="D34" s="53"/>
      <c r="E34" s="53"/>
      <c r="F34" s="53"/>
      <c r="G34" s="53"/>
      <c r="I34" s="66"/>
      <c r="J34" s="66"/>
      <c r="K34" s="66"/>
      <c r="L34" s="71"/>
      <c r="M34" s="71"/>
      <c r="N34" s="72"/>
    </row>
    <row r="35" spans="1:14" s="14" customFormat="1" ht="19.5" customHeight="1" x14ac:dyDescent="0.3">
      <c r="A35" s="63"/>
      <c r="B35" s="67"/>
      <c r="G35" s="53"/>
      <c r="I35" s="66"/>
      <c r="J35" s="66"/>
      <c r="K35" s="66"/>
      <c r="L35" s="71"/>
      <c r="M35" s="71"/>
      <c r="N35" s="72"/>
    </row>
    <row r="36" spans="1:14" s="14" customFormat="1" ht="27" customHeight="1" x14ac:dyDescent="0.4">
      <c r="A36" s="76" t="s">
        <v>55</v>
      </c>
      <c r="B36" s="77">
        <v>100</v>
      </c>
      <c r="C36" s="53"/>
      <c r="D36" s="303" t="s">
        <v>56</v>
      </c>
      <c r="E36" s="321"/>
      <c r="F36" s="303" t="s">
        <v>57</v>
      </c>
      <c r="G36" s="304"/>
      <c r="J36" s="66"/>
      <c r="K36" s="66"/>
      <c r="L36" s="71"/>
      <c r="M36" s="71"/>
      <c r="N36" s="72"/>
    </row>
    <row r="37" spans="1:14" s="14" customFormat="1" ht="27" customHeight="1" x14ac:dyDescent="0.4">
      <c r="A37" s="78" t="s">
        <v>58</v>
      </c>
      <c r="B37" s="79">
        <v>1</v>
      </c>
      <c r="C37" s="80" t="s">
        <v>59</v>
      </c>
      <c r="D37" s="81" t="s">
        <v>60</v>
      </c>
      <c r="E37" s="82" t="s">
        <v>61</v>
      </c>
      <c r="F37" s="81" t="s">
        <v>60</v>
      </c>
      <c r="G37" s="83" t="s">
        <v>61</v>
      </c>
      <c r="I37" s="84" t="s">
        <v>62</v>
      </c>
      <c r="J37" s="66"/>
      <c r="K37" s="66"/>
      <c r="L37" s="71"/>
      <c r="M37" s="71"/>
      <c r="N37" s="72"/>
    </row>
    <row r="38" spans="1:14" s="14" customFormat="1" ht="26.25" customHeight="1" x14ac:dyDescent="0.4">
      <c r="A38" s="78" t="s">
        <v>63</v>
      </c>
      <c r="B38" s="79">
        <v>1</v>
      </c>
      <c r="C38" s="85">
        <v>1</v>
      </c>
      <c r="D38" s="86">
        <v>59128453</v>
      </c>
      <c r="E38" s="87">
        <f>IF(ISBLANK(D38),"-",$D$48/$D$45*D38)</f>
        <v>55563173.205056556</v>
      </c>
      <c r="F38" s="86">
        <v>54450481</v>
      </c>
      <c r="G38" s="88">
        <f>IF(ISBLANK(F38),"-",$D$48/$F$45*F38)</f>
        <v>57253780.867041521</v>
      </c>
      <c r="I38" s="89"/>
      <c r="J38" s="66"/>
      <c r="K38" s="66"/>
      <c r="L38" s="71"/>
      <c r="M38" s="71"/>
      <c r="N38" s="72"/>
    </row>
    <row r="39" spans="1:14" s="14" customFormat="1" ht="26.25" customHeight="1" x14ac:dyDescent="0.4">
      <c r="A39" s="78" t="s">
        <v>64</v>
      </c>
      <c r="B39" s="79">
        <v>1</v>
      </c>
      <c r="C39" s="90">
        <v>2</v>
      </c>
      <c r="D39" s="91">
        <v>59261502</v>
      </c>
      <c r="E39" s="92">
        <f>IF(ISBLANK(D39),"-",$D$48/$D$45*D39)</f>
        <v>55688199.723706715</v>
      </c>
      <c r="F39" s="91">
        <v>54539545</v>
      </c>
      <c r="G39" s="93">
        <f>IF(ISBLANK(F39),"-",$D$48/$F$45*F39)</f>
        <v>57347430.191078573</v>
      </c>
      <c r="I39" s="305">
        <f>ABS((F43/D43*D42)-F42)/D42</f>
        <v>2.7584454581745622E-2</v>
      </c>
      <c r="J39" s="66"/>
      <c r="K39" s="66"/>
      <c r="L39" s="71"/>
      <c r="M39" s="71"/>
      <c r="N39" s="72"/>
    </row>
    <row r="40" spans="1:14" ht="26.25" customHeight="1" x14ac:dyDescent="0.4">
      <c r="A40" s="78" t="s">
        <v>65</v>
      </c>
      <c r="B40" s="79">
        <v>1</v>
      </c>
      <c r="C40" s="90">
        <v>3</v>
      </c>
      <c r="D40" s="91">
        <v>59350745</v>
      </c>
      <c r="E40" s="92">
        <f>IF(ISBLANK(D40),"-",$D$48/$D$45*D40)</f>
        <v>55772061.621232405</v>
      </c>
      <c r="F40" s="91">
        <v>54758370</v>
      </c>
      <c r="G40" s="93">
        <f>IF(ISBLANK(F40),"-",$D$48/$F$45*F40)</f>
        <v>57577521.062052339</v>
      </c>
      <c r="I40" s="305"/>
      <c r="L40" s="71"/>
      <c r="M40" s="71"/>
      <c r="N40" s="94"/>
    </row>
    <row r="41" spans="1:14" ht="27" customHeight="1" x14ac:dyDescent="0.4">
      <c r="A41" s="78" t="s">
        <v>66</v>
      </c>
      <c r="B41" s="79">
        <v>1</v>
      </c>
      <c r="C41" s="95">
        <v>4</v>
      </c>
      <c r="D41" s="96"/>
      <c r="E41" s="97" t="str">
        <f>IF(ISBLANK(D41),"-",$D$48/$D$45*D41)</f>
        <v>-</v>
      </c>
      <c r="F41" s="96"/>
      <c r="G41" s="98" t="str">
        <f>IF(ISBLANK(F41),"-",$D$48/$F$45*F41)</f>
        <v>-</v>
      </c>
      <c r="I41" s="99"/>
      <c r="L41" s="71"/>
      <c r="M41" s="71"/>
      <c r="N41" s="94"/>
    </row>
    <row r="42" spans="1:14" ht="27" customHeight="1" x14ac:dyDescent="0.4">
      <c r="A42" s="78" t="s">
        <v>67</v>
      </c>
      <c r="B42" s="79">
        <v>1</v>
      </c>
      <c r="C42" s="100" t="s">
        <v>68</v>
      </c>
      <c r="D42" s="101">
        <f>AVERAGE(D38:D41)</f>
        <v>59246900</v>
      </c>
      <c r="E42" s="102">
        <f>AVERAGE(E38:E41)</f>
        <v>55674478.183331884</v>
      </c>
      <c r="F42" s="101">
        <f>AVERAGE(F38:F41)</f>
        <v>54582798.666666664</v>
      </c>
      <c r="G42" s="103">
        <f>AVERAGE(G38:G41)</f>
        <v>57392910.706724145</v>
      </c>
      <c r="H42" s="104"/>
    </row>
    <row r="43" spans="1:14" ht="26.25" customHeight="1" x14ac:dyDescent="0.4">
      <c r="A43" s="78" t="s">
        <v>69</v>
      </c>
      <c r="B43" s="79">
        <v>1</v>
      </c>
      <c r="C43" s="105" t="s">
        <v>70</v>
      </c>
      <c r="D43" s="106">
        <v>14.11</v>
      </c>
      <c r="E43" s="94"/>
      <c r="F43" s="106">
        <v>12.61</v>
      </c>
      <c r="H43" s="104"/>
    </row>
    <row r="44" spans="1:14" ht="26.25" customHeight="1" x14ac:dyDescent="0.4">
      <c r="A44" s="78" t="s">
        <v>71</v>
      </c>
      <c r="B44" s="79">
        <v>1</v>
      </c>
      <c r="C44" s="107" t="s">
        <v>72</v>
      </c>
      <c r="D44" s="108">
        <f>D43*$B$34</f>
        <v>10.982107719118559</v>
      </c>
      <c r="E44" s="109"/>
      <c r="F44" s="108">
        <f>F43*$B$34</f>
        <v>9.8146263882413205</v>
      </c>
      <c r="H44" s="104"/>
    </row>
    <row r="45" spans="1:14" ht="19.5" customHeight="1" x14ac:dyDescent="0.3">
      <c r="A45" s="78" t="s">
        <v>73</v>
      </c>
      <c r="B45" s="110">
        <f>(B44/B43)*(B42/B41)*(B40/B39)*(B38/B37)*B36</f>
        <v>100</v>
      </c>
      <c r="C45" s="107" t="s">
        <v>74</v>
      </c>
      <c r="D45" s="111">
        <f>D44*$B$30/100</f>
        <v>10.641662379825885</v>
      </c>
      <c r="E45" s="112"/>
      <c r="F45" s="111">
        <f>F44*$B$30/100</f>
        <v>9.5103729702058395</v>
      </c>
      <c r="H45" s="104"/>
    </row>
    <row r="46" spans="1:14" ht="19.5" customHeight="1" x14ac:dyDescent="0.3">
      <c r="A46" s="291" t="s">
        <v>75</v>
      </c>
      <c r="B46" s="292"/>
      <c r="C46" s="107" t="s">
        <v>76</v>
      </c>
      <c r="D46" s="113">
        <f>D45/$B$45</f>
        <v>0.10641662379825885</v>
      </c>
      <c r="E46" s="114"/>
      <c r="F46" s="115">
        <f>F45/$B$45</f>
        <v>9.5103729702058395E-2</v>
      </c>
      <c r="H46" s="104"/>
    </row>
    <row r="47" spans="1:14" ht="27" customHeight="1" x14ac:dyDescent="0.4">
      <c r="A47" s="293"/>
      <c r="B47" s="294"/>
      <c r="C47" s="116" t="s">
        <v>77</v>
      </c>
      <c r="D47" s="117">
        <v>0.1</v>
      </c>
      <c r="E47" s="118"/>
      <c r="F47" s="114"/>
      <c r="H47" s="104"/>
    </row>
    <row r="48" spans="1:14" ht="18.75" x14ac:dyDescent="0.3">
      <c r="C48" s="119" t="s">
        <v>78</v>
      </c>
      <c r="D48" s="111">
        <f>D47*$B$45</f>
        <v>10</v>
      </c>
      <c r="F48" s="120"/>
      <c r="H48" s="104"/>
    </row>
    <row r="49" spans="1:12" ht="19.5" customHeight="1" x14ac:dyDescent="0.3">
      <c r="C49" s="121" t="s">
        <v>79</v>
      </c>
      <c r="D49" s="122">
        <f>D48/B34</f>
        <v>12.848171189794604</v>
      </c>
      <c r="F49" s="120"/>
      <c r="H49" s="104"/>
    </row>
    <row r="50" spans="1:12" ht="18.75" x14ac:dyDescent="0.3">
      <c r="C50" s="76" t="s">
        <v>80</v>
      </c>
      <c r="D50" s="123">
        <f>AVERAGE(E38:E41,G38:G41)</f>
        <v>56533694.445028029</v>
      </c>
      <c r="F50" s="124"/>
      <c r="H50" s="104"/>
    </row>
    <row r="51" spans="1:12" ht="18.75" x14ac:dyDescent="0.3">
      <c r="C51" s="78" t="s">
        <v>81</v>
      </c>
      <c r="D51" s="125">
        <f>STDEV(E38:E41,G38:G41)/D50</f>
        <v>1.6794120782959266E-2</v>
      </c>
      <c r="F51" s="124"/>
      <c r="H51" s="104"/>
    </row>
    <row r="52" spans="1:12" ht="19.5" customHeight="1" x14ac:dyDescent="0.3">
      <c r="C52" s="126" t="s">
        <v>17</v>
      </c>
      <c r="D52" s="127">
        <f>COUNT(E38:E41,G38:G41)</f>
        <v>6</v>
      </c>
      <c r="F52" s="124"/>
    </row>
    <row r="54" spans="1:12" ht="18.75" x14ac:dyDescent="0.3">
      <c r="A54" s="128" t="s">
        <v>1</v>
      </c>
      <c r="B54" s="129" t="s">
        <v>82</v>
      </c>
    </row>
    <row r="55" spans="1:12" ht="18.75" x14ac:dyDescent="0.3">
      <c r="A55" s="53" t="s">
        <v>83</v>
      </c>
      <c r="B55" s="130" t="str">
        <f>B21</f>
        <v xml:space="preserve">Each Tablet contains: Sitagliptin 50mg    phosphate INN Equivalent to 50 mg Sitagliptin </v>
      </c>
    </row>
    <row r="56" spans="1:12" ht="26.25" customHeight="1" x14ac:dyDescent="0.4">
      <c r="A56" s="131" t="s">
        <v>84</v>
      </c>
      <c r="B56" s="132">
        <v>50</v>
      </c>
      <c r="C56" s="53" t="str">
        <f>B20</f>
        <v>Sitagliptin</v>
      </c>
      <c r="H56" s="133"/>
    </row>
    <row r="57" spans="1:12" ht="18.75" x14ac:dyDescent="0.3">
      <c r="A57" s="130" t="s">
        <v>85</v>
      </c>
      <c r="B57" s="222">
        <f>'Uniformity (2)'!C46</f>
        <v>204.4785</v>
      </c>
      <c r="H57" s="133"/>
    </row>
    <row r="58" spans="1:12" ht="19.5" customHeight="1" x14ac:dyDescent="0.3">
      <c r="H58" s="133"/>
    </row>
    <row r="59" spans="1:12" s="14" customFormat="1" ht="27" customHeight="1" thickBot="1" x14ac:dyDescent="0.45">
      <c r="A59" s="76" t="s">
        <v>86</v>
      </c>
      <c r="B59" s="77">
        <v>100</v>
      </c>
      <c r="C59" s="53"/>
      <c r="D59" s="134" t="s">
        <v>87</v>
      </c>
      <c r="E59" s="135" t="s">
        <v>59</v>
      </c>
      <c r="F59" s="135" t="s">
        <v>60</v>
      </c>
      <c r="G59" s="135" t="s">
        <v>88</v>
      </c>
      <c r="H59" s="80" t="s">
        <v>89</v>
      </c>
      <c r="L59" s="66"/>
    </row>
    <row r="60" spans="1:12" s="14" customFormat="1" ht="26.25" customHeight="1" x14ac:dyDescent="0.4">
      <c r="A60" s="78" t="s">
        <v>90</v>
      </c>
      <c r="B60" s="79">
        <v>10</v>
      </c>
      <c r="C60" s="308" t="s">
        <v>91</v>
      </c>
      <c r="D60" s="311">
        <v>204.56</v>
      </c>
      <c r="E60" s="136">
        <v>1</v>
      </c>
      <c r="F60" s="137">
        <v>53111722</v>
      </c>
      <c r="G60" s="223">
        <f>IF(ISBLANK(F60),"-",(F60/$D$50*$D$47*$B$68)*($B$57/$D$60))</f>
        <v>46.954795680131532</v>
      </c>
      <c r="H60" s="138">
        <f t="shared" ref="H60:H71" si="0">IF(ISBLANK(F60),"-",G60/$B$56)</f>
        <v>0.93909591360263067</v>
      </c>
      <c r="L60" s="66"/>
    </row>
    <row r="61" spans="1:12" s="14" customFormat="1" ht="26.25" customHeight="1" x14ac:dyDescent="0.4">
      <c r="A61" s="78" t="s">
        <v>92</v>
      </c>
      <c r="B61" s="79">
        <v>50</v>
      </c>
      <c r="C61" s="309"/>
      <c r="D61" s="312"/>
      <c r="E61" s="139">
        <v>2</v>
      </c>
      <c r="F61" s="91">
        <v>53105942</v>
      </c>
      <c r="G61" s="224">
        <f>IF(ISBLANK(F61),"-",(F61/$D$50*$D$47*$B$68)*($B$57/$D$60))</f>
        <v>46.949685721184416</v>
      </c>
      <c r="H61" s="140">
        <f t="shared" si="0"/>
        <v>0.93899371442368829</v>
      </c>
      <c r="L61" s="66"/>
    </row>
    <row r="62" spans="1:12" s="14" customFormat="1" ht="26.25" customHeight="1" x14ac:dyDescent="0.4">
      <c r="A62" s="78" t="s">
        <v>93</v>
      </c>
      <c r="B62" s="79">
        <v>1</v>
      </c>
      <c r="C62" s="309"/>
      <c r="D62" s="312"/>
      <c r="E62" s="139">
        <v>3</v>
      </c>
      <c r="F62" s="141">
        <v>53114336</v>
      </c>
      <c r="G62" s="224">
        <f>IF(ISBLANK(F62),"-",(F62/$D$50*$D$47*$B$68)*($B$57/$D$60))</f>
        <v>46.957106654645003</v>
      </c>
      <c r="H62" s="140">
        <f t="shared" si="0"/>
        <v>0.93914213309290007</v>
      </c>
      <c r="L62" s="66"/>
    </row>
    <row r="63" spans="1:12" ht="27" customHeight="1" thickBot="1" x14ac:dyDescent="0.45">
      <c r="A63" s="78" t="s">
        <v>94</v>
      </c>
      <c r="B63" s="79">
        <v>1</v>
      </c>
      <c r="C63" s="319"/>
      <c r="D63" s="313"/>
      <c r="E63" s="142">
        <v>4</v>
      </c>
      <c r="F63" s="143"/>
      <c r="G63" s="224" t="str">
        <f>IF(ISBLANK(F63),"-",(F63/$D$50*$D$47*$B$68)*($B$57/$D$60))</f>
        <v>-</v>
      </c>
      <c r="H63" s="140" t="str">
        <f t="shared" si="0"/>
        <v>-</v>
      </c>
    </row>
    <row r="64" spans="1:12" ht="26.25" customHeight="1" x14ac:dyDescent="0.4">
      <c r="A64" s="78" t="s">
        <v>95</v>
      </c>
      <c r="B64" s="79">
        <v>1</v>
      </c>
      <c r="C64" s="308" t="s">
        <v>96</v>
      </c>
      <c r="D64" s="311">
        <v>208.74</v>
      </c>
      <c r="E64" s="136">
        <v>1</v>
      </c>
      <c r="F64" s="137">
        <v>52564245</v>
      </c>
      <c r="G64" s="225">
        <f>IF(ISBLANK(F64),"-",(F64/$D$50*$D$47*$B$68)*($B$57/$D$64))</f>
        <v>45.540211095656268</v>
      </c>
      <c r="H64" s="144">
        <f t="shared" si="0"/>
        <v>0.91080422191312538</v>
      </c>
    </row>
    <row r="65" spans="1:8" ht="26.25" customHeight="1" x14ac:dyDescent="0.4">
      <c r="A65" s="78" t="s">
        <v>97</v>
      </c>
      <c r="B65" s="79">
        <v>1</v>
      </c>
      <c r="C65" s="309"/>
      <c r="D65" s="312"/>
      <c r="E65" s="139">
        <v>2</v>
      </c>
      <c r="F65" s="91">
        <v>52698173</v>
      </c>
      <c r="G65" s="226">
        <f>IF(ISBLANK(F65),"-",(F65/$D$50*$D$47*$B$68)*($B$57/$D$64))</f>
        <v>45.656242618445553</v>
      </c>
      <c r="H65" s="145">
        <f t="shared" si="0"/>
        <v>0.91312485236891106</v>
      </c>
    </row>
    <row r="66" spans="1:8" ht="26.25" customHeight="1" x14ac:dyDescent="0.4">
      <c r="A66" s="78" t="s">
        <v>98</v>
      </c>
      <c r="B66" s="79">
        <v>1</v>
      </c>
      <c r="C66" s="309"/>
      <c r="D66" s="312"/>
      <c r="E66" s="139">
        <v>3</v>
      </c>
      <c r="F66" s="91">
        <v>52644297</v>
      </c>
      <c r="G66" s="226">
        <f>IF(ISBLANK(F66),"-",(F66/$D$50*$D$47*$B$68)*($B$57/$D$64))</f>
        <v>45.60956593902231</v>
      </c>
      <c r="H66" s="145">
        <f t="shared" si="0"/>
        <v>0.91219131878044624</v>
      </c>
    </row>
    <row r="67" spans="1:8" ht="27" customHeight="1" thickBot="1" x14ac:dyDescent="0.45">
      <c r="A67" s="78" t="s">
        <v>99</v>
      </c>
      <c r="B67" s="79">
        <v>1</v>
      </c>
      <c r="C67" s="319"/>
      <c r="D67" s="313"/>
      <c r="E67" s="142">
        <v>4</v>
      </c>
      <c r="F67" s="143"/>
      <c r="G67" s="227" t="str">
        <f>IF(ISBLANK(F67),"-",(F67/$D$50*$D$47*$B$68)*($B$57/$D$64))</f>
        <v>-</v>
      </c>
      <c r="H67" s="146" t="str">
        <f t="shared" si="0"/>
        <v>-</v>
      </c>
    </row>
    <row r="68" spans="1:8" ht="26.25" customHeight="1" x14ac:dyDescent="0.4">
      <c r="A68" s="78" t="s">
        <v>100</v>
      </c>
      <c r="B68" s="147">
        <f>(B67/B66)*(B65/B64)*(B63/B62)*(B61/B60)*B59</f>
        <v>500</v>
      </c>
      <c r="C68" s="308" t="s">
        <v>101</v>
      </c>
      <c r="D68" s="311">
        <v>205</v>
      </c>
      <c r="E68" s="136">
        <v>1</v>
      </c>
      <c r="F68" s="137">
        <v>53124083</v>
      </c>
      <c r="G68" s="225">
        <f>IF(ISBLANK(F68),"-",(F68/$D$50*$D$47*$B$68)*($B$57/$D$68))</f>
        <v>46.864919262627097</v>
      </c>
      <c r="H68" s="140">
        <f t="shared" si="0"/>
        <v>0.93729838525254194</v>
      </c>
    </row>
    <row r="69" spans="1:8" ht="27" customHeight="1" thickBot="1" x14ac:dyDescent="0.45">
      <c r="A69" s="126" t="s">
        <v>102</v>
      </c>
      <c r="B69" s="148">
        <f>(D47*B68)/B56*B57</f>
        <v>204.4785</v>
      </c>
      <c r="C69" s="309"/>
      <c r="D69" s="312"/>
      <c r="E69" s="139">
        <v>2</v>
      </c>
      <c r="F69" s="91">
        <v>53172679</v>
      </c>
      <c r="G69" s="226">
        <f>IF(ISBLANK(F69),"-",(F69/$D$50*$D$47*$B$68)*($B$57/$D$68))</f>
        <v>46.907789604812329</v>
      </c>
      <c r="H69" s="140">
        <f t="shared" si="0"/>
        <v>0.93815579209624655</v>
      </c>
    </row>
    <row r="70" spans="1:8" ht="26.25" customHeight="1" x14ac:dyDescent="0.4">
      <c r="A70" s="314" t="s">
        <v>75</v>
      </c>
      <c r="B70" s="315"/>
      <c r="C70" s="309"/>
      <c r="D70" s="312"/>
      <c r="E70" s="139">
        <v>3</v>
      </c>
      <c r="F70" s="91">
        <v>53071633</v>
      </c>
      <c r="G70" s="226">
        <f>IF(ISBLANK(F70),"-",(F70/$D$50*$D$47*$B$68)*($B$57/$D$68))</f>
        <v>46.818649004836011</v>
      </c>
      <c r="H70" s="140">
        <f t="shared" si="0"/>
        <v>0.93637298009672021</v>
      </c>
    </row>
    <row r="71" spans="1:8" ht="27" customHeight="1" thickBot="1" x14ac:dyDescent="0.45">
      <c r="A71" s="316"/>
      <c r="B71" s="317"/>
      <c r="C71" s="310"/>
      <c r="D71" s="313"/>
      <c r="E71" s="142">
        <v>4</v>
      </c>
      <c r="F71" s="143"/>
      <c r="G71" s="227" t="str">
        <f>IF(ISBLANK(F71),"-",(F71/$D$50*$D$47*$B$68)*($B$57/$D$68))</f>
        <v>-</v>
      </c>
      <c r="H71" s="149" t="str">
        <f t="shared" si="0"/>
        <v>-</v>
      </c>
    </row>
    <row r="72" spans="1:8" ht="26.25" customHeight="1" x14ac:dyDescent="0.4">
      <c r="A72" s="150"/>
      <c r="B72" s="150"/>
      <c r="C72" s="150"/>
      <c r="D72" s="150"/>
      <c r="E72" s="150"/>
      <c r="F72" s="152" t="s">
        <v>68</v>
      </c>
      <c r="G72" s="232">
        <f>AVERAGE(G60:G71)</f>
        <v>46.473218397928946</v>
      </c>
      <c r="H72" s="153">
        <f>AVERAGE(H60:H71)</f>
        <v>0.92946436795857901</v>
      </c>
    </row>
    <row r="73" spans="1:8" ht="26.25" customHeight="1" x14ac:dyDescent="0.4">
      <c r="C73" s="150"/>
      <c r="D73" s="150"/>
      <c r="E73" s="150"/>
      <c r="F73" s="154" t="s">
        <v>81</v>
      </c>
      <c r="G73" s="228">
        <f>STDEV(G60:G71)/G72</f>
        <v>1.410714480411719E-2</v>
      </c>
      <c r="H73" s="228">
        <f>STDEV(H60:H71)/H72</f>
        <v>1.4107144804117179E-2</v>
      </c>
    </row>
    <row r="74" spans="1:8" ht="27" customHeight="1" x14ac:dyDescent="0.4">
      <c r="A74" s="150"/>
      <c r="B74" s="150"/>
      <c r="C74" s="151"/>
      <c r="D74" s="151"/>
      <c r="E74" s="155"/>
      <c r="F74" s="156" t="s">
        <v>17</v>
      </c>
      <c r="G74" s="157">
        <f>COUNT(G60:G71)</f>
        <v>9</v>
      </c>
      <c r="H74" s="157">
        <f>COUNT(H60:H71)</f>
        <v>9</v>
      </c>
    </row>
    <row r="76" spans="1:8" ht="26.25" customHeight="1" x14ac:dyDescent="0.4">
      <c r="A76" s="62" t="s">
        <v>103</v>
      </c>
      <c r="B76" s="158" t="s">
        <v>104</v>
      </c>
      <c r="C76" s="295" t="str">
        <f>B20</f>
        <v>Sitagliptin</v>
      </c>
      <c r="D76" s="295"/>
      <c r="E76" s="159" t="s">
        <v>105</v>
      </c>
      <c r="F76" s="159"/>
      <c r="G76" s="160">
        <f>H72</f>
        <v>0.92946436795857901</v>
      </c>
      <c r="H76" s="161"/>
    </row>
    <row r="77" spans="1:8" ht="18.75" x14ac:dyDescent="0.3">
      <c r="A77" s="61" t="s">
        <v>106</v>
      </c>
      <c r="B77" s="61" t="s">
        <v>107</v>
      </c>
    </row>
    <row r="78" spans="1:8" ht="18.75" x14ac:dyDescent="0.3">
      <c r="A78" s="61"/>
      <c r="B78" s="61"/>
    </row>
    <row r="79" spans="1:8" ht="26.25" customHeight="1" x14ac:dyDescent="0.4">
      <c r="A79" s="62" t="s">
        <v>4</v>
      </c>
      <c r="B79" s="318" t="str">
        <f>B26</f>
        <v>SITAGLIPTIN PHOSPHATE</v>
      </c>
      <c r="C79" s="318"/>
    </row>
    <row r="80" spans="1:8" ht="26.25" customHeight="1" x14ac:dyDescent="0.4">
      <c r="A80" s="63" t="s">
        <v>45</v>
      </c>
      <c r="B80" s="318" t="str">
        <f>B27</f>
        <v>WRS/S-35-1</v>
      </c>
      <c r="C80" s="318"/>
    </row>
    <row r="81" spans="1:12" ht="27" customHeight="1" x14ac:dyDescent="0.4">
      <c r="A81" s="63" t="s">
        <v>6</v>
      </c>
      <c r="B81" s="162">
        <f>B28</f>
        <v>96.9</v>
      </c>
    </row>
    <row r="82" spans="1:12" s="14" customFormat="1" ht="27" customHeight="1" x14ac:dyDescent="0.4">
      <c r="A82" s="63" t="s">
        <v>46</v>
      </c>
      <c r="B82" s="65">
        <v>0</v>
      </c>
      <c r="C82" s="297" t="s">
        <v>47</v>
      </c>
      <c r="D82" s="298"/>
      <c r="E82" s="298"/>
      <c r="F82" s="298"/>
      <c r="G82" s="299"/>
      <c r="I82" s="66"/>
      <c r="J82" s="66"/>
      <c r="K82" s="66"/>
      <c r="L82" s="66"/>
    </row>
    <row r="83" spans="1:12" s="14" customFormat="1" ht="19.5" customHeight="1" x14ac:dyDescent="0.3">
      <c r="A83" s="63" t="s">
        <v>48</v>
      </c>
      <c r="B83" s="67">
        <f>B81-B82</f>
        <v>96.9</v>
      </c>
      <c r="C83" s="68"/>
      <c r="D83" s="68"/>
      <c r="E83" s="68"/>
      <c r="F83" s="68"/>
      <c r="G83" s="69"/>
      <c r="I83" s="66"/>
      <c r="J83" s="66"/>
      <c r="K83" s="66"/>
      <c r="L83" s="66"/>
    </row>
    <row r="84" spans="1:12" s="14" customFormat="1" ht="27" customHeight="1" x14ac:dyDescent="0.4">
      <c r="A84" s="63" t="s">
        <v>49</v>
      </c>
      <c r="B84" s="70">
        <v>407.31400000000002</v>
      </c>
      <c r="C84" s="300" t="s">
        <v>108</v>
      </c>
      <c r="D84" s="301"/>
      <c r="E84" s="301"/>
      <c r="F84" s="301"/>
      <c r="G84" s="301"/>
      <c r="H84" s="302"/>
      <c r="I84" s="66"/>
      <c r="J84" s="66"/>
      <c r="K84" s="66"/>
      <c r="L84" s="66"/>
    </row>
    <row r="85" spans="1:12" s="14" customFormat="1" ht="27" customHeight="1" x14ac:dyDescent="0.4">
      <c r="A85" s="63" t="s">
        <v>51</v>
      </c>
      <c r="B85" s="70">
        <v>523.32399999999996</v>
      </c>
      <c r="C85" s="300" t="s">
        <v>109</v>
      </c>
      <c r="D85" s="301"/>
      <c r="E85" s="301"/>
      <c r="F85" s="301"/>
      <c r="G85" s="301"/>
      <c r="H85" s="302"/>
      <c r="I85" s="66"/>
      <c r="J85" s="66"/>
      <c r="K85" s="66"/>
      <c r="L85" s="66"/>
    </row>
    <row r="86" spans="1:12" s="14" customFormat="1" ht="18.75" x14ac:dyDescent="0.3">
      <c r="A86" s="63"/>
      <c r="B86" s="73"/>
      <c r="C86" s="74"/>
      <c r="D86" s="74"/>
      <c r="E86" s="74"/>
      <c r="F86" s="74"/>
      <c r="G86" s="74"/>
      <c r="H86" s="74"/>
      <c r="I86" s="66"/>
      <c r="J86" s="66"/>
      <c r="K86" s="66"/>
      <c r="L86" s="66"/>
    </row>
    <row r="87" spans="1:12" s="14" customFormat="1" ht="18.75" x14ac:dyDescent="0.3">
      <c r="A87" s="63" t="s">
        <v>53</v>
      </c>
      <c r="B87" s="75">
        <f>B84/B85</f>
        <v>0.77832088725149251</v>
      </c>
      <c r="C87" s="53" t="s">
        <v>54</v>
      </c>
      <c r="D87" s="53"/>
      <c r="E87" s="53"/>
      <c r="F87" s="53"/>
      <c r="G87" s="53"/>
      <c r="I87" s="66"/>
      <c r="J87" s="66"/>
      <c r="K87" s="66"/>
      <c r="L87" s="66"/>
    </row>
    <row r="88" spans="1:12" ht="19.5" customHeight="1" x14ac:dyDescent="0.3">
      <c r="A88" s="61"/>
      <c r="B88" s="61"/>
    </row>
    <row r="89" spans="1:12" ht="27" customHeight="1" x14ac:dyDescent="0.4">
      <c r="A89" s="76" t="s">
        <v>55</v>
      </c>
      <c r="B89" s="77">
        <v>50</v>
      </c>
      <c r="D89" s="163" t="s">
        <v>56</v>
      </c>
      <c r="E89" s="164"/>
      <c r="F89" s="303" t="s">
        <v>57</v>
      </c>
      <c r="G89" s="304"/>
    </row>
    <row r="90" spans="1:12" ht="27" customHeight="1" x14ac:dyDescent="0.4">
      <c r="A90" s="78" t="s">
        <v>58</v>
      </c>
      <c r="B90" s="79">
        <v>10</v>
      </c>
      <c r="C90" s="165" t="s">
        <v>59</v>
      </c>
      <c r="D90" s="81" t="s">
        <v>60</v>
      </c>
      <c r="E90" s="82" t="s">
        <v>61</v>
      </c>
      <c r="F90" s="81" t="s">
        <v>60</v>
      </c>
      <c r="G90" s="166" t="s">
        <v>61</v>
      </c>
      <c r="I90" s="84" t="s">
        <v>62</v>
      </c>
    </row>
    <row r="91" spans="1:12" ht="26.25" customHeight="1" x14ac:dyDescent="0.4">
      <c r="A91" s="78" t="s">
        <v>63</v>
      </c>
      <c r="B91" s="79">
        <v>100</v>
      </c>
      <c r="C91" s="167">
        <v>1</v>
      </c>
      <c r="D91" s="86">
        <v>9285311</v>
      </c>
      <c r="E91" s="87">
        <f>IF(ISBLANK(D91),"-",$D$101/$D$98*D91)</f>
        <v>10690481.126093194</v>
      </c>
      <c r="F91" s="86">
        <v>8839371</v>
      </c>
      <c r="G91" s="88">
        <f>IF(ISBLANK(F91),"-",$D$101/$F$98*F91)</f>
        <v>10798143.196233211</v>
      </c>
      <c r="I91" s="89"/>
    </row>
    <row r="92" spans="1:12" ht="26.25" customHeight="1" x14ac:dyDescent="0.4">
      <c r="A92" s="78" t="s">
        <v>64</v>
      </c>
      <c r="B92" s="79">
        <v>1</v>
      </c>
      <c r="C92" s="151">
        <v>2</v>
      </c>
      <c r="D92" s="91">
        <v>9335750</v>
      </c>
      <c r="E92" s="92">
        <f>IF(ISBLANK(D92),"-",$D$101/$D$98*D92)</f>
        <v>10748553.190401973</v>
      </c>
      <c r="F92" s="91">
        <v>8876716</v>
      </c>
      <c r="G92" s="93">
        <f>IF(ISBLANK(F92),"-",$D$101/$F$98*F92)</f>
        <v>10843763.71127476</v>
      </c>
      <c r="I92" s="305">
        <f>ABS((F96/D96*D95)-F95)/D95</f>
        <v>8.2345111498217279E-3</v>
      </c>
    </row>
    <row r="93" spans="1:12" ht="26.25" customHeight="1" x14ac:dyDescent="0.4">
      <c r="A93" s="78" t="s">
        <v>65</v>
      </c>
      <c r="B93" s="79">
        <v>1</v>
      </c>
      <c r="C93" s="151">
        <v>3</v>
      </c>
      <c r="D93" s="91">
        <v>9327888</v>
      </c>
      <c r="E93" s="92">
        <f>IF(ISBLANK(D93),"-",$D$101/$D$98*D93)</f>
        <v>10739501.413610293</v>
      </c>
      <c r="F93" s="91">
        <v>8855441</v>
      </c>
      <c r="G93" s="93">
        <f>IF(ISBLANK(F93),"-",$D$101/$F$98*F93)</f>
        <v>10817774.249298353</v>
      </c>
      <c r="I93" s="305"/>
    </row>
    <row r="94" spans="1:12" ht="27" customHeight="1" x14ac:dyDescent="0.4">
      <c r="A94" s="78" t="s">
        <v>66</v>
      </c>
      <c r="B94" s="79">
        <v>1</v>
      </c>
      <c r="C94" s="168">
        <v>4</v>
      </c>
      <c r="D94" s="96"/>
      <c r="E94" s="97" t="str">
        <f>IF(ISBLANK(D94),"-",$D$101/$D$98*D94)</f>
        <v>-</v>
      </c>
      <c r="F94" s="169"/>
      <c r="G94" s="98" t="str">
        <f>IF(ISBLANK(F94),"-",$D$101/$F$98*F94)</f>
        <v>-</v>
      </c>
      <c r="I94" s="99"/>
    </row>
    <row r="95" spans="1:12" ht="27" customHeight="1" x14ac:dyDescent="0.4">
      <c r="A95" s="78" t="s">
        <v>67</v>
      </c>
      <c r="B95" s="79">
        <v>1</v>
      </c>
      <c r="C95" s="170" t="s">
        <v>68</v>
      </c>
      <c r="D95" s="171">
        <f>AVERAGE(D91:D94)</f>
        <v>9316316.333333334</v>
      </c>
      <c r="E95" s="102">
        <f>AVERAGE(E91:E94)</f>
        <v>10726178.57670182</v>
      </c>
      <c r="F95" s="172">
        <f>AVERAGE(F91:F94)</f>
        <v>8857176</v>
      </c>
      <c r="G95" s="173">
        <f>AVERAGE(G91:G94)</f>
        <v>10819893.718935441</v>
      </c>
    </row>
    <row r="96" spans="1:12" ht="26.25" customHeight="1" x14ac:dyDescent="0.4">
      <c r="A96" s="78" t="s">
        <v>69</v>
      </c>
      <c r="B96" s="64">
        <v>1</v>
      </c>
      <c r="C96" s="174" t="s">
        <v>110</v>
      </c>
      <c r="D96" s="175">
        <v>31.99</v>
      </c>
      <c r="E96" s="94"/>
      <c r="F96" s="106">
        <v>30.15</v>
      </c>
    </row>
    <row r="97" spans="1:10" ht="26.25" customHeight="1" x14ac:dyDescent="0.4">
      <c r="A97" s="78" t="s">
        <v>71</v>
      </c>
      <c r="B97" s="64">
        <v>1</v>
      </c>
      <c r="C97" s="176" t="s">
        <v>111</v>
      </c>
      <c r="D97" s="177">
        <f>D96*$B$87</f>
        <v>24.898485183175243</v>
      </c>
      <c r="E97" s="109"/>
      <c r="F97" s="108">
        <f>F96*$B$87</f>
        <v>23.466374750632497</v>
      </c>
    </row>
    <row r="98" spans="1:10" ht="19.5" customHeight="1" x14ac:dyDescent="0.3">
      <c r="A98" s="78" t="s">
        <v>73</v>
      </c>
      <c r="B98" s="178">
        <f>(B97/B96)*(B95/B94)*(B93/B92)*(B91/B90)*B89</f>
        <v>500</v>
      </c>
      <c r="C98" s="176" t="s">
        <v>112</v>
      </c>
      <c r="D98" s="179">
        <f>D97*$B$83/100</f>
        <v>24.12663214249681</v>
      </c>
      <c r="E98" s="112"/>
      <c r="F98" s="111">
        <f>F97*$B$83/100</f>
        <v>22.738917133362893</v>
      </c>
    </row>
    <row r="99" spans="1:10" ht="19.5" customHeight="1" x14ac:dyDescent="0.3">
      <c r="A99" s="291" t="s">
        <v>75</v>
      </c>
      <c r="B99" s="306"/>
      <c r="C99" s="176" t="s">
        <v>113</v>
      </c>
      <c r="D99" s="180">
        <f>D98/$B$98</f>
        <v>4.8253264284993616E-2</v>
      </c>
      <c r="E99" s="112"/>
      <c r="F99" s="115">
        <f>F98/$B$98</f>
        <v>4.5477834266725789E-2</v>
      </c>
      <c r="G99" s="181"/>
      <c r="H99" s="104"/>
    </row>
    <row r="100" spans="1:10" ht="19.5" customHeight="1" x14ac:dyDescent="0.3">
      <c r="A100" s="293"/>
      <c r="B100" s="307"/>
      <c r="C100" s="176" t="s">
        <v>77</v>
      </c>
      <c r="D100" s="182">
        <f>$B$56/$B$116</f>
        <v>5.5555555555555552E-2</v>
      </c>
      <c r="F100" s="120"/>
      <c r="G100" s="183"/>
      <c r="H100" s="104"/>
    </row>
    <row r="101" spans="1:10" ht="18.75" x14ac:dyDescent="0.3">
      <c r="C101" s="176" t="s">
        <v>78</v>
      </c>
      <c r="D101" s="177">
        <f>D100*$B$98</f>
        <v>27.777777777777775</v>
      </c>
      <c r="F101" s="120"/>
      <c r="G101" s="181"/>
      <c r="H101" s="104"/>
    </row>
    <row r="102" spans="1:10" ht="19.5" customHeight="1" x14ac:dyDescent="0.3">
      <c r="C102" s="184" t="s">
        <v>79</v>
      </c>
      <c r="D102" s="185">
        <f>D101/B34</f>
        <v>35.689364416096119</v>
      </c>
      <c r="F102" s="124"/>
      <c r="G102" s="181"/>
      <c r="H102" s="104"/>
      <c r="J102" s="186"/>
    </row>
    <row r="103" spans="1:10" ht="18.75" x14ac:dyDescent="0.3">
      <c r="C103" s="187" t="s">
        <v>114</v>
      </c>
      <c r="D103" s="188">
        <f>AVERAGE(E91:E94,G91:G94)</f>
        <v>10773036.147818631</v>
      </c>
      <c r="F103" s="124"/>
      <c r="G103" s="189"/>
      <c r="H103" s="104"/>
      <c r="J103" s="190"/>
    </row>
    <row r="104" spans="1:10" ht="18.75" x14ac:dyDescent="0.3">
      <c r="C104" s="154" t="s">
        <v>81</v>
      </c>
      <c r="D104" s="191">
        <f>STDEV(E91:E94,G91:G94)/D103</f>
        <v>5.2793431909499292E-3</v>
      </c>
      <c r="F104" s="124"/>
      <c r="G104" s="181"/>
      <c r="H104" s="104"/>
      <c r="J104" s="190"/>
    </row>
    <row r="105" spans="1:10" ht="19.5" customHeight="1" x14ac:dyDescent="0.3">
      <c r="C105" s="156" t="s">
        <v>17</v>
      </c>
      <c r="D105" s="192">
        <f>COUNT(E91:E94,G91:G94)</f>
        <v>6</v>
      </c>
      <c r="F105" s="124"/>
      <c r="G105" s="181"/>
      <c r="H105" s="104"/>
      <c r="J105" s="190"/>
    </row>
    <row r="106" spans="1:10" ht="19.5" customHeight="1" x14ac:dyDescent="0.3">
      <c r="A106" s="128"/>
      <c r="B106" s="128"/>
      <c r="C106" s="128"/>
      <c r="D106" s="128"/>
      <c r="E106" s="128"/>
    </row>
    <row r="107" spans="1:10" ht="26.25" customHeight="1" x14ac:dyDescent="0.4">
      <c r="A107" s="76" t="s">
        <v>115</v>
      </c>
      <c r="B107" s="77">
        <v>900</v>
      </c>
      <c r="C107" s="193" t="s">
        <v>116</v>
      </c>
      <c r="D107" s="194" t="s">
        <v>60</v>
      </c>
      <c r="E107" s="195" t="s">
        <v>117</v>
      </c>
      <c r="F107" s="196" t="s">
        <v>118</v>
      </c>
    </row>
    <row r="108" spans="1:10" ht="26.25" customHeight="1" x14ac:dyDescent="0.4">
      <c r="A108" s="78" t="s">
        <v>119</v>
      </c>
      <c r="B108" s="79">
        <v>1</v>
      </c>
      <c r="C108" s="197">
        <v>1</v>
      </c>
      <c r="D108" s="198">
        <v>10270338</v>
      </c>
      <c r="E108" s="229">
        <f t="shared" ref="E108:E113" si="1">IF(ISBLANK(D108),"-",D108/$D$103*$D$100*$B$116)</f>
        <v>47.66686874098896</v>
      </c>
      <c r="F108" s="199">
        <f t="shared" ref="F108:F113" si="2">IF(ISBLANK(D108), "-", E108/$B$56)</f>
        <v>0.9533373748197792</v>
      </c>
    </row>
    <row r="109" spans="1:10" ht="26.25" customHeight="1" x14ac:dyDescent="0.4">
      <c r="A109" s="78" t="s">
        <v>92</v>
      </c>
      <c r="B109" s="79">
        <v>1</v>
      </c>
      <c r="C109" s="197">
        <v>2</v>
      </c>
      <c r="D109" s="198">
        <v>10395269</v>
      </c>
      <c r="E109" s="230">
        <f t="shared" si="1"/>
        <v>48.246700639284853</v>
      </c>
      <c r="F109" s="200">
        <f t="shared" si="2"/>
        <v>0.96493401278569702</v>
      </c>
    </row>
    <row r="110" spans="1:10" ht="26.25" customHeight="1" x14ac:dyDescent="0.4">
      <c r="A110" s="78" t="s">
        <v>93</v>
      </c>
      <c r="B110" s="79">
        <v>1</v>
      </c>
      <c r="C110" s="197">
        <v>3</v>
      </c>
      <c r="D110" s="198">
        <v>10541129</v>
      </c>
      <c r="E110" s="230">
        <f t="shared" si="1"/>
        <v>48.92366857106672</v>
      </c>
      <c r="F110" s="200">
        <f t="shared" si="2"/>
        <v>0.97847337142133439</v>
      </c>
    </row>
    <row r="111" spans="1:10" ht="26.25" customHeight="1" x14ac:dyDescent="0.4">
      <c r="A111" s="78" t="s">
        <v>94</v>
      </c>
      <c r="B111" s="79">
        <v>1</v>
      </c>
      <c r="C111" s="197">
        <v>4</v>
      </c>
      <c r="D111" s="198">
        <v>10422832</v>
      </c>
      <c r="E111" s="230">
        <f t="shared" si="1"/>
        <v>48.374626507265823</v>
      </c>
      <c r="F111" s="200">
        <f t="shared" si="2"/>
        <v>0.96749253014531644</v>
      </c>
    </row>
    <row r="112" spans="1:10" ht="26.25" customHeight="1" x14ac:dyDescent="0.4">
      <c r="A112" s="78" t="s">
        <v>95</v>
      </c>
      <c r="B112" s="79">
        <v>1</v>
      </c>
      <c r="C112" s="197">
        <v>5</v>
      </c>
      <c r="D112" s="198">
        <v>10410364</v>
      </c>
      <c r="E112" s="230">
        <f t="shared" si="1"/>
        <v>48.316759811986401</v>
      </c>
      <c r="F112" s="200">
        <f t="shared" si="2"/>
        <v>0.96633519623972797</v>
      </c>
    </row>
    <row r="113" spans="1:10" ht="26.25" customHeight="1" x14ac:dyDescent="0.4">
      <c r="A113" s="78" t="s">
        <v>97</v>
      </c>
      <c r="B113" s="79">
        <v>1</v>
      </c>
      <c r="C113" s="201">
        <v>6</v>
      </c>
      <c r="D113" s="202">
        <v>10395444</v>
      </c>
      <c r="E113" s="231">
        <f t="shared" si="1"/>
        <v>48.247512852284046</v>
      </c>
      <c r="F113" s="203">
        <f t="shared" si="2"/>
        <v>0.96495025704568094</v>
      </c>
    </row>
    <row r="114" spans="1:10" ht="26.25" customHeight="1" x14ac:dyDescent="0.4">
      <c r="A114" s="78" t="s">
        <v>98</v>
      </c>
      <c r="B114" s="79">
        <v>1</v>
      </c>
      <c r="C114" s="197"/>
      <c r="D114" s="151"/>
      <c r="E114" s="52"/>
      <c r="F114" s="204"/>
    </row>
    <row r="115" spans="1:10" ht="26.25" customHeight="1" x14ac:dyDescent="0.4">
      <c r="A115" s="78" t="s">
        <v>99</v>
      </c>
      <c r="B115" s="79">
        <v>1</v>
      </c>
      <c r="C115" s="197"/>
      <c r="D115" s="205" t="s">
        <v>68</v>
      </c>
      <c r="E115" s="233">
        <f>AVERAGE(E108:E113)</f>
        <v>48.296022853812794</v>
      </c>
      <c r="F115" s="206">
        <f>AVERAGE(F108:F113)</f>
        <v>0.96592045707625596</v>
      </c>
    </row>
    <row r="116" spans="1:10" ht="27" customHeight="1" x14ac:dyDescent="0.4">
      <c r="A116" s="78" t="s">
        <v>100</v>
      </c>
      <c r="B116" s="110">
        <f>(B115/B114)*(B113/B112)*(B111/B110)*(B109/B108)*B107</f>
        <v>900</v>
      </c>
      <c r="C116" s="207"/>
      <c r="D116" s="170" t="s">
        <v>81</v>
      </c>
      <c r="E116" s="208">
        <f>STDEV(E108:E113)/E115</f>
        <v>8.288301913633769E-3</v>
      </c>
      <c r="F116" s="208">
        <f>STDEV(F108:F113)/F115</f>
        <v>8.288301913633762E-3</v>
      </c>
      <c r="I116" s="52"/>
    </row>
    <row r="117" spans="1:10" ht="27" customHeight="1" x14ac:dyDescent="0.4">
      <c r="A117" s="291" t="s">
        <v>75</v>
      </c>
      <c r="B117" s="292"/>
      <c r="C117" s="209"/>
      <c r="D117" s="210" t="s">
        <v>17</v>
      </c>
      <c r="E117" s="211">
        <f>COUNT(E108:E113)</f>
        <v>6</v>
      </c>
      <c r="F117" s="211">
        <f>COUNT(F108:F113)</f>
        <v>6</v>
      </c>
      <c r="I117" s="52"/>
      <c r="J117" s="190"/>
    </row>
    <row r="118" spans="1:10" ht="19.5" customHeight="1" x14ac:dyDescent="0.3">
      <c r="A118" s="293"/>
      <c r="B118" s="294"/>
      <c r="C118" s="52"/>
      <c r="D118" s="52"/>
      <c r="E118" s="52"/>
      <c r="F118" s="151"/>
      <c r="G118" s="52"/>
      <c r="H118" s="52"/>
      <c r="I118" s="52"/>
    </row>
    <row r="119" spans="1:10" ht="18.75" x14ac:dyDescent="0.3">
      <c r="A119" s="220"/>
      <c r="B119" s="74"/>
      <c r="C119" s="52"/>
      <c r="D119" s="52"/>
      <c r="E119" s="52"/>
      <c r="F119" s="151"/>
      <c r="G119" s="52"/>
      <c r="H119" s="52"/>
      <c r="I119" s="52"/>
    </row>
    <row r="120" spans="1:10" ht="26.25" customHeight="1" x14ac:dyDescent="0.4">
      <c r="A120" s="62" t="s">
        <v>103</v>
      </c>
      <c r="B120" s="158" t="s">
        <v>120</v>
      </c>
      <c r="C120" s="295" t="str">
        <f>B20</f>
        <v>Sitagliptin</v>
      </c>
      <c r="D120" s="295"/>
      <c r="E120" s="159" t="s">
        <v>121</v>
      </c>
      <c r="F120" s="159"/>
      <c r="G120" s="160">
        <f>F115</f>
        <v>0.96592045707625596</v>
      </c>
      <c r="H120" s="52"/>
      <c r="I120" s="52"/>
    </row>
    <row r="121" spans="1:10" ht="19.5" customHeight="1" x14ac:dyDescent="0.3">
      <c r="A121" s="212"/>
      <c r="B121" s="212"/>
      <c r="C121" s="213"/>
      <c r="D121" s="213"/>
      <c r="E121" s="213"/>
      <c r="F121" s="213"/>
      <c r="G121" s="213"/>
      <c r="H121" s="213"/>
    </row>
    <row r="122" spans="1:10" ht="18.75" x14ac:dyDescent="0.3">
      <c r="B122" s="296" t="s">
        <v>23</v>
      </c>
      <c r="C122" s="296"/>
      <c r="E122" s="165" t="s">
        <v>24</v>
      </c>
      <c r="F122" s="214"/>
      <c r="G122" s="296" t="s">
        <v>25</v>
      </c>
      <c r="H122" s="296"/>
    </row>
    <row r="123" spans="1:10" ht="39.75" customHeight="1" x14ac:dyDescent="0.3">
      <c r="A123" s="215" t="s">
        <v>26</v>
      </c>
      <c r="B123" s="216"/>
      <c r="C123" s="216"/>
      <c r="E123" s="216"/>
      <c r="F123" s="52"/>
      <c r="G123" s="217"/>
      <c r="H123" s="217"/>
    </row>
    <row r="124" spans="1:10" ht="42" customHeight="1" x14ac:dyDescent="0.3">
      <c r="A124" s="215" t="s">
        <v>27</v>
      </c>
      <c r="B124" s="218"/>
      <c r="C124" s="218"/>
      <c r="E124" s="218"/>
      <c r="F124" s="52"/>
      <c r="G124" s="219"/>
      <c r="H124" s="219"/>
    </row>
    <row r="125" spans="1:10" ht="18.75" x14ac:dyDescent="0.3">
      <c r="A125" s="150"/>
      <c r="B125" s="150"/>
      <c r="C125" s="151"/>
      <c r="D125" s="151"/>
      <c r="E125" s="151"/>
      <c r="F125" s="155"/>
      <c r="G125" s="151"/>
      <c r="H125" s="151"/>
      <c r="I125" s="52"/>
    </row>
    <row r="126" spans="1:10" ht="18.75" x14ac:dyDescent="0.3">
      <c r="A126" s="150"/>
      <c r="B126" s="150"/>
      <c r="C126" s="151"/>
      <c r="D126" s="151"/>
      <c r="E126" s="151"/>
      <c r="F126" s="155"/>
      <c r="G126" s="151"/>
      <c r="H126" s="151"/>
      <c r="I126" s="52"/>
    </row>
    <row r="127" spans="1:10" ht="18.75" x14ac:dyDescent="0.3">
      <c r="A127" s="150"/>
      <c r="B127" s="150"/>
      <c r="C127" s="151"/>
      <c r="D127" s="151"/>
      <c r="E127" s="151"/>
      <c r="F127" s="155"/>
      <c r="G127" s="151"/>
      <c r="H127" s="151"/>
      <c r="I127" s="52"/>
    </row>
    <row r="128" spans="1:10" ht="18.75" x14ac:dyDescent="0.3">
      <c r="A128" s="150"/>
      <c r="B128" s="150"/>
      <c r="C128" s="151"/>
      <c r="D128" s="151"/>
      <c r="E128" s="151"/>
      <c r="F128" s="155"/>
      <c r="G128" s="151"/>
      <c r="H128" s="151"/>
      <c r="I128" s="52"/>
    </row>
    <row r="129" spans="1:9" ht="18.75" x14ac:dyDescent="0.3">
      <c r="A129" s="150"/>
      <c r="B129" s="150"/>
      <c r="C129" s="151"/>
      <c r="D129" s="151"/>
      <c r="E129" s="151"/>
      <c r="F129" s="155"/>
      <c r="G129" s="151"/>
      <c r="H129" s="151"/>
      <c r="I129" s="52"/>
    </row>
    <row r="130" spans="1:9" ht="18.75" x14ac:dyDescent="0.3">
      <c r="A130" s="150"/>
      <c r="B130" s="150"/>
      <c r="C130" s="151"/>
      <c r="D130" s="151"/>
      <c r="E130" s="151"/>
      <c r="F130" s="155"/>
      <c r="G130" s="151"/>
      <c r="H130" s="151"/>
      <c r="I130" s="52"/>
    </row>
    <row r="131" spans="1:9" ht="18.75" x14ac:dyDescent="0.3">
      <c r="A131" s="150"/>
      <c r="B131" s="150"/>
      <c r="C131" s="151"/>
      <c r="D131" s="151"/>
      <c r="E131" s="151"/>
      <c r="F131" s="155"/>
      <c r="G131" s="151"/>
      <c r="H131" s="151"/>
      <c r="I131" s="52"/>
    </row>
    <row r="132" spans="1:9" ht="18.75" x14ac:dyDescent="0.3">
      <c r="A132" s="150"/>
      <c r="B132" s="150"/>
      <c r="C132" s="151"/>
      <c r="D132" s="151"/>
      <c r="E132" s="151"/>
      <c r="F132" s="155"/>
      <c r="G132" s="151"/>
      <c r="H132" s="151"/>
      <c r="I132" s="52"/>
    </row>
    <row r="133" spans="1:9" ht="18.75" x14ac:dyDescent="0.3">
      <c r="A133" s="150"/>
      <c r="B133" s="150"/>
      <c r="C133" s="151"/>
      <c r="D133" s="151"/>
      <c r="E133" s="151"/>
      <c r="F133" s="155"/>
      <c r="G133" s="151"/>
      <c r="H133" s="151"/>
      <c r="I133" s="52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Uniformity (2)</vt:lpstr>
      <vt:lpstr>Sitagliptin</vt:lpstr>
      <vt:lpstr>'Uniformity (2)'!Print_Area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hp3500</cp:lastModifiedBy>
  <cp:lastPrinted>2016-07-12T14:24:19Z</cp:lastPrinted>
  <dcterms:created xsi:type="dcterms:W3CDTF">2005-07-05T10:19:27Z</dcterms:created>
  <dcterms:modified xsi:type="dcterms:W3CDTF">2016-08-09T12:42:54Z</dcterms:modified>
</cp:coreProperties>
</file>