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555" windowWidth="15015" windowHeight="7620" activeTab="3"/>
  </bookViews>
  <sheets>
    <sheet name="Uniformity" sheetId="2" r:id="rId1"/>
    <sheet name="SST (Sitagliptin)" sheetId="1" r:id="rId2"/>
    <sheet name="SST(Metformin Hydrochloride)" sheetId="6" r:id="rId3"/>
    <sheet name="Metformin Hydrochloride" sheetId="4" r:id="rId4"/>
    <sheet name="Sitagliptin" sheetId="3" r:id="rId5"/>
  </sheets>
  <externalReferences>
    <externalReference r:id="rId6"/>
  </externalReferences>
  <definedNames>
    <definedName name="_xlnm.Print_Area" localSheetId="0">Uniformity!$A$1:$J$62</definedName>
  </definedNames>
  <calcPr calcId="145621"/>
</workbook>
</file>

<file path=xl/calcChain.xml><?xml version="1.0" encoding="utf-8"?>
<calcChain xmlns="http://schemas.openxmlformats.org/spreadsheetml/2006/main">
  <c r="F96" i="4" l="1"/>
  <c r="D96" i="4"/>
  <c r="F96" i="3"/>
  <c r="D96" i="3"/>
  <c r="B20" i="6"/>
  <c r="B53" i="6"/>
  <c r="D51" i="6"/>
  <c r="C51" i="6"/>
  <c r="B51" i="6"/>
  <c r="B52" i="6" s="1"/>
  <c r="B32" i="6"/>
  <c r="E30" i="6"/>
  <c r="D30" i="6"/>
  <c r="C30" i="6"/>
  <c r="B30" i="6"/>
  <c r="B31" i="6" s="1"/>
  <c r="B17" i="6"/>
  <c r="F30" i="1"/>
  <c r="E30" i="1"/>
  <c r="B20" i="1" l="1"/>
  <c r="B17" i="1"/>
  <c r="B19" i="1" l="1"/>
  <c r="B81" i="3" l="1"/>
  <c r="B83" i="3" s="1"/>
  <c r="B80" i="3"/>
  <c r="B26" i="3"/>
  <c r="B18" i="1" s="1"/>
  <c r="B27" i="4"/>
  <c r="B80" i="4" s="1"/>
  <c r="B26" i="4"/>
  <c r="C120" i="4"/>
  <c r="B116" i="4"/>
  <c r="D100" i="4" s="1"/>
  <c r="B98" i="4"/>
  <c r="F95" i="4"/>
  <c r="D95" i="4"/>
  <c r="B87" i="4"/>
  <c r="F97" i="4" s="1"/>
  <c r="C76" i="4"/>
  <c r="B68" i="4"/>
  <c r="C56" i="4"/>
  <c r="B55" i="4"/>
  <c r="B45" i="4"/>
  <c r="D48" i="4" s="1"/>
  <c r="D49" i="4" s="1"/>
  <c r="F42" i="4"/>
  <c r="D42" i="4"/>
  <c r="B34" i="4"/>
  <c r="F44" i="4" s="1"/>
  <c r="C120" i="3"/>
  <c r="B116" i="3"/>
  <c r="D100" i="3" s="1"/>
  <c r="B98" i="3"/>
  <c r="F95" i="3"/>
  <c r="D95" i="3"/>
  <c r="B87" i="3"/>
  <c r="F97" i="3" s="1"/>
  <c r="C76" i="3"/>
  <c r="B68" i="3"/>
  <c r="C56" i="3"/>
  <c r="B55" i="3"/>
  <c r="B45" i="3"/>
  <c r="D48" i="3" s="1"/>
  <c r="F42" i="3"/>
  <c r="D42" i="3"/>
  <c r="B34" i="3"/>
  <c r="F44" i="3" s="1"/>
  <c r="C49" i="2"/>
  <c r="C46" i="2"/>
  <c r="D50" i="2" s="1"/>
  <c r="C45" i="2"/>
  <c r="D43" i="2"/>
  <c r="D39" i="2"/>
  <c r="D35" i="2"/>
  <c r="D33" i="2"/>
  <c r="D31" i="2"/>
  <c r="D29" i="2"/>
  <c r="D27" i="2"/>
  <c r="D25" i="2"/>
  <c r="C19" i="2"/>
  <c r="B53" i="1"/>
  <c r="F51" i="1"/>
  <c r="D51" i="1"/>
  <c r="C51" i="1"/>
  <c r="B51" i="1"/>
  <c r="B52" i="1" s="1"/>
  <c r="B32" i="1"/>
  <c r="D30" i="1"/>
  <c r="C30" i="1"/>
  <c r="B30" i="1"/>
  <c r="B31" i="1" s="1"/>
  <c r="B81" i="4" l="1"/>
  <c r="B83" i="4" s="1"/>
  <c r="F98" i="4" s="1"/>
  <c r="F99" i="4" s="1"/>
  <c r="B19" i="6"/>
  <c r="B79" i="4"/>
  <c r="B18" i="6"/>
  <c r="B79" i="3"/>
  <c r="D101" i="4"/>
  <c r="D102" i="4" s="1"/>
  <c r="D101" i="3"/>
  <c r="D102" i="3" s="1"/>
  <c r="I92" i="4"/>
  <c r="I92" i="3"/>
  <c r="I39" i="3"/>
  <c r="I39" i="4"/>
  <c r="D49" i="3"/>
  <c r="D44" i="3"/>
  <c r="B30" i="3"/>
  <c r="F98" i="3"/>
  <c r="F99" i="3" s="1"/>
  <c r="D44" i="4"/>
  <c r="B30" i="4"/>
  <c r="F45" i="4" s="1"/>
  <c r="G41" i="4" s="1"/>
  <c r="F45" i="3"/>
  <c r="G38" i="3" s="1"/>
  <c r="B69" i="3"/>
  <c r="D24" i="2"/>
  <c r="D28" i="2"/>
  <c r="D32" i="2"/>
  <c r="D36" i="2"/>
  <c r="D40" i="2"/>
  <c r="D49" i="2"/>
  <c r="B57" i="3"/>
  <c r="B57" i="4"/>
  <c r="B69" i="4" s="1"/>
  <c r="D97" i="3"/>
  <c r="D98" i="3" s="1"/>
  <c r="D99" i="3" s="1"/>
  <c r="D97" i="4"/>
  <c r="D98" i="4" s="1"/>
  <c r="D99" i="4" s="1"/>
  <c r="D37" i="2"/>
  <c r="D41" i="2"/>
  <c r="C50" i="2"/>
  <c r="D26" i="2"/>
  <c r="D30" i="2"/>
  <c r="D34" i="2"/>
  <c r="D38" i="2"/>
  <c r="D42" i="2"/>
  <c r="B49" i="2"/>
  <c r="D45" i="4" l="1"/>
  <c r="E38" i="4" s="1"/>
  <c r="E92" i="3"/>
  <c r="E91" i="3"/>
  <c r="D45" i="3"/>
  <c r="E40" i="3" s="1"/>
  <c r="G91" i="3"/>
  <c r="G39" i="3"/>
  <c r="G92" i="3"/>
  <c r="G94" i="3"/>
  <c r="G93" i="3"/>
  <c r="G39" i="4"/>
  <c r="G38" i="4"/>
  <c r="F46" i="4"/>
  <c r="E41" i="4"/>
  <c r="G91" i="4"/>
  <c r="G92" i="4"/>
  <c r="E92" i="4"/>
  <c r="G40" i="4"/>
  <c r="E91" i="4"/>
  <c r="G93" i="4"/>
  <c r="G94" i="4"/>
  <c r="E94" i="3"/>
  <c r="E93" i="3"/>
  <c r="E94" i="4"/>
  <c r="E93" i="4"/>
  <c r="G41" i="3"/>
  <c r="F46" i="3"/>
  <c r="G40" i="3"/>
  <c r="E95" i="4" l="1"/>
  <c r="D105" i="3"/>
  <c r="E39" i="4"/>
  <c r="D46" i="4"/>
  <c r="B21" i="6" s="1"/>
  <c r="E40" i="4"/>
  <c r="D103" i="3"/>
  <c r="E110" i="3" s="1"/>
  <c r="F110" i="3" s="1"/>
  <c r="E95" i="3"/>
  <c r="G95" i="3"/>
  <c r="G42" i="3"/>
  <c r="E38" i="3"/>
  <c r="E39" i="3"/>
  <c r="D46" i="3"/>
  <c r="B21" i="1" s="1"/>
  <c r="E41" i="3"/>
  <c r="G42" i="4"/>
  <c r="D105" i="4"/>
  <c r="D103" i="4"/>
  <c r="E110" i="4" s="1"/>
  <c r="F110" i="4" s="1"/>
  <c r="G95" i="4"/>
  <c r="D104" i="4" l="1"/>
  <c r="E108" i="4"/>
  <c r="F108" i="4" s="1"/>
  <c r="E112" i="3"/>
  <c r="F112" i="3" s="1"/>
  <c r="D50" i="4"/>
  <c r="G68" i="4" s="1"/>
  <c r="H68" i="4" s="1"/>
  <c r="E111" i="3"/>
  <c r="F111" i="3" s="1"/>
  <c r="E109" i="3"/>
  <c r="F109" i="3" s="1"/>
  <c r="E113" i="3"/>
  <c r="F113" i="3" s="1"/>
  <c r="D104" i="3"/>
  <c r="E108" i="3"/>
  <c r="F108" i="3" s="1"/>
  <c r="D52" i="4"/>
  <c r="E42" i="4"/>
  <c r="D52" i="3"/>
  <c r="E42" i="3"/>
  <c r="D50" i="3"/>
  <c r="G67" i="4"/>
  <c r="H67" i="4" s="1"/>
  <c r="G63" i="4"/>
  <c r="H63" i="4" s="1"/>
  <c r="G71" i="4"/>
  <c r="H71" i="4" s="1"/>
  <c r="E111" i="4"/>
  <c r="F111" i="4" s="1"/>
  <c r="E112" i="4"/>
  <c r="F112" i="4" s="1"/>
  <c r="E113" i="4"/>
  <c r="F113" i="4" s="1"/>
  <c r="E109" i="4"/>
  <c r="F109" i="4" s="1"/>
  <c r="E115" i="3" l="1"/>
  <c r="E116" i="3" s="1"/>
  <c r="E117" i="3"/>
  <c r="G60" i="4"/>
  <c r="H60" i="4" s="1"/>
  <c r="G64" i="4"/>
  <c r="H64" i="4" s="1"/>
  <c r="G70" i="4"/>
  <c r="H70" i="4" s="1"/>
  <c r="G66" i="4"/>
  <c r="H66" i="4" s="1"/>
  <c r="G69" i="4"/>
  <c r="H69" i="4" s="1"/>
  <c r="G61" i="4"/>
  <c r="H61" i="4" s="1"/>
  <c r="G62" i="4"/>
  <c r="H62" i="4" s="1"/>
  <c r="G65" i="4"/>
  <c r="H65" i="4" s="1"/>
  <c r="D51" i="4"/>
  <c r="G61" i="3"/>
  <c r="H61" i="3" s="1"/>
  <c r="G64" i="3"/>
  <c r="H64" i="3" s="1"/>
  <c r="G65" i="3"/>
  <c r="H65" i="3" s="1"/>
  <c r="G62" i="3"/>
  <c r="H62" i="3" s="1"/>
  <c r="G68" i="3"/>
  <c r="H68" i="3" s="1"/>
  <c r="G60" i="3"/>
  <c r="G63" i="3"/>
  <c r="H63" i="3" s="1"/>
  <c r="G69" i="3"/>
  <c r="H69" i="3" s="1"/>
  <c r="G67" i="3"/>
  <c r="H67" i="3" s="1"/>
  <c r="G66" i="3"/>
  <c r="H66" i="3" s="1"/>
  <c r="G70" i="3"/>
  <c r="H70" i="3" s="1"/>
  <c r="G71" i="3"/>
  <c r="H71" i="3" s="1"/>
  <c r="D51" i="3"/>
  <c r="E115" i="4"/>
  <c r="E116" i="4" s="1"/>
  <c r="E117" i="4"/>
  <c r="F117" i="4"/>
  <c r="F115" i="4"/>
  <c r="F117" i="3"/>
  <c r="F115" i="3"/>
  <c r="H72" i="4" l="1"/>
  <c r="G76" i="4" s="1"/>
  <c r="G74" i="4"/>
  <c r="G72" i="4"/>
  <c r="G73" i="4" s="1"/>
  <c r="H74" i="4"/>
  <c r="G72" i="3"/>
  <c r="G73" i="3" s="1"/>
  <c r="H60" i="3"/>
  <c r="G74" i="3"/>
  <c r="G120" i="4"/>
  <c r="F116" i="4"/>
  <c r="G120" i="3"/>
  <c r="F116" i="3"/>
  <c r="H73" i="4" l="1"/>
  <c r="H74" i="3"/>
  <c r="H72" i="3"/>
  <c r="G76" i="3" l="1"/>
  <c r="H73" i="3"/>
</calcChain>
</file>

<file path=xl/sharedStrings.xml><?xml version="1.0" encoding="utf-8"?>
<sst xmlns="http://schemas.openxmlformats.org/spreadsheetml/2006/main" count="434" uniqueCount="130">
  <si>
    <t>HPLC System Suitability Report</t>
  </si>
  <si>
    <t>Analysis Data</t>
  </si>
  <si>
    <t>Assay</t>
  </si>
  <si>
    <t>Sample(s)</t>
  </si>
  <si>
    <t>Reference Substance:</t>
  </si>
  <si>
    <t>GLIPITA -M 50/1000 TABLETS</t>
  </si>
  <si>
    <t>% age Purity:</t>
  </si>
  <si>
    <t>NDQD201510448</t>
  </si>
  <si>
    <t>Weight (mg):</t>
  </si>
  <si>
    <t>Sitagliptin Phosphate, Metformin Hydrochloride</t>
  </si>
  <si>
    <t>Standard Conc (mg/mL):</t>
  </si>
  <si>
    <t>Each Tablets contains: Sitagliptin Phosphate equivalent to 50 mg Metformin Hydrochloride 1000 mg</t>
  </si>
  <si>
    <t>2015-10-26 09:36:52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</si>
  <si>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</si>
  <si>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</si>
  <si>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</si>
  <si>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</si>
  <si>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</si>
  <si>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</si>
  <si>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</si>
  <si>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</si>
  <si>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</si>
  <si>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</si>
  <si>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</si>
  <si>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</si>
  <si>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</si>
  <si>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</si>
  <si>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</si>
  <si>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</si>
  <si>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</si>
  <si>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</si>
  <si>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</si>
  <si>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</si>
  <si>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</si>
  <si>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</si>
  <si>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</si>
  <si>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</si>
  <si>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</si>
  <si>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</si>
  <si>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</si>
  <si>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</si>
  <si>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</si>
  <si>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</si>
  <si>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</si>
  <si>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</si>
  <si>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</si>
  <si>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</si>
  <si>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</si>
  <si>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</si>
  <si>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</si>
  <si>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</si>
  <si>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</si>
  <si>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</si>
  <si>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</si>
  <si>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</si>
  <si>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</si>
  <si>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</si>
  <si>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</si>
  <si>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</si>
  <si>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</si>
  <si>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</si>
  <si>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</si>
  <si>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</si>
  <si>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</si>
  <si>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</si>
  <si>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</si>
  <si>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</si>
  <si>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</si>
  <si>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</si>
  <si>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</si>
  <si>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</si>
  <si>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</si>
  <si>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</si>
  <si>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</si>
  <si>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</si>
  <si>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</si>
  <si>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</si>
  <si>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</si>
  <si>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</si>
  <si>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</si>
  <si>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</si>
  <si>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</si>
  <si>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</si>
  <si>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</si>
  <si>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</si>
  <si>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</si>
  <si>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</si>
  <si>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</si>
  <si>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</si>
  <si>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</si>
  <si>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</si>
  <si>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</si>
  <si>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</si>
  <si>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</si>
  <si>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</si>
  <si>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</si>
  <si>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</si>
  <si>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</si>
  <si>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</si>
  <si>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</si>
  <si>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</si>
  <si>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</si>
  <si>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</si>
  <si>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</si>
  <si>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</si>
  <si>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</si>
  <si>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</si>
  <si>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</si>
  <si>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</si>
  <si>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</si>
  <si>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</si>
  <si>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</si>
  <si>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</si>
  <si>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</si>
  <si>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</si>
  <si>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</si>
  <si>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</si>
  <si>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</si>
  <si>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</si>
  <si>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</si>
  <si>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</si>
  <si>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</si>
  <si>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</si>
  <si>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</si>
  <si>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</si>
  <si>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S35-1</t>
  </si>
  <si>
    <t>Resolution</t>
  </si>
  <si>
    <t>19th March 2016</t>
  </si>
  <si>
    <t>31st March 2016</t>
  </si>
  <si>
    <t>same as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</si>
</sst>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0" fontId="2" fillId="2" borderId="0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1044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SITAGLIPTIN"/>
      <sheetName val="SST METFORMIN"/>
      <sheetName val="Uniformity"/>
      <sheetName val="Metformin Hydrochloride"/>
      <sheetName val="Sitagliptin"/>
    </sheetNames>
    <sheetDataSet>
      <sheetData sheetId="0"/>
      <sheetData sheetId="1"/>
      <sheetData sheetId="2"/>
      <sheetData sheetId="3">
        <row r="26">
          <cell r="B26" t="str">
            <v>METFORMIN HYDROCHLORIDE</v>
          </cell>
          <cell r="C26"/>
        </row>
        <row r="27">
          <cell r="B27" t="str">
            <v>WRS/M29/10</v>
          </cell>
          <cell r="C27"/>
        </row>
      </sheetData>
      <sheetData sheetId="4">
        <row r="26">
          <cell r="B26" t="str">
            <v>SITAGLIPTIN PHOSPHATE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zoomScaleNormal="100" zoomScaleSheetLayoutView="100" workbookViewId="0">
      <selection activeCell="C54" sqref="C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0" t="s">
        <v>31</v>
      </c>
      <c r="B11" s="471"/>
      <c r="C11" s="471"/>
      <c r="D11" s="471"/>
      <c r="E11" s="471"/>
      <c r="F11" s="472"/>
      <c r="G11" s="91"/>
    </row>
    <row r="12" spans="1:7" ht="16.5" customHeight="1" x14ac:dyDescent="0.3">
      <c r="A12" s="469" t="s">
        <v>32</v>
      </c>
      <c r="B12" s="469"/>
      <c r="C12" s="469"/>
      <c r="D12" s="469"/>
      <c r="E12" s="469"/>
      <c r="F12" s="469"/>
      <c r="G12" s="90"/>
    </row>
    <row r="14" spans="1:7" ht="16.5" customHeight="1" x14ac:dyDescent="0.3">
      <c r="A14" s="474" t="s">
        <v>33</v>
      </c>
      <c r="B14" s="474"/>
      <c r="C14" s="60" t="s">
        <v>5</v>
      </c>
    </row>
    <row r="15" spans="1:7" ht="16.5" customHeight="1" x14ac:dyDescent="0.3">
      <c r="A15" s="474" t="s">
        <v>34</v>
      </c>
      <c r="B15" s="474"/>
      <c r="C15" s="60" t="s">
        <v>7</v>
      </c>
    </row>
    <row r="16" spans="1:7" ht="16.5" customHeight="1" x14ac:dyDescent="0.3">
      <c r="A16" s="474" t="s">
        <v>35</v>
      </c>
      <c r="B16" s="474"/>
      <c r="C16" s="60" t="s">
        <v>9</v>
      </c>
    </row>
    <row r="17" spans="1:5" ht="16.5" customHeight="1" x14ac:dyDescent="0.3">
      <c r="A17" s="474" t="s">
        <v>36</v>
      </c>
      <c r="B17" s="474"/>
      <c r="C17" s="60" t="s">
        <v>11</v>
      </c>
    </row>
    <row r="18" spans="1:5" ht="16.5" customHeight="1" x14ac:dyDescent="0.3">
      <c r="A18" s="474" t="s">
        <v>37</v>
      </c>
      <c r="B18" s="474"/>
      <c r="C18" s="97" t="s">
        <v>12</v>
      </c>
    </row>
    <row r="19" spans="1:5" ht="16.5" customHeight="1" x14ac:dyDescent="0.3">
      <c r="A19" s="474" t="s">
        <v>38</v>
      </c>
      <c r="B19" s="47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9" t="s">
        <v>1</v>
      </c>
      <c r="B21" s="469"/>
      <c r="C21" s="59" t="s">
        <v>39</v>
      </c>
      <c r="D21" s="66"/>
    </row>
    <row r="22" spans="1:5" ht="15.75" customHeight="1" x14ac:dyDescent="0.3">
      <c r="A22" s="473"/>
      <c r="B22" s="473"/>
      <c r="C22" s="57"/>
      <c r="D22" s="473"/>
      <c r="E22" s="47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1217.6300000000001</v>
      </c>
      <c r="D24" s="87">
        <f t="shared" ref="D24:D43" si="0">(C24-$C$46)/$C$46</f>
        <v>-8.8255979786270033E-3</v>
      </c>
      <c r="E24" s="53"/>
    </row>
    <row r="25" spans="1:5" ht="15.75" customHeight="1" x14ac:dyDescent="0.3">
      <c r="C25" s="95">
        <v>1241.1099999999999</v>
      </c>
      <c r="D25" s="88">
        <f t="shared" si="0"/>
        <v>1.0287576762026258E-2</v>
      </c>
      <c r="E25" s="53"/>
    </row>
    <row r="26" spans="1:5" ht="15.75" customHeight="1" x14ac:dyDescent="0.3">
      <c r="C26" s="95">
        <v>1248.82</v>
      </c>
      <c r="D26" s="88">
        <f t="shared" si="0"/>
        <v>1.6563666082743407E-2</v>
      </c>
      <c r="E26" s="53"/>
    </row>
    <row r="27" spans="1:5" ht="15.75" customHeight="1" x14ac:dyDescent="0.3">
      <c r="C27" s="95">
        <v>1224.31</v>
      </c>
      <c r="D27" s="88">
        <f t="shared" si="0"/>
        <v>-3.3879486060732641E-3</v>
      </c>
      <c r="E27" s="53"/>
    </row>
    <row r="28" spans="1:5" ht="15.75" customHeight="1" x14ac:dyDescent="0.3">
      <c r="C28" s="95">
        <v>1221.1099999999999</v>
      </c>
      <c r="D28" s="88">
        <f t="shared" si="0"/>
        <v>-5.992810580949407E-3</v>
      </c>
      <c r="E28" s="53"/>
    </row>
    <row r="29" spans="1:5" ht="15.75" customHeight="1" x14ac:dyDescent="0.3">
      <c r="C29" s="95">
        <v>1221.74</v>
      </c>
      <c r="D29" s="88">
        <f t="shared" si="0"/>
        <v>-5.4799783796455849E-3</v>
      </c>
      <c r="E29" s="53"/>
    </row>
    <row r="30" spans="1:5" ht="15.75" customHeight="1" x14ac:dyDescent="0.3">
      <c r="C30" s="95">
        <v>1244.27</v>
      </c>
      <c r="D30" s="88">
        <f t="shared" si="0"/>
        <v>1.2859877962216479E-2</v>
      </c>
      <c r="E30" s="53"/>
    </row>
    <row r="31" spans="1:5" ht="15.75" customHeight="1" x14ac:dyDescent="0.3">
      <c r="C31" s="95">
        <v>1209.49</v>
      </c>
      <c r="D31" s="88">
        <f t="shared" si="0"/>
        <v>-1.545171562721818E-2</v>
      </c>
      <c r="E31" s="53"/>
    </row>
    <row r="32" spans="1:5" ht="15.75" customHeight="1" x14ac:dyDescent="0.3">
      <c r="C32" s="95">
        <v>1226.9100000000001</v>
      </c>
      <c r="D32" s="88">
        <f t="shared" si="0"/>
        <v>-1.2714982514863164E-3</v>
      </c>
      <c r="E32" s="53"/>
    </row>
    <row r="33" spans="1:7" ht="15.75" customHeight="1" x14ac:dyDescent="0.3">
      <c r="C33" s="95">
        <v>1233.53</v>
      </c>
      <c r="D33" s="88">
        <f t="shared" si="0"/>
        <v>4.11730995903854E-3</v>
      </c>
      <c r="E33" s="53"/>
    </row>
    <row r="34" spans="1:7" ht="15.75" customHeight="1" x14ac:dyDescent="0.3">
      <c r="C34" s="95">
        <v>1227.08</v>
      </c>
      <c r="D34" s="88">
        <f t="shared" si="0"/>
        <v>-1.1331149590711493E-3</v>
      </c>
      <c r="E34" s="53"/>
    </row>
    <row r="35" spans="1:7" ht="15.75" customHeight="1" x14ac:dyDescent="0.3">
      <c r="C35" s="95">
        <v>1232.9000000000001</v>
      </c>
      <c r="D35" s="88">
        <f t="shared" si="0"/>
        <v>3.6044777577349022E-3</v>
      </c>
      <c r="E35" s="53"/>
    </row>
    <row r="36" spans="1:7" ht="15.75" customHeight="1" x14ac:dyDescent="0.3">
      <c r="C36" s="95">
        <v>1223.1300000000001</v>
      </c>
      <c r="D36" s="88">
        <f t="shared" si="0"/>
        <v>-4.3484914593086947E-3</v>
      </c>
      <c r="E36" s="53"/>
    </row>
    <row r="37" spans="1:7" ht="15.75" customHeight="1" x14ac:dyDescent="0.3">
      <c r="C37" s="95">
        <v>1256.5899999999999</v>
      </c>
      <c r="D37" s="88">
        <f t="shared" si="0"/>
        <v>2.2888596565489437E-2</v>
      </c>
      <c r="E37" s="53"/>
    </row>
    <row r="38" spans="1:7" ht="15.75" customHeight="1" x14ac:dyDescent="0.3">
      <c r="C38" s="95">
        <v>1223.95</v>
      </c>
      <c r="D38" s="88">
        <f t="shared" si="0"/>
        <v>-3.6809955782467446E-3</v>
      </c>
      <c r="E38" s="53"/>
    </row>
    <row r="39" spans="1:7" ht="15.75" customHeight="1" x14ac:dyDescent="0.3">
      <c r="C39" s="95">
        <v>1206.6500000000001</v>
      </c>
      <c r="D39" s="88">
        <f t="shared" si="0"/>
        <v>-1.7763530629920657E-2</v>
      </c>
      <c r="E39" s="53"/>
    </row>
    <row r="40" spans="1:7" ht="15.75" customHeight="1" x14ac:dyDescent="0.3">
      <c r="C40" s="95">
        <v>1223.43</v>
      </c>
      <c r="D40" s="88">
        <f t="shared" si="0"/>
        <v>-4.1042856491640967E-3</v>
      </c>
      <c r="E40" s="53"/>
    </row>
    <row r="41" spans="1:7" ht="15.75" customHeight="1" x14ac:dyDescent="0.3">
      <c r="C41" s="95">
        <v>1227.52</v>
      </c>
      <c r="D41" s="88">
        <f t="shared" si="0"/>
        <v>-7.7494643752564017E-4</v>
      </c>
      <c r="E41" s="53"/>
    </row>
    <row r="42" spans="1:7" ht="15.75" customHeight="1" x14ac:dyDescent="0.3">
      <c r="C42" s="95">
        <v>1227.83</v>
      </c>
      <c r="D42" s="88">
        <f t="shared" si="0"/>
        <v>-5.2260043370956177E-4</v>
      </c>
      <c r="E42" s="53"/>
    </row>
    <row r="43" spans="1:7" ht="16.5" customHeight="1" x14ac:dyDescent="0.3">
      <c r="C43" s="96">
        <v>1231.44</v>
      </c>
      <c r="D43" s="89">
        <f t="shared" si="0"/>
        <v>2.4160094816976494E-3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24569.439999999999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1228.472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7">
        <f>C46</f>
        <v>1228.472</v>
      </c>
      <c r="C49" s="93">
        <f>-IF(C46&lt;=80,10%,IF(C46&lt;250,7.5%,5%))</f>
        <v>-0.05</v>
      </c>
      <c r="D49" s="81">
        <f>IF(C46&lt;=80,C46*0.9,IF(C46&lt;250,C46*0.925,C46*0.95))</f>
        <v>1167.0483999999999</v>
      </c>
    </row>
    <row r="50" spans="1:6" ht="17.25" customHeight="1" x14ac:dyDescent="0.3">
      <c r="B50" s="468"/>
      <c r="C50" s="94">
        <f>IF(C46&lt;=80, 10%, IF(C46&lt;250, 7.5%, 5%))</f>
        <v>0.05</v>
      </c>
      <c r="D50" s="81">
        <f>IF(C46&lt;=80, C46*1.1, IF(C46&lt;250, C46*1.075, C46*1.05))</f>
        <v>1289.8956000000001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" workbookViewId="0">
      <selection activeCell="B26" sqref="B2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9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65" t="s">
        <v>0</v>
      </c>
      <c r="B15" s="465"/>
      <c r="C15" s="465"/>
      <c r="D15" s="465"/>
      <c r="E15" s="465"/>
      <c r="F15" s="465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tr">
        <f>Sitagliptin!B18</f>
        <v>GLIPITA -M 50/1000 TABLETS</v>
      </c>
      <c r="D17" s="9"/>
      <c r="E17" s="9"/>
      <c r="F17" s="10"/>
    </row>
    <row r="18" spans="1:7" ht="16.5" customHeight="1" x14ac:dyDescent="0.3">
      <c r="A18" s="11" t="s">
        <v>4</v>
      </c>
      <c r="B18" s="8" t="str">
        <f>Sitagliptin!B26</f>
        <v>SITAGLIPTIN PHOSPHATE</v>
      </c>
      <c r="C18" s="10"/>
      <c r="D18" s="10"/>
      <c r="E18" s="72"/>
      <c r="F18" s="10"/>
    </row>
    <row r="19" spans="1:7" ht="16.5" customHeight="1" x14ac:dyDescent="0.3">
      <c r="A19" s="11" t="s">
        <v>6</v>
      </c>
      <c r="B19" s="12">
        <f>Sitagliptin!B28</f>
        <v>99.98</v>
      </c>
      <c r="C19" s="10"/>
      <c r="D19" s="10"/>
      <c r="E19" s="72"/>
      <c r="F19" s="10"/>
    </row>
    <row r="20" spans="1:7" ht="16.5" customHeight="1" x14ac:dyDescent="0.3">
      <c r="A20" s="7" t="s">
        <v>8</v>
      </c>
      <c r="B20" s="12">
        <f>Sitagliptin!D43</f>
        <v>15.5</v>
      </c>
      <c r="C20" s="10"/>
      <c r="D20" s="10"/>
      <c r="E20" s="72"/>
      <c r="F20" s="10"/>
    </row>
    <row r="21" spans="1:7" ht="16.5" customHeight="1" x14ac:dyDescent="0.3">
      <c r="A21" s="7" t="s">
        <v>10</v>
      </c>
      <c r="B21" s="13">
        <f>Sitagliptin!D46</f>
        <v>1.2061534699610179E-2</v>
      </c>
      <c r="C21" s="10"/>
      <c r="D21" s="10"/>
      <c r="E21" s="72"/>
      <c r="F21" s="10"/>
    </row>
    <row r="22" spans="1:7" ht="15.75" customHeight="1" x14ac:dyDescent="0.25">
      <c r="A22" s="10"/>
      <c r="B22" s="10"/>
      <c r="C22" s="10"/>
      <c r="D22" s="10"/>
      <c r="E22" s="72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126</v>
      </c>
    </row>
    <row r="24" spans="1:7" ht="16.5" customHeight="1" x14ac:dyDescent="0.3">
      <c r="A24" s="17">
        <v>1</v>
      </c>
      <c r="B24" s="18">
        <v>3637239</v>
      </c>
      <c r="C24" s="18">
        <v>9790.0400000000009</v>
      </c>
      <c r="D24" s="19">
        <v>1.04</v>
      </c>
      <c r="E24" s="20">
        <v>8.11</v>
      </c>
      <c r="F24" s="20">
        <v>24.32</v>
      </c>
    </row>
    <row r="25" spans="1:7" ht="16.5" customHeight="1" x14ac:dyDescent="0.3">
      <c r="A25" s="17">
        <v>2</v>
      </c>
      <c r="B25" s="18">
        <v>3617415</v>
      </c>
      <c r="C25" s="18">
        <v>9776.02</v>
      </c>
      <c r="D25" s="19">
        <v>1.05</v>
      </c>
      <c r="E25" s="19">
        <v>8.11</v>
      </c>
      <c r="F25" s="19">
        <v>24.29</v>
      </c>
    </row>
    <row r="26" spans="1:7" ht="16.5" customHeight="1" x14ac:dyDescent="0.3">
      <c r="A26" s="17">
        <v>3</v>
      </c>
      <c r="B26" s="18">
        <v>3621018</v>
      </c>
      <c r="C26" s="18">
        <v>9753.7000000000007</v>
      </c>
      <c r="D26" s="19">
        <v>1.04</v>
      </c>
      <c r="E26" s="19">
        <v>8.11</v>
      </c>
      <c r="F26" s="19">
        <v>24.24</v>
      </c>
    </row>
    <row r="27" spans="1:7" ht="16.5" customHeight="1" x14ac:dyDescent="0.3">
      <c r="A27" s="17">
        <v>4</v>
      </c>
      <c r="B27" s="18">
        <v>3613408</v>
      </c>
      <c r="C27" s="18">
        <v>9795.89</v>
      </c>
      <c r="D27" s="19">
        <v>1.04</v>
      </c>
      <c r="E27" s="19">
        <v>8.11</v>
      </c>
      <c r="F27" s="19">
        <v>24.3</v>
      </c>
    </row>
    <row r="28" spans="1:7" ht="16.5" customHeight="1" x14ac:dyDescent="0.3">
      <c r="A28" s="17">
        <v>5</v>
      </c>
      <c r="B28" s="18">
        <v>3618966</v>
      </c>
      <c r="C28" s="18">
        <v>9805.8700000000008</v>
      </c>
      <c r="D28" s="19">
        <v>1.05</v>
      </c>
      <c r="E28" s="19">
        <v>8.11</v>
      </c>
      <c r="F28" s="19">
        <v>24.32</v>
      </c>
    </row>
    <row r="29" spans="1:7" ht="16.5" customHeight="1" x14ac:dyDescent="0.3">
      <c r="A29" s="17">
        <v>6</v>
      </c>
      <c r="B29" s="21">
        <v>3608287</v>
      </c>
      <c r="C29" s="21">
        <v>9829.5499999999993</v>
      </c>
      <c r="D29" s="22">
        <v>1.03</v>
      </c>
      <c r="E29" s="22">
        <v>8.11</v>
      </c>
      <c r="F29" s="22">
        <v>24.33</v>
      </c>
    </row>
    <row r="30" spans="1:7" ht="16.5" customHeight="1" x14ac:dyDescent="0.3">
      <c r="A30" s="23" t="s">
        <v>18</v>
      </c>
      <c r="B30" s="24">
        <f>AVERAGE(B24:B29)</f>
        <v>3619388.8333333335</v>
      </c>
      <c r="C30" s="25">
        <f>AVERAGE(C24:C29)</f>
        <v>9791.8450000000012</v>
      </c>
      <c r="D30" s="26">
        <f>AVERAGE(D24:D29)</f>
        <v>1.0416666666666667</v>
      </c>
      <c r="E30" s="26">
        <f>AVERAGE(E24:E29)</f>
        <v>8.11</v>
      </c>
      <c r="F30" s="26">
        <f>AVERAGE(F24:F29)</f>
        <v>24.3</v>
      </c>
    </row>
    <row r="31" spans="1:7" ht="16.5" customHeight="1" x14ac:dyDescent="0.3">
      <c r="A31" s="27" t="s">
        <v>19</v>
      </c>
      <c r="B31" s="28">
        <f>(STDEV(B24:B29)/B30)</f>
        <v>2.7193943413611672E-3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3"/>
      <c r="F32" s="35"/>
    </row>
    <row r="33" spans="1:7" s="2" customFormat="1" ht="15.75" customHeight="1" x14ac:dyDescent="0.25">
      <c r="A33" s="10"/>
      <c r="B33" s="10"/>
      <c r="C33" s="10"/>
      <c r="D33" s="10"/>
      <c r="E33" s="72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/>
      <c r="C37" s="10"/>
      <c r="D37" s="10"/>
      <c r="E37" s="72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 t="s">
        <v>129</v>
      </c>
      <c r="D39" s="10"/>
      <c r="E39" s="72"/>
      <c r="F39" s="10"/>
    </row>
    <row r="40" spans="1:7" ht="16.5" customHeight="1" x14ac:dyDescent="0.3">
      <c r="A40" s="11" t="s">
        <v>6</v>
      </c>
      <c r="B40" s="12"/>
      <c r="C40" s="10"/>
      <c r="D40" s="10"/>
      <c r="E40" s="72"/>
      <c r="F40" s="10"/>
    </row>
    <row r="41" spans="1:7" ht="16.5" customHeight="1" x14ac:dyDescent="0.3">
      <c r="A41" s="7" t="s">
        <v>8</v>
      </c>
      <c r="B41" s="12"/>
      <c r="C41" s="10"/>
      <c r="D41" s="10"/>
      <c r="E41" s="72"/>
      <c r="F41" s="10"/>
    </row>
    <row r="42" spans="1:7" ht="16.5" customHeight="1" x14ac:dyDescent="0.3">
      <c r="A42" s="7" t="s">
        <v>10</v>
      </c>
      <c r="B42" s="13"/>
      <c r="C42" s="10"/>
      <c r="D42" s="10"/>
      <c r="E42" s="72"/>
      <c r="F42" s="10"/>
    </row>
    <row r="43" spans="1:7" ht="15.75" customHeight="1" x14ac:dyDescent="0.25">
      <c r="A43" s="10"/>
      <c r="B43" s="10"/>
      <c r="C43" s="10"/>
      <c r="D43" s="10"/>
      <c r="E43" s="72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/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3"/>
      <c r="F53" s="35"/>
    </row>
    <row r="54" spans="1:8" s="2" customFormat="1" ht="15.75" customHeight="1" x14ac:dyDescent="0.25">
      <c r="A54" s="10"/>
      <c r="B54" s="10"/>
      <c r="C54" s="10"/>
      <c r="D54" s="10"/>
      <c r="E54" s="72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42"/>
      <c r="D58" s="43"/>
      <c r="E58" s="464"/>
      <c r="G58" s="44"/>
      <c r="H58" s="44"/>
    </row>
    <row r="59" spans="1:8" ht="15" customHeight="1" x14ac:dyDescent="0.3">
      <c r="B59" s="466" t="s">
        <v>26</v>
      </c>
      <c r="C59" s="466"/>
      <c r="F59" s="45" t="s">
        <v>27</v>
      </c>
      <c r="G59" s="46"/>
      <c r="H59" s="45" t="s">
        <v>28</v>
      </c>
    </row>
    <row r="60" spans="1:8" ht="27.75" customHeight="1" x14ac:dyDescent="0.3">
      <c r="A60" s="47" t="s">
        <v>29</v>
      </c>
      <c r="B60" s="48"/>
      <c r="C60" s="48"/>
      <c r="F60" s="48"/>
      <c r="G60" s="2"/>
      <c r="H60" s="49"/>
    </row>
    <row r="61" spans="1:8" ht="39" customHeight="1" x14ac:dyDescent="0.3">
      <c r="A61" s="47" t="s">
        <v>30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C40" sqref="C40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5" width="25.85546875" style="409" customWidth="1"/>
    <col min="6" max="6" width="23.140625" style="409" customWidth="1"/>
    <col min="7" max="7" width="28.42578125" style="409" customWidth="1"/>
    <col min="8" max="8" width="21.5703125" style="409" customWidth="1"/>
    <col min="9" max="9" width="9.140625" style="40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5" t="s">
        <v>0</v>
      </c>
      <c r="B15" s="465"/>
      <c r="C15" s="465"/>
      <c r="D15" s="465"/>
      <c r="E15" s="46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Sitagliptin!B18</f>
        <v>GLIPITA -M 50/1000 TABLETS</v>
      </c>
      <c r="D17" s="9"/>
      <c r="E17" s="9"/>
    </row>
    <row r="18" spans="1:5" ht="16.5" customHeight="1" x14ac:dyDescent="0.3">
      <c r="A18" s="75" t="s">
        <v>4</v>
      </c>
      <c r="B18" s="8" t="str">
        <f>'Metformin Hydrochloride'!B26:C26</f>
        <v>METFORMIN HYDROCHLORIDE</v>
      </c>
      <c r="C18" s="72"/>
      <c r="D18" s="72"/>
      <c r="E18" s="72"/>
    </row>
    <row r="19" spans="1:5" ht="16.5" customHeight="1" x14ac:dyDescent="0.3">
      <c r="A19" s="75" t="s">
        <v>6</v>
      </c>
      <c r="B19" s="12">
        <f>'Metformin Hydrochloride'!B28</f>
        <v>99.95</v>
      </c>
      <c r="C19" s="72"/>
      <c r="D19" s="72"/>
      <c r="E19" s="72"/>
    </row>
    <row r="20" spans="1:5" ht="16.5" customHeight="1" x14ac:dyDescent="0.3">
      <c r="A20" s="8" t="s">
        <v>8</v>
      </c>
      <c r="B20" s="12">
        <f>'Metformin Hydrochloride'!D43</f>
        <v>26.05</v>
      </c>
      <c r="C20" s="72"/>
      <c r="D20" s="72"/>
      <c r="E20" s="72"/>
    </row>
    <row r="21" spans="1:5" ht="16.5" customHeight="1" x14ac:dyDescent="0.3">
      <c r="A21" s="8" t="s">
        <v>10</v>
      </c>
      <c r="B21" s="13">
        <f>'Metformin Hydrochloride'!D46</f>
        <v>0.26036975000000001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138229931</v>
      </c>
      <c r="C24" s="18">
        <v>5037.83</v>
      </c>
      <c r="D24" s="19">
        <v>1.34</v>
      </c>
      <c r="E24" s="20">
        <v>2.4500000000000002</v>
      </c>
    </row>
    <row r="25" spans="1:5" ht="16.5" customHeight="1" x14ac:dyDescent="0.3">
      <c r="A25" s="17">
        <v>2</v>
      </c>
      <c r="B25" s="18">
        <v>137265670</v>
      </c>
      <c r="C25" s="18">
        <v>5007.46</v>
      </c>
      <c r="D25" s="19">
        <v>1.31</v>
      </c>
      <c r="E25" s="19">
        <v>2.4500000000000002</v>
      </c>
    </row>
    <row r="26" spans="1:5" ht="16.5" customHeight="1" x14ac:dyDescent="0.3">
      <c r="A26" s="17">
        <v>3</v>
      </c>
      <c r="B26" s="18">
        <v>138182639</v>
      </c>
      <c r="C26" s="18">
        <v>5005.66</v>
      </c>
      <c r="D26" s="19">
        <v>1.29</v>
      </c>
      <c r="E26" s="19">
        <v>2.4500000000000002</v>
      </c>
    </row>
    <row r="27" spans="1:5" ht="16.5" customHeight="1" x14ac:dyDescent="0.3">
      <c r="A27" s="17">
        <v>4</v>
      </c>
      <c r="B27" s="18">
        <v>137844436</v>
      </c>
      <c r="C27" s="18">
        <v>5030.63</v>
      </c>
      <c r="D27" s="19">
        <v>1.29</v>
      </c>
      <c r="E27" s="19">
        <v>2.4500000000000002</v>
      </c>
    </row>
    <row r="28" spans="1:5" ht="16.5" customHeight="1" x14ac:dyDescent="0.3">
      <c r="A28" s="17">
        <v>5</v>
      </c>
      <c r="B28" s="18">
        <v>138202702</v>
      </c>
      <c r="C28" s="18">
        <v>5052.7299999999996</v>
      </c>
      <c r="D28" s="19">
        <v>1.28</v>
      </c>
      <c r="E28" s="19">
        <v>2.4500000000000002</v>
      </c>
    </row>
    <row r="29" spans="1:5" ht="16.5" customHeight="1" x14ac:dyDescent="0.3">
      <c r="A29" s="17">
        <v>6</v>
      </c>
      <c r="B29" s="21">
        <v>138202639</v>
      </c>
      <c r="C29" s="21">
        <v>5012.76</v>
      </c>
      <c r="D29" s="22">
        <v>1.32</v>
      </c>
      <c r="E29" s="22">
        <v>2.4500000000000002</v>
      </c>
    </row>
    <row r="30" spans="1:5" ht="16.5" customHeight="1" x14ac:dyDescent="0.3">
      <c r="A30" s="23" t="s">
        <v>18</v>
      </c>
      <c r="B30" s="24">
        <f>AVERAGE(B24:B29)</f>
        <v>137988002.83333334</v>
      </c>
      <c r="C30" s="25">
        <f>AVERAGE(C24:C29)</f>
        <v>5024.5116666666663</v>
      </c>
      <c r="D30" s="26">
        <f>AVERAGE(D24:D29)</f>
        <v>1.3050000000000002</v>
      </c>
      <c r="E30" s="26">
        <f>AVERAGE(E24:E29)</f>
        <v>2.4499999999999997</v>
      </c>
    </row>
    <row r="31" spans="1:5" ht="16.5" customHeight="1" x14ac:dyDescent="0.3">
      <c r="A31" s="27" t="s">
        <v>19</v>
      </c>
      <c r="B31" s="28">
        <f>(STDEV(B24:B29)/B30)</f>
        <v>2.7708844149334937E-3</v>
      </c>
      <c r="C31" s="29"/>
      <c r="D31" s="29"/>
      <c r="E31" s="29"/>
    </row>
    <row r="32" spans="1:5" s="409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</row>
    <row r="33" spans="1:5" s="409" customFormat="1" ht="15.75" customHeight="1" x14ac:dyDescent="0.25">
      <c r="A33" s="72"/>
      <c r="B33" s="72"/>
      <c r="C33" s="72"/>
      <c r="D33" s="72"/>
      <c r="E33" s="72"/>
    </row>
    <row r="34" spans="1:5" s="409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 t="s">
        <v>129</v>
      </c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/>
    </row>
    <row r="45" spans="1:5" ht="16.5" customHeight="1" x14ac:dyDescent="0.3">
      <c r="A45" s="17">
        <v>1</v>
      </c>
      <c r="B45" s="18"/>
      <c r="C45" s="18"/>
      <c r="D45" s="19"/>
      <c r="E45" s="19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</row>
    <row r="53" spans="1:7" s="409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73"/>
    </row>
    <row r="54" spans="1:7" s="409" customFormat="1" ht="15.75" customHeight="1" x14ac:dyDescent="0.25">
      <c r="A54" s="72"/>
      <c r="B54" s="72"/>
      <c r="C54" s="72"/>
      <c r="D54" s="72"/>
      <c r="E54" s="72"/>
    </row>
    <row r="55" spans="1:7" s="409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2"/>
      <c r="D58" s="43"/>
      <c r="E58" s="464"/>
      <c r="F58" s="44"/>
      <c r="G58" s="44"/>
    </row>
    <row r="59" spans="1:7" ht="15" customHeight="1" x14ac:dyDescent="0.3">
      <c r="B59" s="466" t="s">
        <v>26</v>
      </c>
      <c r="C59" s="466"/>
      <c r="F59" s="46"/>
      <c r="G59" s="463" t="s">
        <v>28</v>
      </c>
    </row>
    <row r="60" spans="1:7" ht="40.5" customHeight="1" x14ac:dyDescent="0.3">
      <c r="A60" s="47" t="s">
        <v>29</v>
      </c>
      <c r="B60" s="49"/>
      <c r="C60" s="49"/>
      <c r="G60" s="49"/>
    </row>
    <row r="61" spans="1:7" ht="45.75" customHeight="1" x14ac:dyDescent="0.3">
      <c r="A61" s="47" t="s">
        <v>30</v>
      </c>
      <c r="B61" s="50"/>
      <c r="C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topLeftCell="A98" zoomScale="60" zoomScaleNormal="60" zoomScalePageLayoutView="55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280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282" t="s">
        <v>33</v>
      </c>
      <c r="B18" s="508" t="s">
        <v>5</v>
      </c>
      <c r="C18" s="508"/>
      <c r="D18" s="449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513" t="s">
        <v>9</v>
      </c>
      <c r="C20" s="513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286"/>
    </row>
    <row r="22" spans="1:14" ht="26.25" customHeight="1" x14ac:dyDescent="0.4">
      <c r="A22" s="282" t="s">
        <v>37</v>
      </c>
      <c r="B22" s="287" t="s">
        <v>128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 t="s">
        <v>127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508" t="str">
        <f>'[1]Metformin Hydrochloride'!$B$26:$C$26</f>
        <v>METFORMIN HYDROCHLORIDE</v>
      </c>
      <c r="C26" s="508"/>
    </row>
    <row r="27" spans="1:14" ht="26.25" customHeight="1" x14ac:dyDescent="0.4">
      <c r="A27" s="291" t="s">
        <v>48</v>
      </c>
      <c r="B27" s="506" t="str">
        <f>'[1]Metformin Hydrochloride'!$B$27:$C$27</f>
        <v>WRS/M29/10</v>
      </c>
      <c r="C27" s="506"/>
    </row>
    <row r="28" spans="1:14" ht="27" customHeight="1" x14ac:dyDescent="0.4">
      <c r="A28" s="291" t="s">
        <v>6</v>
      </c>
      <c r="B28" s="292">
        <v>99.95</v>
      </c>
    </row>
    <row r="29" spans="1:14" s="14" customFormat="1" ht="27" customHeight="1" x14ac:dyDescent="0.4">
      <c r="A29" s="291" t="s">
        <v>49</v>
      </c>
      <c r="B29" s="293">
        <v>0</v>
      </c>
      <c r="C29" s="483" t="s">
        <v>50</v>
      </c>
      <c r="D29" s="484"/>
      <c r="E29" s="484"/>
      <c r="F29" s="484"/>
      <c r="G29" s="485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99.95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486" t="s">
        <v>53</v>
      </c>
      <c r="D31" s="487"/>
      <c r="E31" s="487"/>
      <c r="F31" s="487"/>
      <c r="G31" s="487"/>
      <c r="H31" s="488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486" t="s">
        <v>55</v>
      </c>
      <c r="D32" s="487"/>
      <c r="E32" s="487"/>
      <c r="F32" s="487"/>
      <c r="G32" s="487"/>
      <c r="H32" s="488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100</v>
      </c>
      <c r="C36" s="281"/>
      <c r="D36" s="489" t="s">
        <v>59</v>
      </c>
      <c r="E36" s="507"/>
      <c r="F36" s="489" t="s">
        <v>60</v>
      </c>
      <c r="G36" s="490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1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1</v>
      </c>
      <c r="C38" s="313">
        <v>1</v>
      </c>
      <c r="D38" s="314">
        <v>138503619</v>
      </c>
      <c r="E38" s="315">
        <f>IF(ISBLANK(D38),"-",$D$48/$D$45*D38)</f>
        <v>132987433.25597538</v>
      </c>
      <c r="F38" s="314">
        <v>145823126</v>
      </c>
      <c r="G38" s="316">
        <f>IF(ISBLANK(F38),"-",$D$48/$F$45*F38)</f>
        <v>132440154.35459195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8">
        <v>2</v>
      </c>
      <c r="D39" s="319">
        <v>138749277</v>
      </c>
      <c r="E39" s="320">
        <f>IF(ISBLANK(D39),"-",$D$48/$D$45*D39)</f>
        <v>133223307.43106677</v>
      </c>
      <c r="F39" s="319">
        <v>146750092</v>
      </c>
      <c r="G39" s="321">
        <f>IF(ISBLANK(F39),"-",$D$48/$F$45*F39)</f>
        <v>133282047.70504351</v>
      </c>
      <c r="I39" s="491">
        <f>ABS((F43/D43*D42)-F42)/D42</f>
        <v>7.2305935035418573E-4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8">
        <v>3</v>
      </c>
      <c r="D40" s="319">
        <v>137637976</v>
      </c>
      <c r="E40" s="320">
        <f>IF(ISBLANK(D40),"-",$D$48/$D$45*D40)</f>
        <v>132156266.23292452</v>
      </c>
      <c r="F40" s="319">
        <v>146348447</v>
      </c>
      <c r="G40" s="321">
        <f>IF(ISBLANK(F40),"-",$D$48/$F$45*F40)</f>
        <v>132917263.82435952</v>
      </c>
      <c r="I40" s="491"/>
      <c r="L40" s="299"/>
      <c r="M40" s="299"/>
      <c r="N40" s="322"/>
    </row>
    <row r="41" spans="1:14" ht="27" customHeight="1" x14ac:dyDescent="0.4">
      <c r="A41" s="306" t="s">
        <v>69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70</v>
      </c>
      <c r="B42" s="307">
        <v>1</v>
      </c>
      <c r="C42" s="328" t="s">
        <v>71</v>
      </c>
      <c r="D42" s="329">
        <f>AVERAGE(D38:D41)</f>
        <v>138296957.33333334</v>
      </c>
      <c r="E42" s="330">
        <f>AVERAGE(E38:E41)</f>
        <v>132789002.30665557</v>
      </c>
      <c r="F42" s="329">
        <f>AVERAGE(F38:F41)</f>
        <v>146307221.66666666</v>
      </c>
      <c r="G42" s="331">
        <f>AVERAGE(G38:G41)</f>
        <v>132879821.96133167</v>
      </c>
      <c r="H42" s="332"/>
    </row>
    <row r="43" spans="1:14" ht="26.25" customHeight="1" x14ac:dyDescent="0.4">
      <c r="A43" s="306" t="s">
        <v>72</v>
      </c>
      <c r="B43" s="307">
        <v>1</v>
      </c>
      <c r="C43" s="333" t="s">
        <v>73</v>
      </c>
      <c r="D43" s="334">
        <v>26.05</v>
      </c>
      <c r="E43" s="322"/>
      <c r="F43" s="334">
        <v>27.54</v>
      </c>
      <c r="H43" s="332"/>
    </row>
    <row r="44" spans="1:14" ht="26.25" customHeight="1" x14ac:dyDescent="0.4">
      <c r="A44" s="306" t="s">
        <v>74</v>
      </c>
      <c r="B44" s="307">
        <v>1</v>
      </c>
      <c r="C44" s="335" t="s">
        <v>75</v>
      </c>
      <c r="D44" s="336">
        <f>D43*$B$34</f>
        <v>26.05</v>
      </c>
      <c r="E44" s="337"/>
      <c r="F44" s="336">
        <f>F43*$B$34</f>
        <v>27.54</v>
      </c>
      <c r="H44" s="332"/>
    </row>
    <row r="45" spans="1:14" ht="19.5" customHeight="1" x14ac:dyDescent="0.3">
      <c r="A45" s="306" t="s">
        <v>76</v>
      </c>
      <c r="B45" s="338">
        <f>(B44/B43)*(B42/B41)*(B40/B39)*(B38/B37)*B36</f>
        <v>100</v>
      </c>
      <c r="C45" s="335" t="s">
        <v>77</v>
      </c>
      <c r="D45" s="339">
        <f>D44*$B$30/100</f>
        <v>26.036975000000002</v>
      </c>
      <c r="E45" s="340"/>
      <c r="F45" s="339">
        <f>F44*$B$30/100</f>
        <v>27.526230000000002</v>
      </c>
      <c r="H45" s="332"/>
    </row>
    <row r="46" spans="1:14" ht="19.5" customHeight="1" x14ac:dyDescent="0.3">
      <c r="A46" s="477" t="s">
        <v>78</v>
      </c>
      <c r="B46" s="478"/>
      <c r="C46" s="335" t="s">
        <v>79</v>
      </c>
      <c r="D46" s="341">
        <f>D45/$B$45</f>
        <v>0.26036975000000001</v>
      </c>
      <c r="E46" s="342"/>
      <c r="F46" s="343">
        <f>F45/$B$45</f>
        <v>0.27526230000000002</v>
      </c>
      <c r="H46" s="332"/>
    </row>
    <row r="47" spans="1:14" ht="27" customHeight="1" x14ac:dyDescent="0.4">
      <c r="A47" s="479"/>
      <c r="B47" s="480"/>
      <c r="C47" s="344" t="s">
        <v>80</v>
      </c>
      <c r="D47" s="345">
        <v>0.25</v>
      </c>
      <c r="E47" s="346"/>
      <c r="F47" s="342"/>
      <c r="H47" s="332"/>
    </row>
    <row r="48" spans="1:14" ht="18.75" x14ac:dyDescent="0.3">
      <c r="C48" s="347" t="s">
        <v>81</v>
      </c>
      <c r="D48" s="339">
        <f>D47*$B$45</f>
        <v>25</v>
      </c>
      <c r="F48" s="348"/>
      <c r="H48" s="332"/>
    </row>
    <row r="49" spans="1:12" ht="19.5" customHeight="1" x14ac:dyDescent="0.3">
      <c r="C49" s="349" t="s">
        <v>82</v>
      </c>
      <c r="D49" s="350">
        <f>D48/B34</f>
        <v>25</v>
      </c>
      <c r="F49" s="348"/>
      <c r="H49" s="332"/>
    </row>
    <row r="50" spans="1:12" ht="18.75" x14ac:dyDescent="0.3">
      <c r="C50" s="304" t="s">
        <v>83</v>
      </c>
      <c r="D50" s="351">
        <f>AVERAGE(E38:E41,G38:G41)</f>
        <v>132834412.13399363</v>
      </c>
      <c r="F50" s="352"/>
      <c r="H50" s="332"/>
    </row>
    <row r="51" spans="1:12" ht="18.75" x14ac:dyDescent="0.3">
      <c r="C51" s="306" t="s">
        <v>84</v>
      </c>
      <c r="D51" s="353">
        <f>STDEV(E38:E41,G38:G41)/D50</f>
        <v>3.3620136489643637E-3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85</v>
      </c>
    </row>
    <row r="55" spans="1:12" ht="18.75" x14ac:dyDescent="0.3">
      <c r="A55" s="281" t="s">
        <v>86</v>
      </c>
      <c r="B55" s="358" t="str">
        <f>B21</f>
        <v>Each Tablets contains: Sitagliptin Phosphate equivalent to 50 mg Metformin Hydrochloride 1000 mg</v>
      </c>
    </row>
    <row r="56" spans="1:12" ht="26.25" customHeight="1" x14ac:dyDescent="0.4">
      <c r="A56" s="359" t="s">
        <v>87</v>
      </c>
      <c r="B56" s="360">
        <v>1000</v>
      </c>
      <c r="C56" s="281" t="str">
        <f>B20</f>
        <v>Sitagliptin Phosphate, Metformin Hydrochloride</v>
      </c>
      <c r="H56" s="361"/>
    </row>
    <row r="57" spans="1:12" ht="18.75" x14ac:dyDescent="0.3">
      <c r="A57" s="358" t="s">
        <v>88</v>
      </c>
      <c r="B57" s="450">
        <f>Uniformity!C46</f>
        <v>1228.472</v>
      </c>
      <c r="H57" s="361"/>
    </row>
    <row r="58" spans="1:12" ht="19.5" customHeight="1" x14ac:dyDescent="0.3">
      <c r="H58" s="361"/>
    </row>
    <row r="59" spans="1:12" s="14" customFormat="1" ht="27" customHeight="1" thickBot="1" x14ac:dyDescent="0.45">
      <c r="A59" s="304" t="s">
        <v>89</v>
      </c>
      <c r="B59" s="305">
        <v>100</v>
      </c>
      <c r="C59" s="281"/>
      <c r="D59" s="362" t="s">
        <v>90</v>
      </c>
      <c r="E59" s="363" t="s">
        <v>62</v>
      </c>
      <c r="F59" s="363" t="s">
        <v>63</v>
      </c>
      <c r="G59" s="363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5</v>
      </c>
      <c r="C60" s="494" t="s">
        <v>94</v>
      </c>
      <c r="D60" s="497">
        <v>366.26</v>
      </c>
      <c r="E60" s="364">
        <v>1</v>
      </c>
      <c r="F60" s="365">
        <v>152462750</v>
      </c>
      <c r="G60" s="451">
        <f>IF(ISBLANK(F60),"-",(F60/$D$50*$D$47*$B$68)*($B$57/$D$60))</f>
        <v>962.42950965124942</v>
      </c>
      <c r="H60" s="366">
        <f t="shared" ref="H60:H71" si="0">IF(ISBLANK(F60),"-",G60/$B$56)</f>
        <v>0.9624295096512494</v>
      </c>
      <c r="L60" s="294"/>
    </row>
    <row r="61" spans="1:12" s="14" customFormat="1" ht="26.25" customHeight="1" x14ac:dyDescent="0.4">
      <c r="A61" s="306" t="s">
        <v>95</v>
      </c>
      <c r="B61" s="307">
        <v>50</v>
      </c>
      <c r="C61" s="495"/>
      <c r="D61" s="498"/>
      <c r="E61" s="367">
        <v>2</v>
      </c>
      <c r="F61" s="319">
        <v>152125246</v>
      </c>
      <c r="G61" s="452">
        <f>IF(ISBLANK(F61),"-",(F61/$D$50*$D$47*$B$68)*($B$57/$D$60))</f>
        <v>960.29899705571165</v>
      </c>
      <c r="H61" s="368">
        <f t="shared" si="0"/>
        <v>0.96029899705571165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495"/>
      <c r="D62" s="498"/>
      <c r="E62" s="367">
        <v>3</v>
      </c>
      <c r="F62" s="369">
        <v>152845866</v>
      </c>
      <c r="G62" s="452">
        <f>IF(ISBLANK(F62),"-",(F62/$D$50*$D$47*$B$68)*($B$57/$D$60))</f>
        <v>964.84795050988248</v>
      </c>
      <c r="H62" s="368">
        <f t="shared" si="0"/>
        <v>0.96484795050988248</v>
      </c>
      <c r="L62" s="294"/>
    </row>
    <row r="63" spans="1:12" ht="27" customHeight="1" thickBot="1" x14ac:dyDescent="0.45">
      <c r="A63" s="306" t="s">
        <v>97</v>
      </c>
      <c r="B63" s="307">
        <v>1</v>
      </c>
      <c r="C63" s="505"/>
      <c r="D63" s="499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494" t="s">
        <v>99</v>
      </c>
      <c r="D64" s="497">
        <v>363.73</v>
      </c>
      <c r="E64" s="364">
        <v>1</v>
      </c>
      <c r="F64" s="365">
        <v>152760767</v>
      </c>
      <c r="G64" s="453">
        <f>IF(ISBLANK(F64),"-",(F64/$D$50*$D$47*$B$68)*($B$57/$D$64))</f>
        <v>971.0182233128977</v>
      </c>
      <c r="H64" s="372">
        <f t="shared" si="0"/>
        <v>0.97101822331289767</v>
      </c>
    </row>
    <row r="65" spans="1:8" ht="26.25" customHeight="1" x14ac:dyDescent="0.4">
      <c r="A65" s="306" t="s">
        <v>100</v>
      </c>
      <c r="B65" s="307">
        <v>1</v>
      </c>
      <c r="C65" s="495"/>
      <c r="D65" s="498"/>
      <c r="E65" s="367">
        <v>2</v>
      </c>
      <c r="F65" s="319">
        <v>153496304</v>
      </c>
      <c r="G65" s="454">
        <f>IF(ISBLANK(F65),"-",(F65/$D$50*$D$47*$B$68)*($B$57/$D$64))</f>
        <v>975.6936373275505</v>
      </c>
      <c r="H65" s="373">
        <f t="shared" si="0"/>
        <v>0.97569363732755054</v>
      </c>
    </row>
    <row r="66" spans="1:8" ht="26.25" customHeight="1" x14ac:dyDescent="0.4">
      <c r="A66" s="306" t="s">
        <v>101</v>
      </c>
      <c r="B66" s="307">
        <v>1</v>
      </c>
      <c r="C66" s="495"/>
      <c r="D66" s="498"/>
      <c r="E66" s="367">
        <v>3</v>
      </c>
      <c r="F66" s="319">
        <v>153233865</v>
      </c>
      <c r="G66" s="454">
        <f>IF(ISBLANK(F66),"-",(F66/$D$50*$D$47*$B$68)*($B$57/$D$64))</f>
        <v>974.02545343117083</v>
      </c>
      <c r="H66" s="373">
        <f t="shared" si="0"/>
        <v>0.97402545343117086</v>
      </c>
    </row>
    <row r="67" spans="1:8" ht="27" customHeight="1" thickBot="1" x14ac:dyDescent="0.45">
      <c r="A67" s="306" t="s">
        <v>102</v>
      </c>
      <c r="B67" s="307">
        <v>1</v>
      </c>
      <c r="C67" s="505"/>
      <c r="D67" s="499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103</v>
      </c>
      <c r="B68" s="375">
        <f>(B67/B66)*(B65/B64)*(B63/B62)*(B61/B60)*B59</f>
        <v>1000</v>
      </c>
      <c r="C68" s="494" t="s">
        <v>104</v>
      </c>
      <c r="D68" s="497">
        <v>370.02</v>
      </c>
      <c r="E68" s="364">
        <v>1</v>
      </c>
      <c r="F68" s="365">
        <v>154128820</v>
      </c>
      <c r="G68" s="453">
        <f>IF(ISBLANK(F68),"-",(F68/$D$50*$D$47*$B$68)*($B$57/$D$68))</f>
        <v>963.05996092009457</v>
      </c>
      <c r="H68" s="368">
        <f t="shared" si="0"/>
        <v>0.9630599609200946</v>
      </c>
    </row>
    <row r="69" spans="1:8" ht="27" customHeight="1" thickBot="1" x14ac:dyDescent="0.45">
      <c r="A69" s="354" t="s">
        <v>105</v>
      </c>
      <c r="B69" s="376">
        <f>(D47*B68)/B56*B57</f>
        <v>307.11799999999999</v>
      </c>
      <c r="C69" s="495"/>
      <c r="D69" s="498"/>
      <c r="E69" s="367">
        <v>2</v>
      </c>
      <c r="F69" s="319">
        <v>153483573</v>
      </c>
      <c r="G69" s="454">
        <f>IF(ISBLANK(F69),"-",(F69/$D$50*$D$47*$B$68)*($B$57/$D$68))</f>
        <v>959.02819352835161</v>
      </c>
      <c r="H69" s="368">
        <f t="shared" si="0"/>
        <v>0.95902819352835156</v>
      </c>
    </row>
    <row r="70" spans="1:8" ht="26.25" customHeight="1" x14ac:dyDescent="0.4">
      <c r="A70" s="500" t="s">
        <v>78</v>
      </c>
      <c r="B70" s="501"/>
      <c r="C70" s="495"/>
      <c r="D70" s="498"/>
      <c r="E70" s="367">
        <v>3</v>
      </c>
      <c r="F70" s="319">
        <v>154032159</v>
      </c>
      <c r="G70" s="454">
        <f>IF(ISBLANK(F70),"-",(F70/$D$50*$D$47*$B$68)*($B$57/$D$68))</f>
        <v>962.45598342333244</v>
      </c>
      <c r="H70" s="368">
        <f t="shared" si="0"/>
        <v>0.9624559834233325</v>
      </c>
    </row>
    <row r="71" spans="1:8" ht="27" customHeight="1" thickBot="1" x14ac:dyDescent="0.45">
      <c r="A71" s="502"/>
      <c r="B71" s="503"/>
      <c r="C71" s="496"/>
      <c r="D71" s="499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71</v>
      </c>
      <c r="G72" s="460">
        <f>AVERAGE(G60:G71)</f>
        <v>965.87310101780474</v>
      </c>
      <c r="H72" s="381">
        <f>AVERAGE(H60:H71)</f>
        <v>0.96587310101780466</v>
      </c>
    </row>
    <row r="73" spans="1:8" ht="26.25" customHeight="1" x14ac:dyDescent="0.4">
      <c r="C73" s="378"/>
      <c r="D73" s="378"/>
      <c r="E73" s="378"/>
      <c r="F73" s="382" t="s">
        <v>84</v>
      </c>
      <c r="G73" s="456">
        <f>STDEV(G60:G71)/G72</f>
        <v>6.3379694965603594E-3</v>
      </c>
      <c r="H73" s="456">
        <f>STDEV(H60:H71)/H72</f>
        <v>6.3379694965603715E-3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9</v>
      </c>
      <c r="H74" s="385">
        <f>COUNT(H60:H71)</f>
        <v>9</v>
      </c>
    </row>
    <row r="76" spans="1:8" ht="26.25" customHeight="1" x14ac:dyDescent="0.4">
      <c r="A76" s="290" t="s">
        <v>106</v>
      </c>
      <c r="B76" s="386" t="s">
        <v>107</v>
      </c>
      <c r="C76" s="481" t="str">
        <f>B20</f>
        <v>Sitagliptin Phosphate, Metformin Hydrochloride</v>
      </c>
      <c r="D76" s="481"/>
      <c r="E76" s="387" t="s">
        <v>108</v>
      </c>
      <c r="F76" s="387"/>
      <c r="G76" s="388">
        <f>H72</f>
        <v>0.96587310101780466</v>
      </c>
      <c r="H76" s="389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504" t="str">
        <f>B26</f>
        <v>METFORMIN HYDROCHLORIDE</v>
      </c>
      <c r="C79" s="504"/>
    </row>
    <row r="80" spans="1:8" ht="26.25" customHeight="1" x14ac:dyDescent="0.4">
      <c r="A80" s="291" t="s">
        <v>48</v>
      </c>
      <c r="B80" s="504" t="str">
        <f>B27</f>
        <v>WRS/M29/10</v>
      </c>
      <c r="C80" s="504"/>
    </row>
    <row r="81" spans="1:12" ht="27" customHeight="1" x14ac:dyDescent="0.4">
      <c r="A81" s="291" t="s">
        <v>6</v>
      </c>
      <c r="B81" s="390">
        <f>B28</f>
        <v>99.95</v>
      </c>
    </row>
    <row r="82" spans="1:12" s="14" customFormat="1" ht="27" customHeight="1" x14ac:dyDescent="0.4">
      <c r="A82" s="291" t="s">
        <v>49</v>
      </c>
      <c r="B82" s="293">
        <v>0</v>
      </c>
      <c r="C82" s="483" t="s">
        <v>50</v>
      </c>
      <c r="D82" s="484"/>
      <c r="E82" s="484"/>
      <c r="F82" s="484"/>
      <c r="G82" s="485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99.95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486" t="s">
        <v>111</v>
      </c>
      <c r="D84" s="487"/>
      <c r="E84" s="487"/>
      <c r="F84" s="487"/>
      <c r="G84" s="487"/>
      <c r="H84" s="488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486" t="s">
        <v>112</v>
      </c>
      <c r="D85" s="487"/>
      <c r="E85" s="487"/>
      <c r="F85" s="487"/>
      <c r="G85" s="487"/>
      <c r="H85" s="488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100</v>
      </c>
      <c r="D89" s="391" t="s">
        <v>59</v>
      </c>
      <c r="E89" s="392"/>
      <c r="F89" s="489" t="s">
        <v>60</v>
      </c>
      <c r="G89" s="490"/>
    </row>
    <row r="90" spans="1:12" ht="27" customHeight="1" x14ac:dyDescent="0.4">
      <c r="A90" s="306" t="s">
        <v>61</v>
      </c>
      <c r="B90" s="307">
        <v>1</v>
      </c>
      <c r="C90" s="393" t="s">
        <v>62</v>
      </c>
      <c r="D90" s="309" t="s">
        <v>63</v>
      </c>
      <c r="E90" s="310" t="s">
        <v>64</v>
      </c>
      <c r="F90" s="309" t="s">
        <v>63</v>
      </c>
      <c r="G90" s="394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1</v>
      </c>
      <c r="C91" s="395">
        <v>1</v>
      </c>
      <c r="D91" s="314">
        <v>138503619</v>
      </c>
      <c r="E91" s="315">
        <f>IF(ISBLANK(D91),"-",$D$101/$D$98*D91)</f>
        <v>118211051.78308922</v>
      </c>
      <c r="F91" s="314">
        <v>145823126</v>
      </c>
      <c r="G91" s="316">
        <f>IF(ISBLANK(F91),"-",$D$101/$F$98*F91)</f>
        <v>117724581.64852618</v>
      </c>
      <c r="I91" s="317"/>
    </row>
    <row r="92" spans="1:12" ht="26.25" customHeight="1" x14ac:dyDescent="0.4">
      <c r="A92" s="306" t="s">
        <v>67</v>
      </c>
      <c r="B92" s="307">
        <v>1</v>
      </c>
      <c r="C92" s="379">
        <v>2</v>
      </c>
      <c r="D92" s="319">
        <v>138749277</v>
      </c>
      <c r="E92" s="320">
        <f>IF(ISBLANK(D92),"-",$D$101/$D$98*D92)</f>
        <v>118420717.71650378</v>
      </c>
      <c r="F92" s="319">
        <v>146750092</v>
      </c>
      <c r="G92" s="321">
        <f>IF(ISBLANK(F92),"-",$D$101/$F$98*F92)</f>
        <v>118472931.29337201</v>
      </c>
      <c r="I92" s="491">
        <f>ABS((F96/D96*D95)-F95)/D95</f>
        <v>7.2305935035418573E-4</v>
      </c>
    </row>
    <row r="93" spans="1:12" ht="26.25" customHeight="1" x14ac:dyDescent="0.4">
      <c r="A93" s="306" t="s">
        <v>68</v>
      </c>
      <c r="B93" s="307">
        <v>1</v>
      </c>
      <c r="C93" s="379">
        <v>3</v>
      </c>
      <c r="D93" s="319">
        <v>137637976</v>
      </c>
      <c r="E93" s="320">
        <f>IF(ISBLANK(D93),"-",$D$101/$D$98*D93)</f>
        <v>117472236.65148845</v>
      </c>
      <c r="F93" s="319">
        <v>146348447</v>
      </c>
      <c r="G93" s="321">
        <f>IF(ISBLANK(F93),"-",$D$101/$F$98*F93)</f>
        <v>118148678.95498623</v>
      </c>
      <c r="I93" s="491"/>
    </row>
    <row r="94" spans="1:12" ht="27" customHeight="1" x14ac:dyDescent="0.4">
      <c r="A94" s="306" t="s">
        <v>69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70</v>
      </c>
      <c r="B95" s="307">
        <v>1</v>
      </c>
      <c r="C95" s="398" t="s">
        <v>71</v>
      </c>
      <c r="D95" s="399">
        <f>AVERAGE(D91:D94)</f>
        <v>138296957.33333334</v>
      </c>
      <c r="E95" s="330">
        <f>AVERAGE(E91:E94)</f>
        <v>118034668.71702714</v>
      </c>
      <c r="F95" s="400">
        <f>AVERAGE(F91:F94)</f>
        <v>146307221.66666666</v>
      </c>
      <c r="G95" s="401">
        <f>AVERAGE(G91:G94)</f>
        <v>118115397.29896146</v>
      </c>
    </row>
    <row r="96" spans="1:12" ht="26.25" customHeight="1" x14ac:dyDescent="0.4">
      <c r="A96" s="306" t="s">
        <v>72</v>
      </c>
      <c r="B96" s="292">
        <v>1</v>
      </c>
      <c r="C96" s="402" t="s">
        <v>113</v>
      </c>
      <c r="D96" s="403">
        <f>D43</f>
        <v>26.05</v>
      </c>
      <c r="E96" s="322"/>
      <c r="F96" s="334">
        <f>F43</f>
        <v>27.54</v>
      </c>
    </row>
    <row r="97" spans="1:10" ht="26.25" customHeight="1" x14ac:dyDescent="0.4">
      <c r="A97" s="306" t="s">
        <v>74</v>
      </c>
      <c r="B97" s="292">
        <v>1</v>
      </c>
      <c r="C97" s="404" t="s">
        <v>114</v>
      </c>
      <c r="D97" s="405">
        <f>D96*$B$87</f>
        <v>26.05</v>
      </c>
      <c r="E97" s="337"/>
      <c r="F97" s="336">
        <f>F96*$B$87</f>
        <v>27.54</v>
      </c>
    </row>
    <row r="98" spans="1:10" ht="19.5" customHeight="1" x14ac:dyDescent="0.3">
      <c r="A98" s="306" t="s">
        <v>76</v>
      </c>
      <c r="B98" s="406">
        <f>(B97/B96)*(B95/B94)*(B93/B92)*(B91/B90)*B89</f>
        <v>100</v>
      </c>
      <c r="C98" s="404" t="s">
        <v>115</v>
      </c>
      <c r="D98" s="407">
        <f>D97*$B$83/100</f>
        <v>26.036975000000002</v>
      </c>
      <c r="E98" s="340"/>
      <c r="F98" s="339">
        <f>F97*$B$83/100</f>
        <v>27.526230000000002</v>
      </c>
    </row>
    <row r="99" spans="1:10" ht="19.5" customHeight="1" x14ac:dyDescent="0.3">
      <c r="A99" s="477" t="s">
        <v>78</v>
      </c>
      <c r="B99" s="492"/>
      <c r="C99" s="404" t="s">
        <v>116</v>
      </c>
      <c r="D99" s="408">
        <f>D98/$B$98</f>
        <v>0.26036975000000001</v>
      </c>
      <c r="E99" s="340"/>
      <c r="F99" s="343">
        <f>F98/$B$98</f>
        <v>0.27526230000000002</v>
      </c>
      <c r="G99" s="409"/>
      <c r="H99" s="332"/>
    </row>
    <row r="100" spans="1:10" ht="19.5" customHeight="1" x14ac:dyDescent="0.3">
      <c r="A100" s="479"/>
      <c r="B100" s="493"/>
      <c r="C100" s="404" t="s">
        <v>80</v>
      </c>
      <c r="D100" s="410">
        <f>$B$56/$B$116</f>
        <v>0.22222222222222221</v>
      </c>
      <c r="F100" s="348"/>
      <c r="G100" s="411"/>
      <c r="H100" s="332"/>
    </row>
    <row r="101" spans="1:10" ht="18.75" x14ac:dyDescent="0.3">
      <c r="C101" s="404" t="s">
        <v>81</v>
      </c>
      <c r="D101" s="405">
        <f>D100*$B$98</f>
        <v>22.222222222222221</v>
      </c>
      <c r="F101" s="348"/>
      <c r="G101" s="409"/>
      <c r="H101" s="332"/>
    </row>
    <row r="102" spans="1:10" ht="19.5" customHeight="1" x14ac:dyDescent="0.3">
      <c r="C102" s="412" t="s">
        <v>82</v>
      </c>
      <c r="D102" s="413">
        <f>D101/B34</f>
        <v>22.222222222222221</v>
      </c>
      <c r="F102" s="352"/>
      <c r="G102" s="409"/>
      <c r="H102" s="332"/>
      <c r="J102" s="414"/>
    </row>
    <row r="103" spans="1:10" ht="18.75" x14ac:dyDescent="0.3">
      <c r="C103" s="415" t="s">
        <v>117</v>
      </c>
      <c r="D103" s="416">
        <f>AVERAGE(E91:E94,G91:G94)</f>
        <v>118075033.00799431</v>
      </c>
      <c r="F103" s="352"/>
      <c r="G103" s="417"/>
      <c r="H103" s="332"/>
      <c r="J103" s="418"/>
    </row>
    <row r="104" spans="1:10" ht="18.75" x14ac:dyDescent="0.3">
      <c r="C104" s="382" t="s">
        <v>84</v>
      </c>
      <c r="D104" s="419">
        <f>STDEV(E91:E94,G91:G94)/D103</f>
        <v>3.3620136489643671E-3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118</v>
      </c>
      <c r="B107" s="305">
        <v>900</v>
      </c>
      <c r="C107" s="421" t="s">
        <v>119</v>
      </c>
      <c r="D107" s="422" t="s">
        <v>63</v>
      </c>
      <c r="E107" s="423" t="s">
        <v>120</v>
      </c>
      <c r="F107" s="424" t="s">
        <v>121</v>
      </c>
    </row>
    <row r="108" spans="1:10" ht="26.25" customHeight="1" x14ac:dyDescent="0.4">
      <c r="A108" s="306" t="s">
        <v>122</v>
      </c>
      <c r="B108" s="307">
        <v>5</v>
      </c>
      <c r="C108" s="425">
        <v>1</v>
      </c>
      <c r="D108" s="426">
        <v>108403771</v>
      </c>
      <c r="E108" s="457">
        <f t="shared" ref="E108:E113" si="1">IF(ISBLANK(D108),"-",D108/$D$103*$D$100*$B$116)</f>
        <v>918.0922354064511</v>
      </c>
      <c r="F108" s="427">
        <f t="shared" ref="F108:F113" si="2">IF(ISBLANK(D108), "-", E108/$B$56)</f>
        <v>0.91809223540645113</v>
      </c>
    </row>
    <row r="109" spans="1:10" ht="26.25" customHeight="1" x14ac:dyDescent="0.4">
      <c r="A109" s="306" t="s">
        <v>95</v>
      </c>
      <c r="B109" s="307">
        <v>25</v>
      </c>
      <c r="C109" s="425">
        <v>2</v>
      </c>
      <c r="D109" s="426">
        <v>108825347</v>
      </c>
      <c r="E109" s="458">
        <f t="shared" si="1"/>
        <v>921.66264304691697</v>
      </c>
      <c r="F109" s="428">
        <f t="shared" si="2"/>
        <v>0.92166264304691692</v>
      </c>
    </row>
    <row r="110" spans="1:10" ht="26.25" customHeight="1" x14ac:dyDescent="0.4">
      <c r="A110" s="306" t="s">
        <v>96</v>
      </c>
      <c r="B110" s="307">
        <v>1</v>
      </c>
      <c r="C110" s="425">
        <v>3</v>
      </c>
      <c r="D110" s="426">
        <v>108321004</v>
      </c>
      <c r="E110" s="458">
        <f t="shared" si="1"/>
        <v>917.39126587977398</v>
      </c>
      <c r="F110" s="428">
        <f t="shared" si="2"/>
        <v>0.91739126587977393</v>
      </c>
    </row>
    <row r="111" spans="1:10" ht="26.25" customHeight="1" x14ac:dyDescent="0.4">
      <c r="A111" s="306" t="s">
        <v>97</v>
      </c>
      <c r="B111" s="307">
        <v>1</v>
      </c>
      <c r="C111" s="425">
        <v>4</v>
      </c>
      <c r="D111" s="426">
        <v>108325407</v>
      </c>
      <c r="E111" s="458">
        <f t="shared" si="1"/>
        <v>917.42855572749045</v>
      </c>
      <c r="F111" s="428">
        <f t="shared" si="2"/>
        <v>0.91742855572749049</v>
      </c>
    </row>
    <row r="112" spans="1:10" ht="26.25" customHeight="1" x14ac:dyDescent="0.4">
      <c r="A112" s="306" t="s">
        <v>98</v>
      </c>
      <c r="B112" s="307">
        <v>1</v>
      </c>
      <c r="C112" s="425">
        <v>5</v>
      </c>
      <c r="D112" s="426">
        <v>109410687</v>
      </c>
      <c r="E112" s="458">
        <f t="shared" si="1"/>
        <v>926.61999927277009</v>
      </c>
      <c r="F112" s="428">
        <f t="shared" si="2"/>
        <v>0.92661999927277006</v>
      </c>
    </row>
    <row r="113" spans="1:10" ht="26.25" customHeight="1" x14ac:dyDescent="0.4">
      <c r="A113" s="306" t="s">
        <v>100</v>
      </c>
      <c r="B113" s="307">
        <v>1</v>
      </c>
      <c r="C113" s="429">
        <v>6</v>
      </c>
      <c r="D113" s="430">
        <v>109747991</v>
      </c>
      <c r="E113" s="459">
        <f t="shared" si="1"/>
        <v>929.47669125419145</v>
      </c>
      <c r="F113" s="431">
        <f t="shared" si="2"/>
        <v>0.92947669125419141</v>
      </c>
    </row>
    <row r="114" spans="1:10" ht="26.25" customHeight="1" x14ac:dyDescent="0.4">
      <c r="A114" s="306" t="s">
        <v>101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102</v>
      </c>
      <c r="B115" s="307">
        <v>1</v>
      </c>
      <c r="C115" s="425"/>
      <c r="D115" s="433" t="s">
        <v>71</v>
      </c>
      <c r="E115" s="461">
        <f>AVERAGE(E108:E113)</f>
        <v>921.7785650979323</v>
      </c>
      <c r="F115" s="434">
        <f>AVERAGE(F108:F113)</f>
        <v>0.92177856509793232</v>
      </c>
    </row>
    <row r="116" spans="1:10" ht="27" customHeight="1" x14ac:dyDescent="0.4">
      <c r="A116" s="306" t="s">
        <v>103</v>
      </c>
      <c r="B116" s="338">
        <f>(B115/B114)*(B113/B112)*(B111/B110)*(B109/B108)*B107</f>
        <v>4500</v>
      </c>
      <c r="C116" s="435"/>
      <c r="D116" s="398" t="s">
        <v>84</v>
      </c>
      <c r="E116" s="436">
        <f>STDEV(E108:E113)/E115</f>
        <v>5.6261028910555462E-3</v>
      </c>
      <c r="F116" s="436">
        <f>STDEV(F108:F113)/F115</f>
        <v>5.6261028910555236E-3</v>
      </c>
      <c r="I116" s="280"/>
    </row>
    <row r="117" spans="1:10" ht="27" customHeight="1" x14ac:dyDescent="0.4">
      <c r="A117" s="477" t="s">
        <v>78</v>
      </c>
      <c r="B117" s="478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79"/>
      <c r="B118" s="480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106</v>
      </c>
      <c r="B120" s="386" t="s">
        <v>123</v>
      </c>
      <c r="C120" s="481" t="str">
        <f>B20</f>
        <v>Sitagliptin Phosphate, Metformin Hydrochloride</v>
      </c>
      <c r="D120" s="481"/>
      <c r="E120" s="387" t="s">
        <v>124</v>
      </c>
      <c r="F120" s="387"/>
      <c r="G120" s="388">
        <f>F115</f>
        <v>0.92177856509793232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482" t="s">
        <v>26</v>
      </c>
      <c r="C122" s="482"/>
      <c r="E122" s="393" t="s">
        <v>27</v>
      </c>
      <c r="F122" s="442"/>
      <c r="G122" s="482" t="s">
        <v>28</v>
      </c>
      <c r="H122" s="482"/>
    </row>
    <row r="123" spans="1:10" ht="69.95" customHeight="1" x14ac:dyDescent="0.3">
      <c r="A123" s="443" t="s">
        <v>29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30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paperSize="9" scale="22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opLeftCell="A95" zoomScale="60" zoomScaleNormal="60" zoomScalePageLayoutView="55" workbookViewId="0">
      <selection activeCell="B29" sqref="B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5" t="s">
        <v>45</v>
      </c>
      <c r="B1" s="475"/>
      <c r="C1" s="475"/>
      <c r="D1" s="475"/>
      <c r="E1" s="475"/>
      <c r="F1" s="475"/>
      <c r="G1" s="475"/>
      <c r="H1" s="475"/>
      <c r="I1" s="475"/>
    </row>
    <row r="2" spans="1:9" ht="18.75" customHeight="1" x14ac:dyDescent="0.25">
      <c r="A2" s="475"/>
      <c r="B2" s="475"/>
      <c r="C2" s="475"/>
      <c r="D2" s="475"/>
      <c r="E2" s="475"/>
      <c r="F2" s="475"/>
      <c r="G2" s="475"/>
      <c r="H2" s="475"/>
      <c r="I2" s="475"/>
    </row>
    <row r="3" spans="1:9" ht="18.75" customHeight="1" x14ac:dyDescent="0.25">
      <c r="A3" s="475"/>
      <c r="B3" s="475"/>
      <c r="C3" s="475"/>
      <c r="D3" s="475"/>
      <c r="E3" s="475"/>
      <c r="F3" s="475"/>
      <c r="G3" s="475"/>
      <c r="H3" s="475"/>
      <c r="I3" s="475"/>
    </row>
    <row r="4" spans="1:9" ht="18.75" customHeight="1" x14ac:dyDescent="0.25">
      <c r="A4" s="475"/>
      <c r="B4" s="475"/>
      <c r="C4" s="475"/>
      <c r="D4" s="475"/>
      <c r="E4" s="475"/>
      <c r="F4" s="475"/>
      <c r="G4" s="475"/>
      <c r="H4" s="475"/>
      <c r="I4" s="475"/>
    </row>
    <row r="5" spans="1:9" ht="18.75" customHeight="1" x14ac:dyDescent="0.25">
      <c r="A5" s="475"/>
      <c r="B5" s="475"/>
      <c r="C5" s="475"/>
      <c r="D5" s="475"/>
      <c r="E5" s="475"/>
      <c r="F5" s="475"/>
      <c r="G5" s="475"/>
      <c r="H5" s="475"/>
      <c r="I5" s="475"/>
    </row>
    <row r="6" spans="1:9" ht="18.75" customHeight="1" x14ac:dyDescent="0.25">
      <c r="A6" s="475"/>
      <c r="B6" s="475"/>
      <c r="C6" s="475"/>
      <c r="D6" s="475"/>
      <c r="E6" s="475"/>
      <c r="F6" s="475"/>
      <c r="G6" s="475"/>
      <c r="H6" s="475"/>
      <c r="I6" s="475"/>
    </row>
    <row r="7" spans="1:9" ht="18.75" customHeight="1" x14ac:dyDescent="0.25">
      <c r="A7" s="475"/>
      <c r="B7" s="475"/>
      <c r="C7" s="475"/>
      <c r="D7" s="475"/>
      <c r="E7" s="475"/>
      <c r="F7" s="475"/>
      <c r="G7" s="475"/>
      <c r="H7" s="475"/>
      <c r="I7" s="475"/>
    </row>
    <row r="8" spans="1:9" x14ac:dyDescent="0.25">
      <c r="A8" s="476" t="s">
        <v>46</v>
      </c>
      <c r="B8" s="476"/>
      <c r="C8" s="476"/>
      <c r="D8" s="476"/>
      <c r="E8" s="476"/>
      <c r="F8" s="476"/>
      <c r="G8" s="476"/>
      <c r="H8" s="476"/>
      <c r="I8" s="476"/>
    </row>
    <row r="9" spans="1:9" x14ac:dyDescent="0.25">
      <c r="A9" s="476"/>
      <c r="B9" s="476"/>
      <c r="C9" s="476"/>
      <c r="D9" s="476"/>
      <c r="E9" s="476"/>
      <c r="F9" s="476"/>
      <c r="G9" s="476"/>
      <c r="H9" s="476"/>
      <c r="I9" s="476"/>
    </row>
    <row r="10" spans="1:9" x14ac:dyDescent="0.25">
      <c r="A10" s="476"/>
      <c r="B10" s="476"/>
      <c r="C10" s="476"/>
      <c r="D10" s="476"/>
      <c r="E10" s="476"/>
      <c r="F10" s="476"/>
      <c r="G10" s="476"/>
      <c r="H10" s="476"/>
      <c r="I10" s="476"/>
    </row>
    <row r="11" spans="1:9" x14ac:dyDescent="0.25">
      <c r="A11" s="476"/>
      <c r="B11" s="476"/>
      <c r="C11" s="476"/>
      <c r="D11" s="476"/>
      <c r="E11" s="476"/>
      <c r="F11" s="476"/>
      <c r="G11" s="476"/>
      <c r="H11" s="476"/>
      <c r="I11" s="476"/>
    </row>
    <row r="12" spans="1:9" x14ac:dyDescent="0.25">
      <c r="A12" s="476"/>
      <c r="B12" s="476"/>
      <c r="C12" s="476"/>
      <c r="D12" s="476"/>
      <c r="E12" s="476"/>
      <c r="F12" s="476"/>
      <c r="G12" s="476"/>
      <c r="H12" s="476"/>
      <c r="I12" s="476"/>
    </row>
    <row r="13" spans="1:9" x14ac:dyDescent="0.25">
      <c r="A13" s="476"/>
      <c r="B13" s="476"/>
      <c r="C13" s="476"/>
      <c r="D13" s="476"/>
      <c r="E13" s="476"/>
      <c r="F13" s="476"/>
      <c r="G13" s="476"/>
      <c r="H13" s="476"/>
      <c r="I13" s="476"/>
    </row>
    <row r="14" spans="1:9" x14ac:dyDescent="0.25">
      <c r="A14" s="476"/>
      <c r="B14" s="476"/>
      <c r="C14" s="476"/>
      <c r="D14" s="476"/>
      <c r="E14" s="476"/>
      <c r="F14" s="476"/>
      <c r="G14" s="476"/>
      <c r="H14" s="476"/>
      <c r="I14" s="476"/>
    </row>
    <row r="15" spans="1:9" ht="19.5" customHeight="1" x14ac:dyDescent="0.3">
      <c r="A15" s="98"/>
    </row>
    <row r="16" spans="1:9" ht="19.5" customHeight="1" x14ac:dyDescent="0.3">
      <c r="A16" s="509" t="s">
        <v>31</v>
      </c>
      <c r="B16" s="510"/>
      <c r="C16" s="510"/>
      <c r="D16" s="510"/>
      <c r="E16" s="510"/>
      <c r="F16" s="510"/>
      <c r="G16" s="510"/>
      <c r="H16" s="511"/>
    </row>
    <row r="17" spans="1:14" ht="20.25" customHeight="1" x14ac:dyDescent="0.25">
      <c r="A17" s="512" t="s">
        <v>47</v>
      </c>
      <c r="B17" s="512"/>
      <c r="C17" s="512"/>
      <c r="D17" s="512"/>
      <c r="E17" s="512"/>
      <c r="F17" s="512"/>
      <c r="G17" s="512"/>
      <c r="H17" s="512"/>
    </row>
    <row r="18" spans="1:14" ht="26.25" customHeight="1" x14ac:dyDescent="0.4">
      <c r="A18" s="100" t="s">
        <v>33</v>
      </c>
      <c r="B18" s="508" t="s">
        <v>5</v>
      </c>
      <c r="C18" s="508"/>
      <c r="D18" s="26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513" t="s">
        <v>9</v>
      </c>
      <c r="C20" s="51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513" t="s">
        <v>11</v>
      </c>
      <c r="C21" s="513"/>
      <c r="D21" s="513"/>
      <c r="E21" s="513"/>
      <c r="F21" s="513"/>
      <c r="G21" s="513"/>
      <c r="H21" s="513"/>
      <c r="I21" s="104"/>
    </row>
    <row r="22" spans="1:14" ht="26.25" customHeight="1" x14ac:dyDescent="0.4">
      <c r="A22" s="100" t="s">
        <v>37</v>
      </c>
      <c r="B22" s="105" t="s">
        <v>128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 t="s">
        <v>127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508" t="str">
        <f>[1]Sitagliptin!$B$26</f>
        <v>SITAGLIPTIN PHOSPHATE</v>
      </c>
      <c r="C26" s="508"/>
    </row>
    <row r="27" spans="1:14" ht="26.25" customHeight="1" x14ac:dyDescent="0.4">
      <c r="A27" s="109" t="s">
        <v>48</v>
      </c>
      <c r="B27" s="506" t="s">
        <v>125</v>
      </c>
      <c r="C27" s="506"/>
    </row>
    <row r="28" spans="1:14" ht="27" customHeight="1" x14ac:dyDescent="0.4">
      <c r="A28" s="109" t="s">
        <v>6</v>
      </c>
      <c r="B28" s="110">
        <v>99.98</v>
      </c>
    </row>
    <row r="29" spans="1:14" s="14" customFormat="1" ht="27" customHeight="1" x14ac:dyDescent="0.4">
      <c r="A29" s="109" t="s">
        <v>49</v>
      </c>
      <c r="B29" s="111">
        <v>0</v>
      </c>
      <c r="C29" s="483" t="s">
        <v>50</v>
      </c>
      <c r="D29" s="484"/>
      <c r="E29" s="484"/>
      <c r="F29" s="484"/>
      <c r="G29" s="48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99.98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407.31</v>
      </c>
      <c r="C31" s="486" t="s">
        <v>53</v>
      </c>
      <c r="D31" s="487"/>
      <c r="E31" s="487"/>
      <c r="F31" s="487"/>
      <c r="G31" s="487"/>
      <c r="H31" s="48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523.32000000000005</v>
      </c>
      <c r="C32" s="486" t="s">
        <v>55</v>
      </c>
      <c r="D32" s="487"/>
      <c r="E32" s="487"/>
      <c r="F32" s="487"/>
      <c r="G32" s="487"/>
      <c r="H32" s="48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0.77831919284567752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489" t="s">
        <v>59</v>
      </c>
      <c r="E36" s="507"/>
      <c r="F36" s="489" t="s">
        <v>60</v>
      </c>
      <c r="G36" s="49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314">
        <v>3620877</v>
      </c>
      <c r="E38" s="132">
        <f>IF(ISBLANK(D38),"-",$D$48/$D$45*D38)</f>
        <v>4503005.3266567616</v>
      </c>
      <c r="F38" s="314">
        <v>3560379</v>
      </c>
      <c r="G38" s="133">
        <f>IF(ISBLANK(F38),"-",$D$48/$F$45*F38)</f>
        <v>4422062.744859755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19">
        <v>3630530</v>
      </c>
      <c r="E39" s="137">
        <f>IF(ISBLANK(D39),"-",$D$48/$D$45*D39)</f>
        <v>4515010.0179009596</v>
      </c>
      <c r="F39" s="319">
        <v>3574463</v>
      </c>
      <c r="G39" s="138">
        <f>IF(ISBLANK(F39),"-",$D$48/$F$45*F39)</f>
        <v>4439555.3577806279</v>
      </c>
      <c r="I39" s="491">
        <f>ABS((F43/D43*D42)-F42)/D42</f>
        <v>1.2802104893715681E-2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19">
        <v>3592092</v>
      </c>
      <c r="E40" s="137">
        <f>IF(ISBLANK(D40),"-",$D$48/$D$45*D40)</f>
        <v>4467207.6432977812</v>
      </c>
      <c r="F40" s="319">
        <v>3583829</v>
      </c>
      <c r="G40" s="138">
        <f>IF(ISBLANK(F40),"-",$D$48/$F$45*F40)</f>
        <v>4451188.1192558408</v>
      </c>
      <c r="I40" s="491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3614499.6666666665</v>
      </c>
      <c r="E42" s="147">
        <f>AVERAGE(E38:E41)</f>
        <v>4495074.3292851672</v>
      </c>
      <c r="F42" s="146">
        <f>AVERAGE(F38:F41)</f>
        <v>3572890.3333333335</v>
      </c>
      <c r="G42" s="148">
        <f>AVERAGE(G38:G41)</f>
        <v>4437602.0739654079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334">
        <v>15.5</v>
      </c>
      <c r="E43" s="139"/>
      <c r="F43" s="334">
        <v>15.52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12.063947489108001</v>
      </c>
      <c r="E44" s="154"/>
      <c r="F44" s="153">
        <f>F43*$B$34</f>
        <v>12.079513872964915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1000</v>
      </c>
      <c r="C45" s="152" t="s">
        <v>77</v>
      </c>
      <c r="D45" s="156">
        <f>D44*$B$30/100</f>
        <v>12.06153469961018</v>
      </c>
      <c r="E45" s="157"/>
      <c r="F45" s="156">
        <f>F44*$B$30/100</f>
        <v>12.077097970190323</v>
      </c>
      <c r="H45" s="149"/>
    </row>
    <row r="46" spans="1:14" ht="19.5" customHeight="1" x14ac:dyDescent="0.3">
      <c r="A46" s="477" t="s">
        <v>78</v>
      </c>
      <c r="B46" s="478"/>
      <c r="C46" s="152" t="s">
        <v>79</v>
      </c>
      <c r="D46" s="158">
        <f>D45/$B$45</f>
        <v>1.2061534699610179E-2</v>
      </c>
      <c r="E46" s="159"/>
      <c r="F46" s="160">
        <f>F45/$B$45</f>
        <v>1.2077097970190322E-2</v>
      </c>
      <c r="H46" s="149"/>
    </row>
    <row r="47" spans="1:14" ht="27" customHeight="1" x14ac:dyDescent="0.4">
      <c r="A47" s="479"/>
      <c r="B47" s="480"/>
      <c r="C47" s="161" t="s">
        <v>80</v>
      </c>
      <c r="D47" s="162">
        <v>1.4999999999999999E-2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19.272298740517051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4466338.2016252875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8.1477254260764638E-3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Tablets contains: Sitagliptin Phosphate equivalent to 50 mg Metformin Hydrochloride 1000 mg</v>
      </c>
    </row>
    <row r="56" spans="1:12" ht="26.25" customHeight="1" x14ac:dyDescent="0.4">
      <c r="A56" s="176" t="s">
        <v>87</v>
      </c>
      <c r="B56" s="177">
        <v>50</v>
      </c>
      <c r="C56" s="99" t="str">
        <f>B20</f>
        <v>Sitagliptin Phosphate, Metformin Hydrochloride</v>
      </c>
      <c r="H56" s="178"/>
    </row>
    <row r="57" spans="1:12" ht="18.75" x14ac:dyDescent="0.3">
      <c r="A57" s="175" t="s">
        <v>88</v>
      </c>
      <c r="B57" s="267">
        <f>Uniformity!C46</f>
        <v>1228.472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494" t="s">
        <v>94</v>
      </c>
      <c r="D60" s="497">
        <v>366.26</v>
      </c>
      <c r="E60" s="181">
        <v>1</v>
      </c>
      <c r="F60" s="182">
        <v>4430496</v>
      </c>
      <c r="G60" s="268">
        <f>IF(ISBLANK(F60),"-",(F60/$D$50*$D$47*$B$68)*($B$57/$D$60))</f>
        <v>49.907724985532937</v>
      </c>
      <c r="H60" s="183">
        <f t="shared" ref="H60:H71" si="0">IF(ISBLANK(F60),"-",G60/$B$56)</f>
        <v>0.99815449971065873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495"/>
      <c r="D61" s="498"/>
      <c r="E61" s="184">
        <v>2</v>
      </c>
      <c r="F61" s="136">
        <v>4413685</v>
      </c>
      <c r="G61" s="269">
        <f>IF(ISBLANK(F61),"-",(F61/$D$50*$D$47*$B$68)*($B$57/$D$60))</f>
        <v>49.718355947679896</v>
      </c>
      <c r="H61" s="185">
        <f t="shared" si="0"/>
        <v>0.99436711895359797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5"/>
      <c r="D62" s="498"/>
      <c r="E62" s="184">
        <v>3</v>
      </c>
      <c r="F62" s="186">
        <v>4420921</v>
      </c>
      <c r="G62" s="269">
        <f>IF(ISBLANK(F62),"-",(F62/$D$50*$D$47*$B$68)*($B$57/$D$60))</f>
        <v>49.79986652753265</v>
      </c>
      <c r="H62" s="185">
        <f t="shared" si="0"/>
        <v>0.99599733055065298</v>
      </c>
      <c r="L62" s="112"/>
    </row>
    <row r="63" spans="1:12" ht="27" customHeight="1" x14ac:dyDescent="0.4">
      <c r="A63" s="124" t="s">
        <v>97</v>
      </c>
      <c r="B63" s="125">
        <v>1</v>
      </c>
      <c r="C63" s="505"/>
      <c r="D63" s="499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4" t="s">
        <v>99</v>
      </c>
      <c r="D64" s="497">
        <v>363.73</v>
      </c>
      <c r="E64" s="181">
        <v>1</v>
      </c>
      <c r="F64" s="182">
        <v>4361937</v>
      </c>
      <c r="G64" s="270">
        <f>IF(ISBLANK(F64),"-",(F64/$D$50*$D$47*$B$68)*($B$57/$D$64))</f>
        <v>49.477207686087176</v>
      </c>
      <c r="H64" s="189">
        <f t="shared" si="0"/>
        <v>0.98954415372174354</v>
      </c>
    </row>
    <row r="65" spans="1:8" ht="26.25" customHeight="1" x14ac:dyDescent="0.4">
      <c r="A65" s="124" t="s">
        <v>100</v>
      </c>
      <c r="B65" s="125">
        <v>1</v>
      </c>
      <c r="C65" s="495"/>
      <c r="D65" s="498"/>
      <c r="E65" s="184">
        <v>2</v>
      </c>
      <c r="F65" s="136">
        <v>4377966</v>
      </c>
      <c r="G65" s="271">
        <f>IF(ISBLANK(F65),"-",(F65/$D$50*$D$47*$B$68)*($B$57/$D$64))</f>
        <v>49.659023737534113</v>
      </c>
      <c r="H65" s="190">
        <f t="shared" si="0"/>
        <v>0.99318047475068227</v>
      </c>
    </row>
    <row r="66" spans="1:8" ht="26.25" customHeight="1" x14ac:dyDescent="0.4">
      <c r="A66" s="124" t="s">
        <v>101</v>
      </c>
      <c r="B66" s="125">
        <v>1</v>
      </c>
      <c r="C66" s="495"/>
      <c r="D66" s="498"/>
      <c r="E66" s="184">
        <v>3</v>
      </c>
      <c r="F66" s="136">
        <v>4371032</v>
      </c>
      <c r="G66" s="271">
        <f>IF(ISBLANK(F66),"-",(F66/$D$50*$D$47*$B$68)*($B$57/$D$64))</f>
        <v>49.580371762942242</v>
      </c>
      <c r="H66" s="190">
        <f t="shared" si="0"/>
        <v>0.99160743525884487</v>
      </c>
    </row>
    <row r="67" spans="1:8" ht="27" customHeight="1" x14ac:dyDescent="0.4">
      <c r="A67" s="124" t="s">
        <v>102</v>
      </c>
      <c r="B67" s="125">
        <v>1</v>
      </c>
      <c r="C67" s="505"/>
      <c r="D67" s="499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103</v>
      </c>
      <c r="B68" s="192">
        <f>(B67/B66)*(B65/B64)*(B63/B62)*(B61/B60)*B59</f>
        <v>1000</v>
      </c>
      <c r="C68" s="494" t="s">
        <v>104</v>
      </c>
      <c r="D68" s="497">
        <v>370.02</v>
      </c>
      <c r="E68" s="181">
        <v>1</v>
      </c>
      <c r="F68" s="182">
        <v>4403403</v>
      </c>
      <c r="G68" s="270">
        <f>IF(ISBLANK(F68),"-",(F68/$D$50*$D$47*$B$68)*($B$57/$D$68))</f>
        <v>49.098491681095318</v>
      </c>
      <c r="H68" s="185">
        <f t="shared" si="0"/>
        <v>0.98196983362190637</v>
      </c>
    </row>
    <row r="69" spans="1:8" ht="27" customHeight="1" x14ac:dyDescent="0.4">
      <c r="A69" s="171" t="s">
        <v>105</v>
      </c>
      <c r="B69" s="193">
        <f>(D47*B68)/B56*B57</f>
        <v>368.54159999999996</v>
      </c>
      <c r="C69" s="495"/>
      <c r="D69" s="498"/>
      <c r="E69" s="184">
        <v>2</v>
      </c>
      <c r="F69" s="136">
        <v>4388307</v>
      </c>
      <c r="G69" s="271">
        <f>IF(ISBLANK(F69),"-",(F69/$D$50*$D$47*$B$68)*($B$57/$D$68))</f>
        <v>48.930169401617874</v>
      </c>
      <c r="H69" s="185">
        <f t="shared" si="0"/>
        <v>0.97860338803235747</v>
      </c>
    </row>
    <row r="70" spans="1:8" ht="26.25" customHeight="1" x14ac:dyDescent="0.4">
      <c r="A70" s="500" t="s">
        <v>78</v>
      </c>
      <c r="B70" s="501"/>
      <c r="C70" s="495"/>
      <c r="D70" s="498"/>
      <c r="E70" s="184">
        <v>3</v>
      </c>
      <c r="F70" s="136">
        <v>4408101</v>
      </c>
      <c r="G70" s="271">
        <f>IF(ISBLANK(F70),"-",(F70/$D$50*$D$47*$B$68)*($B$57/$D$68))</f>
        <v>49.150874966004238</v>
      </c>
      <c r="H70" s="185">
        <f t="shared" si="0"/>
        <v>0.98301749932008475</v>
      </c>
    </row>
    <row r="71" spans="1:8" ht="27" customHeight="1" x14ac:dyDescent="0.4">
      <c r="A71" s="502"/>
      <c r="B71" s="503"/>
      <c r="C71" s="496"/>
      <c r="D71" s="499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71</v>
      </c>
      <c r="G72" s="277">
        <f>AVERAGE(G60:G71)</f>
        <v>49.480231855114049</v>
      </c>
      <c r="H72" s="198">
        <f>AVERAGE(H60:H71)</f>
        <v>0.98960463710228097</v>
      </c>
    </row>
    <row r="73" spans="1:8" ht="26.25" customHeight="1" x14ac:dyDescent="0.4">
      <c r="C73" s="195"/>
      <c r="D73" s="195"/>
      <c r="E73" s="195"/>
      <c r="F73" s="199" t="s">
        <v>84</v>
      </c>
      <c r="G73" s="273">
        <f>STDEV(G60:G71)/G72</f>
        <v>6.929120820404493E-3</v>
      </c>
      <c r="H73" s="273">
        <f>STDEV(H60:H71)/H72</f>
        <v>6.9291208204044965E-3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9</v>
      </c>
      <c r="H74" s="202">
        <f>COUNT(H60:H71)</f>
        <v>9</v>
      </c>
    </row>
    <row r="76" spans="1:8" ht="26.25" customHeight="1" x14ac:dyDescent="0.4">
      <c r="A76" s="108" t="s">
        <v>106</v>
      </c>
      <c r="B76" s="203" t="s">
        <v>107</v>
      </c>
      <c r="C76" s="481" t="str">
        <f>B20</f>
        <v>Sitagliptin Phosphate, Metformin Hydrochloride</v>
      </c>
      <c r="D76" s="481"/>
      <c r="E76" s="204" t="s">
        <v>108</v>
      </c>
      <c r="F76" s="204"/>
      <c r="G76" s="205">
        <f>H72</f>
        <v>0.98960463710228097</v>
      </c>
      <c r="H76" s="206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4" t="str">
        <f>B26</f>
        <v>SITAGLIPTIN PHOSPHATE</v>
      </c>
      <c r="C79" s="504"/>
    </row>
    <row r="80" spans="1:8" ht="26.25" customHeight="1" x14ac:dyDescent="0.4">
      <c r="A80" s="109" t="s">
        <v>48</v>
      </c>
      <c r="B80" s="504" t="str">
        <f>B27</f>
        <v>S35-1</v>
      </c>
      <c r="C80" s="504"/>
    </row>
    <row r="81" spans="1:12" ht="27" customHeight="1" x14ac:dyDescent="0.4">
      <c r="A81" s="109" t="s">
        <v>6</v>
      </c>
      <c r="B81" s="207">
        <f>B28</f>
        <v>99.98</v>
      </c>
    </row>
    <row r="82" spans="1:12" s="14" customFormat="1" ht="27" customHeight="1" x14ac:dyDescent="0.4">
      <c r="A82" s="109" t="s">
        <v>49</v>
      </c>
      <c r="B82" s="111">
        <v>0</v>
      </c>
      <c r="C82" s="483" t="s">
        <v>50</v>
      </c>
      <c r="D82" s="484"/>
      <c r="E82" s="484"/>
      <c r="F82" s="484"/>
      <c r="G82" s="48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99.98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298">
        <v>407.31</v>
      </c>
      <c r="C84" s="486" t="s">
        <v>111</v>
      </c>
      <c r="D84" s="487"/>
      <c r="E84" s="487"/>
      <c r="F84" s="487"/>
      <c r="G84" s="487"/>
      <c r="H84" s="48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298">
        <v>523.32000000000005</v>
      </c>
      <c r="C85" s="486" t="s">
        <v>112</v>
      </c>
      <c r="D85" s="487"/>
      <c r="E85" s="487"/>
      <c r="F85" s="487"/>
      <c r="G85" s="487"/>
      <c r="H85" s="48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0.77831919284567752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8" t="s">
        <v>59</v>
      </c>
      <c r="E89" s="209"/>
      <c r="F89" s="489" t="s">
        <v>60</v>
      </c>
      <c r="G89" s="490"/>
    </row>
    <row r="90" spans="1:12" ht="27" customHeight="1" x14ac:dyDescent="0.4">
      <c r="A90" s="124" t="s">
        <v>61</v>
      </c>
      <c r="B90" s="125">
        <v>5</v>
      </c>
      <c r="C90" s="210" t="s">
        <v>62</v>
      </c>
      <c r="D90" s="127" t="s">
        <v>63</v>
      </c>
      <c r="E90" s="128" t="s">
        <v>64</v>
      </c>
      <c r="F90" s="127" t="s">
        <v>63</v>
      </c>
      <c r="G90" s="211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2">
        <v>1</v>
      </c>
      <c r="D91" s="314">
        <v>3620877</v>
      </c>
      <c r="E91" s="132">
        <f>IF(ISBLANK(D91),"-",$D$101/$D$98*D91)</f>
        <v>3335559.5012272308</v>
      </c>
      <c r="F91" s="314">
        <v>3560379</v>
      </c>
      <c r="G91" s="133">
        <f>IF(ISBLANK(F91),"-",$D$101/$F$98*F91)</f>
        <v>3275602.0332294484</v>
      </c>
      <c r="I91" s="134"/>
    </row>
    <row r="92" spans="1:12" ht="26.25" customHeight="1" x14ac:dyDescent="0.4">
      <c r="A92" s="124" t="s">
        <v>67</v>
      </c>
      <c r="B92" s="125">
        <v>1</v>
      </c>
      <c r="C92" s="196">
        <v>2</v>
      </c>
      <c r="D92" s="319">
        <v>3630530</v>
      </c>
      <c r="E92" s="137">
        <f>IF(ISBLANK(D92),"-",$D$101/$D$98*D92)</f>
        <v>3344451.8651118218</v>
      </c>
      <c r="F92" s="319">
        <v>3574463</v>
      </c>
      <c r="G92" s="138">
        <f>IF(ISBLANK(F92),"-",$D$101/$F$98*F92)</f>
        <v>3288559.5242819469</v>
      </c>
      <c r="I92" s="491">
        <f>ABS((F96/D96*D95)-F95)/D95</f>
        <v>1.2802104893715681E-2</v>
      </c>
    </row>
    <row r="93" spans="1:12" ht="26.25" customHeight="1" x14ac:dyDescent="0.4">
      <c r="A93" s="124" t="s">
        <v>68</v>
      </c>
      <c r="B93" s="125">
        <v>1</v>
      </c>
      <c r="C93" s="196">
        <v>3</v>
      </c>
      <c r="D93" s="319">
        <v>3592092</v>
      </c>
      <c r="E93" s="137">
        <f>IF(ISBLANK(D93),"-",$D$101/$D$98*D93)</f>
        <v>3309042.698739097</v>
      </c>
      <c r="F93" s="319">
        <v>3583829</v>
      </c>
      <c r="G93" s="138">
        <f>IF(ISBLANK(F93),"-",$D$101/$F$98*F93)</f>
        <v>3297176.3846339565</v>
      </c>
      <c r="I93" s="491"/>
    </row>
    <row r="94" spans="1:12" ht="27" customHeight="1" x14ac:dyDescent="0.4">
      <c r="A94" s="124" t="s">
        <v>69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15" t="s">
        <v>71</v>
      </c>
      <c r="D95" s="216">
        <f>AVERAGE(D91:D94)</f>
        <v>3614499.6666666665</v>
      </c>
      <c r="E95" s="147">
        <f>AVERAGE(E91:E94)</f>
        <v>3329684.688359383</v>
      </c>
      <c r="F95" s="217">
        <f>AVERAGE(F91:F94)</f>
        <v>3572890.3333333335</v>
      </c>
      <c r="G95" s="218">
        <f>AVERAGE(G91:G94)</f>
        <v>3287112.6473817839</v>
      </c>
    </row>
    <row r="96" spans="1:12" ht="26.25" customHeight="1" x14ac:dyDescent="0.4">
      <c r="A96" s="124" t="s">
        <v>72</v>
      </c>
      <c r="B96" s="110">
        <v>1</v>
      </c>
      <c r="C96" s="219" t="s">
        <v>113</v>
      </c>
      <c r="D96" s="220">
        <f>D43</f>
        <v>15.5</v>
      </c>
      <c r="E96" s="139"/>
      <c r="F96" s="151">
        <f>F43</f>
        <v>15.52</v>
      </c>
    </row>
    <row r="97" spans="1:10" ht="26.25" customHeight="1" x14ac:dyDescent="0.4">
      <c r="A97" s="124" t="s">
        <v>74</v>
      </c>
      <c r="B97" s="110">
        <v>1</v>
      </c>
      <c r="C97" s="221" t="s">
        <v>114</v>
      </c>
      <c r="D97" s="222">
        <f>D96*$B$87</f>
        <v>12.063947489108001</v>
      </c>
      <c r="E97" s="154"/>
      <c r="F97" s="153">
        <f>F96*$B$87</f>
        <v>12.079513872964915</v>
      </c>
    </row>
    <row r="98" spans="1:10" ht="19.5" customHeight="1" x14ac:dyDescent="0.3">
      <c r="A98" s="124" t="s">
        <v>76</v>
      </c>
      <c r="B98" s="223">
        <f>(B97/B96)*(B95/B94)*(B93/B92)*(B91/B90)*B89</f>
        <v>1000</v>
      </c>
      <c r="C98" s="221" t="s">
        <v>115</v>
      </c>
      <c r="D98" s="224">
        <f>D97*$B$83/100</f>
        <v>12.06153469961018</v>
      </c>
      <c r="E98" s="157"/>
      <c r="F98" s="156">
        <f>F97*$B$83/100</f>
        <v>12.077097970190323</v>
      </c>
    </row>
    <row r="99" spans="1:10" ht="19.5" customHeight="1" x14ac:dyDescent="0.3">
      <c r="A99" s="477" t="s">
        <v>78</v>
      </c>
      <c r="B99" s="492"/>
      <c r="C99" s="221" t="s">
        <v>116</v>
      </c>
      <c r="D99" s="225">
        <f>D98/$B$98</f>
        <v>1.2061534699610179E-2</v>
      </c>
      <c r="E99" s="157"/>
      <c r="F99" s="160">
        <f>F98/$B$98</f>
        <v>1.2077097970190322E-2</v>
      </c>
      <c r="G99" s="226"/>
      <c r="H99" s="149"/>
    </row>
    <row r="100" spans="1:10" ht="19.5" customHeight="1" x14ac:dyDescent="0.3">
      <c r="A100" s="479"/>
      <c r="B100" s="493"/>
      <c r="C100" s="221" t="s">
        <v>80</v>
      </c>
      <c r="D100" s="227">
        <f>$B$56/$B$116</f>
        <v>1.1111111111111112E-2</v>
      </c>
      <c r="F100" s="165"/>
      <c r="G100" s="228"/>
      <c r="H100" s="149"/>
    </row>
    <row r="101" spans="1:10" ht="18.75" x14ac:dyDescent="0.3">
      <c r="C101" s="221" t="s">
        <v>81</v>
      </c>
      <c r="D101" s="222">
        <f>D100*$B$98</f>
        <v>11.111111111111111</v>
      </c>
      <c r="F101" s="165"/>
      <c r="G101" s="226"/>
      <c r="H101" s="149"/>
    </row>
    <row r="102" spans="1:10" ht="19.5" customHeight="1" x14ac:dyDescent="0.3">
      <c r="C102" s="229" t="s">
        <v>82</v>
      </c>
      <c r="D102" s="230">
        <f>D101/B34</f>
        <v>14.275776844827446</v>
      </c>
      <c r="F102" s="169"/>
      <c r="G102" s="226"/>
      <c r="H102" s="149"/>
      <c r="J102" s="231"/>
    </row>
    <row r="103" spans="1:10" ht="18.75" x14ac:dyDescent="0.3">
      <c r="C103" s="232" t="s">
        <v>117</v>
      </c>
      <c r="D103" s="233">
        <f>AVERAGE(E91:E94,G91:G94)</f>
        <v>3308398.6678705835</v>
      </c>
      <c r="F103" s="169"/>
      <c r="G103" s="234"/>
      <c r="H103" s="149"/>
      <c r="J103" s="235"/>
    </row>
    <row r="104" spans="1:10" ht="18.75" x14ac:dyDescent="0.3">
      <c r="C104" s="199" t="s">
        <v>84</v>
      </c>
      <c r="D104" s="236">
        <f>STDEV(E91:E94,G91:G94)/D103</f>
        <v>8.1477254260764135E-3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118</v>
      </c>
      <c r="B107" s="123">
        <v>900</v>
      </c>
      <c r="C107" s="238" t="s">
        <v>119</v>
      </c>
      <c r="D107" s="239" t="s">
        <v>63</v>
      </c>
      <c r="E107" s="240" t="s">
        <v>120</v>
      </c>
      <c r="F107" s="241" t="s">
        <v>121</v>
      </c>
    </row>
    <row r="108" spans="1:10" ht="26.25" customHeight="1" x14ac:dyDescent="0.4">
      <c r="A108" s="124" t="s">
        <v>122</v>
      </c>
      <c r="B108" s="125">
        <v>5</v>
      </c>
      <c r="C108" s="242">
        <v>1</v>
      </c>
      <c r="D108" s="243">
        <v>3098171</v>
      </c>
      <c r="E108" s="274">
        <f t="shared" ref="E108:E113" si="1">IF(ISBLANK(D108),"-",D108/$D$103*$D$100*$B$116)</f>
        <v>46.822818393801768</v>
      </c>
      <c r="F108" s="244">
        <f t="shared" ref="F108:F113" si="2">IF(ISBLANK(D108), "-", E108/$B$56)</f>
        <v>0.93645636787603537</v>
      </c>
    </row>
    <row r="109" spans="1:10" ht="26.25" customHeight="1" x14ac:dyDescent="0.4">
      <c r="A109" s="124" t="s">
        <v>95</v>
      </c>
      <c r="B109" s="125">
        <v>25</v>
      </c>
      <c r="C109" s="242">
        <v>2</v>
      </c>
      <c r="D109" s="243">
        <v>3045160</v>
      </c>
      <c r="E109" s="275">
        <f t="shared" si="1"/>
        <v>46.021660411923477</v>
      </c>
      <c r="F109" s="245">
        <f t="shared" si="2"/>
        <v>0.92043320823846952</v>
      </c>
    </row>
    <row r="110" spans="1:10" ht="26.25" customHeight="1" x14ac:dyDescent="0.4">
      <c r="A110" s="124" t="s">
        <v>96</v>
      </c>
      <c r="B110" s="125">
        <v>1</v>
      </c>
      <c r="C110" s="242">
        <v>3</v>
      </c>
      <c r="D110" s="243">
        <v>2947203</v>
      </c>
      <c r="E110" s="275">
        <f t="shared" si="1"/>
        <v>44.54123120985502</v>
      </c>
      <c r="F110" s="245">
        <f t="shared" si="2"/>
        <v>0.8908246241971004</v>
      </c>
    </row>
    <row r="111" spans="1:10" ht="26.25" customHeight="1" x14ac:dyDescent="0.4">
      <c r="A111" s="124" t="s">
        <v>97</v>
      </c>
      <c r="B111" s="125">
        <v>1</v>
      </c>
      <c r="C111" s="242">
        <v>4</v>
      </c>
      <c r="D111" s="243">
        <v>2951670</v>
      </c>
      <c r="E111" s="275">
        <f t="shared" si="1"/>
        <v>44.608741211648045</v>
      </c>
      <c r="F111" s="245">
        <f t="shared" si="2"/>
        <v>0.89217482423296091</v>
      </c>
    </row>
    <row r="112" spans="1:10" ht="26.25" customHeight="1" x14ac:dyDescent="0.4">
      <c r="A112" s="124" t="s">
        <v>98</v>
      </c>
      <c r="B112" s="125">
        <v>1</v>
      </c>
      <c r="C112" s="242">
        <v>5</v>
      </c>
      <c r="D112" s="243">
        <v>2931925</v>
      </c>
      <c r="E112" s="275">
        <f t="shared" si="1"/>
        <v>44.310334006498429</v>
      </c>
      <c r="F112" s="245">
        <f t="shared" si="2"/>
        <v>0.88620668012996862</v>
      </c>
    </row>
    <row r="113" spans="1:10" ht="26.25" customHeight="1" x14ac:dyDescent="0.4">
      <c r="A113" s="124" t="s">
        <v>100</v>
      </c>
      <c r="B113" s="125">
        <v>1</v>
      </c>
      <c r="C113" s="246">
        <v>6</v>
      </c>
      <c r="D113" s="247">
        <v>2937587</v>
      </c>
      <c r="E113" s="276">
        <f t="shared" si="1"/>
        <v>44.395904105032592</v>
      </c>
      <c r="F113" s="248">
        <f t="shared" si="2"/>
        <v>0.88791808210065182</v>
      </c>
    </row>
    <row r="114" spans="1:10" ht="26.25" customHeight="1" x14ac:dyDescent="0.4">
      <c r="A114" s="124" t="s">
        <v>101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102</v>
      </c>
      <c r="B115" s="125">
        <v>1</v>
      </c>
      <c r="C115" s="242"/>
      <c r="D115" s="250" t="s">
        <v>71</v>
      </c>
      <c r="E115" s="278">
        <f>AVERAGE(E108:E113)</f>
        <v>45.116781556459891</v>
      </c>
      <c r="F115" s="251">
        <f>AVERAGE(F108:F113)</f>
        <v>0.90233563112919768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52"/>
      <c r="D116" s="215" t="s">
        <v>84</v>
      </c>
      <c r="E116" s="253">
        <f>STDEV(E108:E113)/E115</f>
        <v>2.3222753564469581E-2</v>
      </c>
      <c r="F116" s="253">
        <f>STDEV(F108:F113)/F115</f>
        <v>2.3222753564469588E-2</v>
      </c>
      <c r="I116" s="98"/>
    </row>
    <row r="117" spans="1:10" ht="27" customHeight="1" x14ac:dyDescent="0.4">
      <c r="A117" s="477" t="s">
        <v>78</v>
      </c>
      <c r="B117" s="478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479"/>
      <c r="B118" s="480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106</v>
      </c>
      <c r="B120" s="203" t="s">
        <v>123</v>
      </c>
      <c r="C120" s="481" t="str">
        <f>B20</f>
        <v>Sitagliptin Phosphate, Metformin Hydrochloride</v>
      </c>
      <c r="D120" s="481"/>
      <c r="E120" s="204" t="s">
        <v>124</v>
      </c>
      <c r="F120" s="204"/>
      <c r="G120" s="205">
        <f>F115</f>
        <v>0.90233563112919768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482" t="s">
        <v>26</v>
      </c>
      <c r="C122" s="482"/>
      <c r="E122" s="210" t="s">
        <v>27</v>
      </c>
      <c r="F122" s="259"/>
      <c r="G122" s="482" t="s">
        <v>28</v>
      </c>
      <c r="H122" s="482"/>
    </row>
    <row r="123" spans="1:10" ht="69.95" customHeight="1" x14ac:dyDescent="0.3">
      <c r="A123" s="260" t="s">
        <v>29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30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paperSize="9" scale="22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</vt:lpstr>
      <vt:lpstr>SST (Sitagliptin)</vt:lpstr>
      <vt:lpstr>SST(Metformin Hydrochloride)</vt:lpstr>
      <vt:lpstr>Metformin Hydrochloride</vt:lpstr>
      <vt:lpstr>Sitagliptin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2016-07-19T06:36:29Z</cp:lastPrinted>
  <dcterms:created xsi:type="dcterms:W3CDTF">2005-07-05T10:19:27Z</dcterms:created>
  <dcterms:modified xsi:type="dcterms:W3CDTF">2016-08-09T12:00:18Z</dcterms:modified>
</cp:coreProperties>
</file>