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9405" activeTab="3"/>
  </bookViews>
  <sheets>
    <sheet name="SST" sheetId="12" r:id="rId1"/>
    <sheet name="Relative Density" sheetId="2" r:id="rId2"/>
    <sheet name="Amoxicillin DAY 1" sheetId="3" r:id="rId3"/>
    <sheet name="Amoxicillin DAY 7" sheetId="11" r:id="rId4"/>
  </sheets>
  <definedNames>
    <definedName name="_xlnm.Print_Area" localSheetId="2">'Amoxicillin DAY 1'!$A$1:$H$81</definedName>
    <definedName name="_xlnm.Print_Area" localSheetId="3">'Amoxicillin DAY 7'!$A$1:$H$81</definedName>
    <definedName name="_xlnm.Print_Area" localSheetId="1">'Relative Density'!$A$1:$F$46</definedName>
  </definedNames>
  <calcPr calcId="144525"/>
</workbook>
</file>

<file path=xl/calcChain.xml><?xml version="1.0" encoding="utf-8"?>
<calcChain xmlns="http://schemas.openxmlformats.org/spreadsheetml/2006/main">
  <c r="B53" i="12" l="1"/>
  <c r="E51" i="12"/>
  <c r="D51" i="12"/>
  <c r="C51" i="12"/>
  <c r="B51" i="12"/>
  <c r="B52" i="12" s="1"/>
  <c r="B32" i="12"/>
  <c r="E30" i="12"/>
  <c r="D30" i="12"/>
  <c r="C30" i="12"/>
  <c r="B30" i="12"/>
  <c r="B31" i="12" s="1"/>
  <c r="C77" i="11"/>
  <c r="H72" i="11"/>
  <c r="G72" i="11"/>
  <c r="B69" i="11"/>
  <c r="H68" i="11"/>
  <c r="G68" i="11"/>
  <c r="H64" i="11"/>
  <c r="G64" i="11"/>
  <c r="B58" i="11"/>
  <c r="B57" i="11"/>
  <c r="D58" i="11" s="1"/>
  <c r="E56" i="11"/>
  <c r="B55" i="11"/>
  <c r="B45" i="11"/>
  <c r="D48" i="11" s="1"/>
  <c r="F44" i="11"/>
  <c r="F45" i="11" s="1"/>
  <c r="F46" i="11" s="1"/>
  <c r="F42" i="11"/>
  <c r="D42" i="11"/>
  <c r="G41" i="11"/>
  <c r="E41" i="11"/>
  <c r="B34" i="11"/>
  <c r="D44" i="11" s="1"/>
  <c r="D45" i="11" s="1"/>
  <c r="D46" i="11" s="1"/>
  <c r="B30" i="11"/>
  <c r="B57" i="3"/>
  <c r="D58" i="3" s="1"/>
  <c r="C77" i="3"/>
  <c r="H72" i="3"/>
  <c r="G72" i="3"/>
  <c r="G71" i="3"/>
  <c r="H71" i="3" s="1"/>
  <c r="G70" i="3"/>
  <c r="H70" i="3" s="1"/>
  <c r="G69" i="3"/>
  <c r="H69" i="3" s="1"/>
  <c r="B69" i="3"/>
  <c r="G61" i="3" s="1"/>
  <c r="H61" i="3" s="1"/>
  <c r="H68" i="3"/>
  <c r="G68" i="3"/>
  <c r="G67" i="3"/>
  <c r="H67" i="3" s="1"/>
  <c r="G66" i="3"/>
  <c r="H66" i="3" s="1"/>
  <c r="G65" i="3"/>
  <c r="H65" i="3" s="1"/>
  <c r="H64" i="3"/>
  <c r="G64" i="3"/>
  <c r="G63" i="3"/>
  <c r="H63" i="3" s="1"/>
  <c r="G62" i="3"/>
  <c r="H62" i="3" s="1"/>
  <c r="B58" i="3"/>
  <c r="E56" i="3"/>
  <c r="B55" i="3"/>
  <c r="B45" i="3"/>
  <c r="D48" i="3" s="1"/>
  <c r="D49" i="3" s="1"/>
  <c r="F42" i="3"/>
  <c r="D42" i="3"/>
  <c r="G41" i="3"/>
  <c r="E41" i="3"/>
  <c r="G40" i="3"/>
  <c r="E40" i="3"/>
  <c r="G39" i="3"/>
  <c r="E39" i="3"/>
  <c r="G38" i="3"/>
  <c r="E38" i="3"/>
  <c r="B34" i="3"/>
  <c r="D44" i="3" s="1"/>
  <c r="B30" i="3"/>
  <c r="D33" i="2"/>
  <c r="C33" i="2"/>
  <c r="B33" i="2"/>
  <c r="E39" i="11" l="1"/>
  <c r="G38" i="11"/>
  <c r="G40" i="11"/>
  <c r="D49" i="11"/>
  <c r="E40" i="11"/>
  <c r="E38" i="11"/>
  <c r="G39" i="11"/>
  <c r="B70" i="11"/>
  <c r="B70" i="3"/>
  <c r="D45" i="3"/>
  <c r="D46" i="3" s="1"/>
  <c r="D52" i="3"/>
  <c r="G42" i="3"/>
  <c r="H73" i="3"/>
  <c r="H74" i="3" s="1"/>
  <c r="C35" i="2"/>
  <c r="C37" i="2"/>
  <c r="C39" i="2" s="1"/>
  <c r="E42" i="3"/>
  <c r="F44" i="3"/>
  <c r="F45" i="3" s="1"/>
  <c r="F46" i="3" s="1"/>
  <c r="D50" i="3"/>
  <c r="D51" i="3" s="1"/>
  <c r="H75" i="3"/>
  <c r="D50" i="11" l="1"/>
  <c r="E42" i="11"/>
  <c r="D52" i="11"/>
  <c r="G42" i="11"/>
  <c r="G77" i="3"/>
  <c r="G71" i="11" l="1"/>
  <c r="H71" i="11" s="1"/>
  <c r="G70" i="11"/>
  <c r="H70" i="11" s="1"/>
  <c r="G67" i="11"/>
  <c r="H67" i="11" s="1"/>
  <c r="G65" i="11"/>
  <c r="H65" i="11" s="1"/>
  <c r="G63" i="11"/>
  <c r="H63" i="11" s="1"/>
  <c r="G61" i="11"/>
  <c r="H61" i="11" s="1"/>
  <c r="G66" i="11"/>
  <c r="H66" i="11" s="1"/>
  <c r="G62" i="11"/>
  <c r="H62" i="11" s="1"/>
  <c r="G69" i="11"/>
  <c r="H69" i="11" s="1"/>
  <c r="D51" i="11"/>
  <c r="H73" i="11" l="1"/>
  <c r="H75" i="11"/>
  <c r="G77" i="11" l="1"/>
  <c r="H74" i="11"/>
</calcChain>
</file>

<file path=xl/sharedStrings.xml><?xml version="1.0" encoding="utf-8"?>
<sst xmlns="http://schemas.openxmlformats.org/spreadsheetml/2006/main" count="270" uniqueCount="116">
  <si>
    <t>HPLC System Suitability Report</t>
  </si>
  <si>
    <t>Analysis Data</t>
  </si>
  <si>
    <t>Assay</t>
  </si>
  <si>
    <t>Sample(s)</t>
  </si>
  <si>
    <t>Reference Substance:</t>
  </si>
  <si>
    <t>ALIMOX DRY SYRUP</t>
  </si>
  <si>
    <t>% age Purity:</t>
  </si>
  <si>
    <t>NDQD201510450</t>
  </si>
  <si>
    <t>Weight (mg):</t>
  </si>
  <si>
    <t>Amoxicillin Trihydrate BP</t>
  </si>
  <si>
    <t>Standard Conc (mg/mL):</t>
  </si>
  <si>
    <t>Amoxicillin Trihydrate BP equvalent to 125 mg Amoxycillin per 5 mL.</t>
  </si>
  <si>
    <t>2015-10-26 10:35:59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</si>
  <si>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</si>
  <si>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</si>
  <si>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</si>
  <si>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</si>
  <si>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</si>
  <si>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</si>
  <si>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</si>
  <si>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</si>
  <si>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</si>
  <si>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</si>
  <si>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</si>
  <si>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</si>
  <si>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</si>
  <si>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</si>
  <si>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</si>
  <si>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</si>
  <si>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</si>
  <si>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</si>
  <si>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</si>
  <si>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</si>
  <si>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</si>
  <si>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</si>
  <si>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</si>
  <si>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</si>
  <si>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</si>
  <si>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</si>
  <si>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</si>
  <si>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</si>
  <si>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</si>
  <si>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 xml:space="preserve">Relative Density of Sample: </t>
  </si>
  <si>
    <t>Analysis Report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</si>
  <si>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</si>
  <si>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</si>
  <si>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</si>
  <si>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</si>
  <si>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</si>
  <si>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</si>
  <si>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</si>
  <si>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</si>
  <si>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</si>
  <si>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</si>
  <si>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</si>
  <si>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</si>
  <si>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</si>
  <si>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</si>
  <si>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</si>
  <si>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</si>
  <si>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</si>
  <si>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</si>
  <si>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</si>
  <si>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</si>
  <si>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</si>
  <si>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</si>
  <si>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</si>
  <si>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</si>
  <si>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</si>
  <si>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</si>
  <si>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</si>
  <si>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</si>
  <si>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</si>
  <si>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</si>
  <si>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</si>
  <si>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</si>
  <si>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</si>
  <si>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</si>
  <si>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</si>
  <si>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</si>
  <si>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</si>
  <si>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</si>
  <si>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</si>
  <si>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</si>
  <si>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</si>
  <si>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</si>
  <si>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</si>
  <si>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</si>
  <si>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</si>
  <si>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</si>
  <si>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</si>
  <si>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</si>
  <si>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</si>
  <si>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</si>
  <si>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</si>
  <si>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</si>
  <si>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</si>
  <si>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</si>
  <si>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</si>
  <si>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</si>
  <si>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</si>
  <si>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</si>
  <si>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</si>
  <si>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</si>
  <si>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</si>
  <si>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</si>
  <si>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</si>
  <si>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</si>
  <si>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</si>
  <si>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Mass of Water (mg):</t>
  </si>
  <si>
    <t>Mass of Sample (mg):</t>
  </si>
  <si>
    <t>Amoxicilin  Trihydrate BP</t>
  </si>
  <si>
    <t>A11-1</t>
  </si>
  <si>
    <t>Day 1</t>
  </si>
  <si>
    <t>Day 7</t>
  </si>
  <si>
    <t>AMOXYCILIN ORAL 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</si>
</sst>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0.0000\ &quot;mg&quot;"/>
    <numFmt numFmtId="171" formatCode="0.0\ &quot;mL&quot;"/>
    <numFmt numFmtId="172" formatCode="0.0000\ &quot;g&quot;"/>
    <numFmt numFmtId="173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5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0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1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5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1" fontId="20" fillId="3" borderId="0" xfId="0" applyNumberFormat="1" applyFont="1" applyFill="1" applyAlignment="1" applyProtection="1">
      <alignment horizontal="center"/>
      <protection locked="0"/>
    </xf>
    <xf numFmtId="173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5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0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171" fontId="14" fillId="2" borderId="0" xfId="0" applyNumberFormat="1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5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1" fontId="20" fillId="3" borderId="0" xfId="0" applyNumberFormat="1" applyFont="1" applyFill="1" applyAlignment="1" applyProtection="1">
      <alignment horizontal="center"/>
      <protection locked="0"/>
    </xf>
    <xf numFmtId="173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2" fontId="6" fillId="3" borderId="17" xfId="0" applyNumberFormat="1" applyFont="1" applyFill="1" applyBorder="1" applyAlignment="1" applyProtection="1">
      <alignment horizontal="center"/>
      <protection locked="0"/>
    </xf>
    <xf numFmtId="2" fontId="6" fillId="3" borderId="19" xfId="0" applyNumberFormat="1" applyFont="1" applyFill="1" applyBorder="1" applyAlignment="1" applyProtection="1">
      <alignment horizontal="center"/>
      <protection locked="0"/>
    </xf>
    <xf numFmtId="2" fontId="5" fillId="5" borderId="16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/>
    </xf>
    <xf numFmtId="167" fontId="19" fillId="2" borderId="42" xfId="0" applyNumberFormat="1" applyFont="1" applyFill="1" applyBorder="1" applyAlignment="1">
      <alignment horizontal="center"/>
    </xf>
    <xf numFmtId="0" fontId="23" fillId="8" borderId="52" xfId="0" applyFont="1" applyFill="1" applyBorder="1" applyAlignment="1">
      <alignment horizontal="center"/>
    </xf>
    <xf numFmtId="0" fontId="24" fillId="8" borderId="52" xfId="0" applyFont="1" applyFill="1" applyBorder="1" applyAlignment="1">
      <alignment horizontal="center"/>
    </xf>
    <xf numFmtId="0" fontId="25" fillId="8" borderId="52" xfId="0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3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7" fontId="20" fillId="3" borderId="30" xfId="0" applyNumberFormat="1" applyFont="1" applyFill="1" applyBorder="1" applyAlignment="1" applyProtection="1">
      <alignment horizontal="center" vertical="center"/>
      <protection locked="0"/>
    </xf>
    <xf numFmtId="167" fontId="20" fillId="3" borderId="31" xfId="0" applyNumberFormat="1" applyFont="1" applyFill="1" applyBorder="1" applyAlignment="1" applyProtection="1">
      <alignment horizontal="center" vertical="center"/>
      <protection locked="0"/>
    </xf>
    <xf numFmtId="167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left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B20" sqref="B20"/>
    </sheetView>
  </sheetViews>
  <sheetFormatPr defaultRowHeight="13.5" x14ac:dyDescent="0.25"/>
  <cols>
    <col min="1" max="1" width="27.5703125" style="220" customWidth="1"/>
    <col min="2" max="2" width="20.42578125" style="220" customWidth="1"/>
    <col min="3" max="3" width="31.85546875" style="220" customWidth="1"/>
    <col min="4" max="4" width="25.85546875" style="220" customWidth="1"/>
    <col min="5" max="5" width="25.7109375" style="220" customWidth="1"/>
    <col min="6" max="6" width="23.140625" style="220" customWidth="1"/>
    <col min="7" max="7" width="28.42578125" style="220" customWidth="1"/>
    <col min="8" max="8" width="21.5703125" style="220" customWidth="1"/>
    <col min="9" max="9" width="9.140625" style="220" customWidth="1"/>
    <col min="10" max="16384" width="9.140625" style="222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45" t="s">
        <v>0</v>
      </c>
      <c r="B15" s="345"/>
      <c r="C15" s="345"/>
      <c r="D15" s="345"/>
      <c r="E15" s="345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/>
      <c r="D17" s="7"/>
      <c r="E17" s="223"/>
    </row>
    <row r="18" spans="1:5" ht="16.5" customHeight="1" x14ac:dyDescent="0.3">
      <c r="A18" s="225" t="s">
        <v>4</v>
      </c>
      <c r="B18" s="6" t="s">
        <v>5</v>
      </c>
      <c r="C18" s="223"/>
      <c r="D18" s="223"/>
      <c r="E18" s="223"/>
    </row>
    <row r="19" spans="1:5" ht="16.5" customHeight="1" x14ac:dyDescent="0.3">
      <c r="A19" s="225" t="s">
        <v>6</v>
      </c>
      <c r="B19" s="8" t="s">
        <v>7</v>
      </c>
      <c r="C19" s="223"/>
      <c r="D19" s="223"/>
      <c r="E19" s="223"/>
    </row>
    <row r="20" spans="1:5" ht="16.5" customHeight="1" thickBot="1" x14ac:dyDescent="0.35">
      <c r="A20" s="6" t="s">
        <v>8</v>
      </c>
      <c r="B20" s="381" t="s">
        <v>9</v>
      </c>
      <c r="C20" s="223"/>
      <c r="D20" s="223"/>
      <c r="E20" s="223"/>
    </row>
    <row r="21" spans="1:5" ht="16.5" customHeight="1" thickBot="1" x14ac:dyDescent="0.35">
      <c r="A21" s="6" t="s">
        <v>10</v>
      </c>
      <c r="B21" s="9" t="s">
        <v>11</v>
      </c>
      <c r="C21" s="223"/>
      <c r="D21" s="341" t="s">
        <v>113</v>
      </c>
      <c r="E21" s="223"/>
    </row>
    <row r="22" spans="1:5" ht="15.75" customHeight="1" x14ac:dyDescent="0.25">
      <c r="A22" s="223"/>
      <c r="B22" s="223" t="s">
        <v>12</v>
      </c>
      <c r="C22" s="223"/>
      <c r="D22" s="223"/>
      <c r="E22" s="223"/>
    </row>
    <row r="23" spans="1:5" ht="16.5" customHeight="1" x14ac:dyDescent="0.3">
      <c r="A23" s="11" t="s">
        <v>13</v>
      </c>
      <c r="B23" s="10" t="s">
        <v>14</v>
      </c>
      <c r="C23" s="11" t="s">
        <v>15</v>
      </c>
      <c r="D23" s="11" t="s">
        <v>16</v>
      </c>
      <c r="E23" s="11" t="s">
        <v>17</v>
      </c>
    </row>
    <row r="24" spans="1:5" ht="16.5" customHeight="1" x14ac:dyDescent="0.3">
      <c r="A24" s="12">
        <v>1</v>
      </c>
      <c r="B24" s="13">
        <v>152434348</v>
      </c>
      <c r="C24" s="13">
        <v>16345</v>
      </c>
      <c r="D24" s="14">
        <v>1.03</v>
      </c>
      <c r="E24" s="15">
        <v>5.28</v>
      </c>
    </row>
    <row r="25" spans="1:5" ht="16.5" customHeight="1" x14ac:dyDescent="0.3">
      <c r="A25" s="12">
        <v>2</v>
      </c>
      <c r="B25" s="13">
        <v>151791958</v>
      </c>
      <c r="C25" s="13">
        <v>16395</v>
      </c>
      <c r="D25" s="14">
        <v>1.03</v>
      </c>
      <c r="E25" s="14">
        <v>5.28</v>
      </c>
    </row>
    <row r="26" spans="1:5" ht="16.5" customHeight="1" x14ac:dyDescent="0.3">
      <c r="A26" s="12">
        <v>3</v>
      </c>
      <c r="B26" s="13">
        <v>151109178</v>
      </c>
      <c r="C26" s="13">
        <v>16400</v>
      </c>
      <c r="D26" s="14">
        <v>1.03</v>
      </c>
      <c r="E26" s="14">
        <v>5.28</v>
      </c>
    </row>
    <row r="27" spans="1:5" ht="16.5" customHeight="1" x14ac:dyDescent="0.3">
      <c r="A27" s="12">
        <v>4</v>
      </c>
      <c r="B27" s="13">
        <v>151171406</v>
      </c>
      <c r="C27" s="13">
        <v>16311</v>
      </c>
      <c r="D27" s="14">
        <v>1.04</v>
      </c>
      <c r="E27" s="14">
        <v>5.28</v>
      </c>
    </row>
    <row r="28" spans="1:5" ht="16.5" customHeight="1" x14ac:dyDescent="0.3">
      <c r="A28" s="12">
        <v>5</v>
      </c>
      <c r="B28" s="13">
        <v>151121742</v>
      </c>
      <c r="C28" s="13">
        <v>16385</v>
      </c>
      <c r="D28" s="14">
        <v>1.04</v>
      </c>
      <c r="E28" s="14">
        <v>5.28</v>
      </c>
    </row>
    <row r="29" spans="1:5" ht="16.5" customHeight="1" x14ac:dyDescent="0.3">
      <c r="A29" s="12">
        <v>6</v>
      </c>
      <c r="B29" s="16">
        <v>151272048</v>
      </c>
      <c r="C29" s="16">
        <v>16384</v>
      </c>
      <c r="D29" s="17">
        <v>1.03</v>
      </c>
      <c r="E29" s="17">
        <v>5.27</v>
      </c>
    </row>
    <row r="30" spans="1:5" ht="16.5" customHeight="1" x14ac:dyDescent="0.3">
      <c r="A30" s="18" t="s">
        <v>18</v>
      </c>
      <c r="B30" s="19">
        <f>AVERAGE(B24:B29)</f>
        <v>151483446.66666666</v>
      </c>
      <c r="C30" s="20">
        <f>AVERAGE(C24:C29)</f>
        <v>16370</v>
      </c>
      <c r="D30" s="21">
        <f>AVERAGE(D24:D29)</f>
        <v>1.0333333333333334</v>
      </c>
      <c r="E30" s="21">
        <f>AVERAGE(E24:E29)</f>
        <v>5.2783333333333333</v>
      </c>
    </row>
    <row r="31" spans="1:5" ht="16.5" customHeight="1" x14ac:dyDescent="0.3">
      <c r="A31" s="22" t="s">
        <v>19</v>
      </c>
      <c r="B31" s="23">
        <f>(STDEV(B24:B29)/B30)</f>
        <v>3.5085067706674736E-3</v>
      </c>
      <c r="C31" s="24"/>
      <c r="D31" s="24"/>
      <c r="E31" s="25"/>
    </row>
    <row r="32" spans="1:5" s="220" customFormat="1" ht="16.5" customHeight="1" x14ac:dyDescent="0.3">
      <c r="A32" s="26" t="s">
        <v>20</v>
      </c>
      <c r="B32" s="27">
        <f>COUNT(B24:B29)</f>
        <v>6</v>
      </c>
      <c r="C32" s="28"/>
      <c r="D32" s="224"/>
      <c r="E32" s="29"/>
    </row>
    <row r="33" spans="1:5" s="220" customFormat="1" ht="15.75" customHeight="1" x14ac:dyDescent="0.25">
      <c r="A33" s="223"/>
      <c r="B33" s="223"/>
      <c r="C33" s="223"/>
      <c r="D33" s="223"/>
      <c r="E33" s="223"/>
    </row>
    <row r="34" spans="1:5" s="220" customFormat="1" ht="16.5" customHeight="1" x14ac:dyDescent="0.3">
      <c r="A34" s="225" t="s">
        <v>21</v>
      </c>
      <c r="B34" s="30" t="s">
        <v>22</v>
      </c>
      <c r="C34" s="226"/>
      <c r="D34" s="226"/>
      <c r="E34" s="226"/>
    </row>
    <row r="35" spans="1:5" ht="16.5" customHeight="1" x14ac:dyDescent="0.3">
      <c r="A35" s="225"/>
      <c r="B35" s="30" t="s">
        <v>23</v>
      </c>
      <c r="C35" s="226"/>
      <c r="D35" s="226"/>
      <c r="E35" s="226"/>
    </row>
    <row r="36" spans="1:5" ht="16.5" customHeight="1" x14ac:dyDescent="0.3">
      <c r="A36" s="225"/>
      <c r="B36" s="30" t="s">
        <v>24</v>
      </c>
      <c r="C36" s="226"/>
      <c r="D36" s="226"/>
      <c r="E36" s="226"/>
    </row>
    <row r="37" spans="1:5" ht="15.75" customHeight="1" thickBot="1" x14ac:dyDescent="0.3">
      <c r="A37" s="223"/>
      <c r="B37" s="223"/>
      <c r="C37" s="223"/>
      <c r="D37" s="223"/>
      <c r="E37" s="223"/>
    </row>
    <row r="38" spans="1:5" ht="16.5" customHeight="1" thickBot="1" x14ac:dyDescent="0.35">
      <c r="A38" s="4" t="s">
        <v>1</v>
      </c>
      <c r="B38" s="5"/>
      <c r="D38" s="342" t="s">
        <v>114</v>
      </c>
    </row>
    <row r="39" spans="1:5" ht="16.5" customHeight="1" x14ac:dyDescent="0.3">
      <c r="A39" s="225" t="s">
        <v>4</v>
      </c>
      <c r="B39" s="6"/>
      <c r="C39" s="223"/>
      <c r="D39" s="223"/>
      <c r="E39" s="223"/>
    </row>
    <row r="40" spans="1:5" ht="16.5" customHeight="1" x14ac:dyDescent="0.3">
      <c r="A40" s="225" t="s">
        <v>6</v>
      </c>
      <c r="B40" s="8"/>
      <c r="C40" s="223"/>
      <c r="D40" s="223"/>
      <c r="E40" s="223"/>
    </row>
    <row r="41" spans="1:5" ht="16.5" customHeight="1" x14ac:dyDescent="0.3">
      <c r="A41" s="6" t="s">
        <v>8</v>
      </c>
      <c r="B41" s="8"/>
      <c r="C41" s="223"/>
      <c r="D41" s="223"/>
      <c r="E41" s="223"/>
    </row>
    <row r="42" spans="1:5" ht="16.5" customHeight="1" x14ac:dyDescent="0.3">
      <c r="A42" s="6" t="s">
        <v>10</v>
      </c>
      <c r="B42" s="9"/>
      <c r="C42" s="223"/>
      <c r="D42" s="223"/>
      <c r="E42" s="223"/>
    </row>
    <row r="43" spans="1:5" ht="15.75" customHeight="1" x14ac:dyDescent="0.25">
      <c r="A43" s="223"/>
      <c r="B43" s="223"/>
      <c r="C43" s="223"/>
      <c r="D43" s="223"/>
      <c r="E43" s="223"/>
    </row>
    <row r="44" spans="1:5" ht="16.5" customHeight="1" x14ac:dyDescent="0.3">
      <c r="A44" s="11" t="s">
        <v>13</v>
      </c>
      <c r="B44" s="10" t="s">
        <v>14</v>
      </c>
      <c r="C44" s="11" t="s">
        <v>15</v>
      </c>
      <c r="D44" s="11" t="s">
        <v>16</v>
      </c>
      <c r="E44" s="11" t="s">
        <v>17</v>
      </c>
    </row>
    <row r="45" spans="1:5" ht="16.5" customHeight="1" x14ac:dyDescent="0.3">
      <c r="A45" s="12">
        <v>1</v>
      </c>
      <c r="B45" s="13">
        <v>110135756</v>
      </c>
      <c r="C45" s="13">
        <v>15019</v>
      </c>
      <c r="D45" s="14">
        <v>1.05</v>
      </c>
      <c r="E45" s="15">
        <v>4.8499999999999996</v>
      </c>
    </row>
    <row r="46" spans="1:5" ht="16.5" customHeight="1" x14ac:dyDescent="0.3">
      <c r="A46" s="12">
        <v>2</v>
      </c>
      <c r="B46" s="13">
        <v>110524552</v>
      </c>
      <c r="C46" s="13">
        <v>15117</v>
      </c>
      <c r="D46" s="14">
        <v>1.04</v>
      </c>
      <c r="E46" s="14">
        <v>4.84</v>
      </c>
    </row>
    <row r="47" spans="1:5" ht="16.5" customHeight="1" x14ac:dyDescent="0.3">
      <c r="A47" s="12">
        <v>3</v>
      </c>
      <c r="B47" s="13">
        <v>111680577</v>
      </c>
      <c r="C47" s="13">
        <v>15110</v>
      </c>
      <c r="D47" s="14">
        <v>1.06</v>
      </c>
      <c r="E47" s="14">
        <v>4.83</v>
      </c>
    </row>
    <row r="48" spans="1:5" ht="16.5" customHeight="1" x14ac:dyDescent="0.3">
      <c r="A48" s="12">
        <v>4</v>
      </c>
      <c r="B48" s="13">
        <v>110298002</v>
      </c>
      <c r="C48" s="13">
        <v>15141</v>
      </c>
      <c r="D48" s="14">
        <v>1.05</v>
      </c>
      <c r="E48" s="14">
        <v>4.83</v>
      </c>
    </row>
    <row r="49" spans="1:7" ht="16.5" customHeight="1" x14ac:dyDescent="0.3">
      <c r="A49" s="12">
        <v>5</v>
      </c>
      <c r="B49" s="13">
        <v>111505371</v>
      </c>
      <c r="C49" s="13">
        <v>15148</v>
      </c>
      <c r="D49" s="14">
        <v>1.04</v>
      </c>
      <c r="E49" s="14">
        <v>4.83</v>
      </c>
    </row>
    <row r="50" spans="1:7" ht="16.5" customHeight="1" x14ac:dyDescent="0.3">
      <c r="A50" s="12">
        <v>6</v>
      </c>
      <c r="B50" s="16">
        <v>111340861</v>
      </c>
      <c r="C50" s="16">
        <v>15141</v>
      </c>
      <c r="D50" s="17">
        <v>1.04</v>
      </c>
      <c r="E50" s="17">
        <v>4.83</v>
      </c>
    </row>
    <row r="51" spans="1:7" ht="16.5" customHeight="1" x14ac:dyDescent="0.3">
      <c r="A51" s="18" t="s">
        <v>18</v>
      </c>
      <c r="B51" s="19">
        <f>AVERAGE(B45:B50)</f>
        <v>110914186.5</v>
      </c>
      <c r="C51" s="20">
        <f>AVERAGE(C45:C50)</f>
        <v>15112.666666666666</v>
      </c>
      <c r="D51" s="21">
        <f>AVERAGE(D45:D50)</f>
        <v>1.0466666666666666</v>
      </c>
      <c r="E51" s="21">
        <f>AVERAGE(E45:E50)</f>
        <v>4.835</v>
      </c>
    </row>
    <row r="52" spans="1:7" ht="16.5" customHeight="1" x14ac:dyDescent="0.3">
      <c r="A52" s="22" t="s">
        <v>19</v>
      </c>
      <c r="B52" s="23">
        <f>(STDEV(B45:B50)/B51)</f>
        <v>6.0566407363111981E-3</v>
      </c>
      <c r="C52" s="24"/>
      <c r="D52" s="24"/>
      <c r="E52" s="25"/>
    </row>
    <row r="53" spans="1:7" s="220" customFormat="1" ht="16.5" customHeight="1" x14ac:dyDescent="0.3">
      <c r="A53" s="26" t="s">
        <v>20</v>
      </c>
      <c r="B53" s="27">
        <f>COUNT(B45:B50)</f>
        <v>6</v>
      </c>
      <c r="C53" s="28"/>
      <c r="D53" s="224"/>
      <c r="E53" s="29"/>
    </row>
    <row r="54" spans="1:7" s="220" customFormat="1" ht="15.75" customHeight="1" x14ac:dyDescent="0.25">
      <c r="A54" s="223"/>
      <c r="B54" s="223"/>
      <c r="C54" s="223"/>
      <c r="D54" s="223"/>
      <c r="E54" s="223"/>
    </row>
    <row r="55" spans="1:7" s="220" customFormat="1" ht="16.5" customHeight="1" x14ac:dyDescent="0.3">
      <c r="A55" s="225" t="s">
        <v>21</v>
      </c>
      <c r="B55" s="30" t="s">
        <v>22</v>
      </c>
      <c r="C55" s="226"/>
      <c r="D55" s="226"/>
      <c r="E55" s="226"/>
    </row>
    <row r="56" spans="1:7" ht="16.5" customHeight="1" x14ac:dyDescent="0.3">
      <c r="A56" s="225"/>
      <c r="B56" s="30" t="s">
        <v>23</v>
      </c>
      <c r="C56" s="226"/>
      <c r="D56" s="226"/>
      <c r="E56" s="226"/>
    </row>
    <row r="57" spans="1:7" ht="16.5" customHeight="1" x14ac:dyDescent="0.3">
      <c r="A57" s="225"/>
      <c r="B57" s="30" t="s">
        <v>24</v>
      </c>
      <c r="C57" s="226"/>
      <c r="D57" s="226"/>
      <c r="E57" s="226"/>
    </row>
    <row r="58" spans="1:7" ht="14.25" customHeight="1" thickBot="1" x14ac:dyDescent="0.3">
      <c r="A58" s="218"/>
      <c r="B58" s="219"/>
      <c r="D58" s="221"/>
      <c r="F58" s="222"/>
      <c r="G58" s="222"/>
    </row>
    <row r="59" spans="1:7" ht="15" customHeight="1" x14ac:dyDescent="0.3">
      <c r="B59" s="346" t="s">
        <v>25</v>
      </c>
      <c r="C59" s="346"/>
      <c r="E59" s="31" t="s">
        <v>26</v>
      </c>
      <c r="F59" s="32"/>
      <c r="G59" s="31" t="s">
        <v>27</v>
      </c>
    </row>
    <row r="60" spans="1:7" ht="15" customHeight="1" x14ac:dyDescent="0.3">
      <c r="A60" s="33" t="s">
        <v>28</v>
      </c>
      <c r="B60" s="34"/>
      <c r="C60" s="34"/>
      <c r="E60" s="34"/>
      <c r="G60" s="34"/>
    </row>
    <row r="61" spans="1:7" ht="15" customHeight="1" x14ac:dyDescent="0.3">
      <c r="A61" s="33" t="s">
        <v>29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22" zoomScale="80" zoomScaleSheetLayoutView="80" workbookViewId="0">
      <selection activeCell="C42" sqref="C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52" t="s">
        <v>30</v>
      </c>
      <c r="B1" s="352"/>
      <c r="C1" s="352"/>
      <c r="D1" s="352"/>
      <c r="E1" s="352"/>
      <c r="F1" s="352"/>
      <c r="G1" s="85"/>
    </row>
    <row r="2" spans="1:7" ht="12.75" customHeight="1" x14ac:dyDescent="0.3">
      <c r="A2" s="352"/>
      <c r="B2" s="352"/>
      <c r="C2" s="352"/>
      <c r="D2" s="352"/>
      <c r="E2" s="352"/>
      <c r="F2" s="352"/>
      <c r="G2" s="85"/>
    </row>
    <row r="3" spans="1:7" ht="12.75" customHeight="1" x14ac:dyDescent="0.3">
      <c r="A3" s="352"/>
      <c r="B3" s="352"/>
      <c r="C3" s="352"/>
      <c r="D3" s="352"/>
      <c r="E3" s="352"/>
      <c r="F3" s="352"/>
      <c r="G3" s="85"/>
    </row>
    <row r="4" spans="1:7" ht="12.75" customHeight="1" x14ac:dyDescent="0.3">
      <c r="A4" s="352"/>
      <c r="B4" s="352"/>
      <c r="C4" s="352"/>
      <c r="D4" s="352"/>
      <c r="E4" s="352"/>
      <c r="F4" s="352"/>
      <c r="G4" s="85"/>
    </row>
    <row r="5" spans="1:7" ht="12.75" customHeight="1" x14ac:dyDescent="0.3">
      <c r="A5" s="352"/>
      <c r="B5" s="352"/>
      <c r="C5" s="352"/>
      <c r="D5" s="352"/>
      <c r="E5" s="352"/>
      <c r="F5" s="352"/>
      <c r="G5" s="85"/>
    </row>
    <row r="6" spans="1:7" ht="12.75" customHeight="1" x14ac:dyDescent="0.3">
      <c r="A6" s="352"/>
      <c r="B6" s="352"/>
      <c r="C6" s="352"/>
      <c r="D6" s="352"/>
      <c r="E6" s="352"/>
      <c r="F6" s="352"/>
      <c r="G6" s="85"/>
    </row>
    <row r="7" spans="1:7" ht="12.75" customHeight="1" x14ac:dyDescent="0.3">
      <c r="A7" s="352"/>
      <c r="B7" s="352"/>
      <c r="C7" s="352"/>
      <c r="D7" s="352"/>
      <c r="E7" s="352"/>
      <c r="F7" s="352"/>
      <c r="G7" s="85"/>
    </row>
    <row r="8" spans="1:7" ht="15" customHeight="1" x14ac:dyDescent="0.3">
      <c r="A8" s="351" t="s">
        <v>31</v>
      </c>
      <c r="B8" s="351"/>
      <c r="C8" s="351"/>
      <c r="D8" s="351"/>
      <c r="E8" s="351"/>
      <c r="F8" s="351"/>
      <c r="G8" s="86"/>
    </row>
    <row r="9" spans="1:7" ht="12.75" customHeight="1" x14ac:dyDescent="0.3">
      <c r="A9" s="351"/>
      <c r="B9" s="351"/>
      <c r="C9" s="351"/>
      <c r="D9" s="351"/>
      <c r="E9" s="351"/>
      <c r="F9" s="351"/>
      <c r="G9" s="86"/>
    </row>
    <row r="10" spans="1:7" ht="12.75" customHeight="1" x14ac:dyDescent="0.3">
      <c r="A10" s="351"/>
      <c r="B10" s="351"/>
      <c r="C10" s="351"/>
      <c r="D10" s="351"/>
      <c r="E10" s="351"/>
      <c r="F10" s="351"/>
      <c r="G10" s="86"/>
    </row>
    <row r="11" spans="1:7" ht="12.75" customHeight="1" x14ac:dyDescent="0.3">
      <c r="A11" s="351"/>
      <c r="B11" s="351"/>
      <c r="C11" s="351"/>
      <c r="D11" s="351"/>
      <c r="E11" s="351"/>
      <c r="F11" s="351"/>
      <c r="G11" s="86"/>
    </row>
    <row r="12" spans="1:7" ht="12.75" customHeight="1" x14ac:dyDescent="0.3">
      <c r="A12" s="351"/>
      <c r="B12" s="351"/>
      <c r="C12" s="351"/>
      <c r="D12" s="351"/>
      <c r="E12" s="351"/>
      <c r="F12" s="351"/>
      <c r="G12" s="86"/>
    </row>
    <row r="13" spans="1:7" ht="12.75" customHeight="1" x14ac:dyDescent="0.3">
      <c r="A13" s="351"/>
      <c r="B13" s="351"/>
      <c r="C13" s="351"/>
      <c r="D13" s="351"/>
      <c r="E13" s="351"/>
      <c r="F13" s="351"/>
      <c r="G13" s="86"/>
    </row>
    <row r="14" spans="1:7" ht="12.75" customHeight="1" x14ac:dyDescent="0.3">
      <c r="A14" s="351"/>
      <c r="B14" s="351"/>
      <c r="C14" s="351"/>
      <c r="D14" s="351"/>
      <c r="E14" s="351"/>
      <c r="F14" s="351"/>
      <c r="G14" s="86"/>
    </row>
    <row r="15" spans="1:7" ht="13.5" customHeight="1" x14ac:dyDescent="0.3"/>
    <row r="16" spans="1:7" ht="19.5" customHeight="1" x14ac:dyDescent="0.3">
      <c r="A16" s="347" t="s">
        <v>32</v>
      </c>
      <c r="B16" s="348"/>
      <c r="C16" s="348"/>
      <c r="D16" s="348"/>
      <c r="E16" s="348"/>
      <c r="F16" s="349"/>
    </row>
    <row r="17" spans="1:13" ht="18.75" customHeight="1" x14ac:dyDescent="0.3">
      <c r="A17" s="350" t="s">
        <v>33</v>
      </c>
      <c r="B17" s="350"/>
      <c r="C17" s="350"/>
      <c r="D17" s="350"/>
      <c r="E17" s="350"/>
      <c r="F17" s="350"/>
    </row>
    <row r="18" spans="1:13" ht="16.5" x14ac:dyDescent="0.3">
      <c r="A18" s="37" t="s">
        <v>34</v>
      </c>
      <c r="B18" s="1" t="s">
        <v>5</v>
      </c>
    </row>
    <row r="19" spans="1:13" ht="16.5" x14ac:dyDescent="0.3">
      <c r="A19" s="37" t="s">
        <v>35</v>
      </c>
      <c r="B19" s="1" t="s">
        <v>7</v>
      </c>
    </row>
    <row r="20" spans="1:13" ht="16.5" customHeight="1" x14ac:dyDescent="0.3">
      <c r="A20" s="37" t="s">
        <v>36</v>
      </c>
      <c r="B20" s="87" t="s">
        <v>9</v>
      </c>
    </row>
    <row r="21" spans="1:13" ht="16.5" customHeight="1" x14ac:dyDescent="0.3">
      <c r="A21" s="37" t="s">
        <v>37</v>
      </c>
      <c r="B21" s="87" t="s">
        <v>11</v>
      </c>
    </row>
    <row r="22" spans="1:13" ht="16.5" customHeight="1" x14ac:dyDescent="0.3">
      <c r="B22" s="87" t="s">
        <v>12</v>
      </c>
    </row>
    <row r="23" spans="1:13" ht="16.5" customHeight="1" x14ac:dyDescent="0.3">
      <c r="B23" s="87">
        <v>0</v>
      </c>
    </row>
    <row r="24" spans="1:13" ht="16.5" customHeight="1" x14ac:dyDescent="0.3">
      <c r="A24" s="37" t="s">
        <v>38</v>
      </c>
      <c r="B24" s="88">
        <v>0</v>
      </c>
    </row>
    <row r="25" spans="1:13" ht="16.5" customHeight="1" x14ac:dyDescent="0.3">
      <c r="A25" s="37" t="s">
        <v>39</v>
      </c>
      <c r="B25" s="88">
        <v>0</v>
      </c>
    </row>
    <row r="27" spans="1:13" ht="13.5" customHeight="1" x14ac:dyDescent="0.3"/>
    <row r="28" spans="1:13" ht="17.25" customHeight="1" x14ac:dyDescent="0.3">
      <c r="B28" s="39"/>
      <c r="C28" s="40" t="s">
        <v>40</v>
      </c>
      <c r="D28" s="40" t="s">
        <v>41</v>
      </c>
      <c r="E28" s="41"/>
      <c r="F28" s="41"/>
      <c r="G28" s="41"/>
      <c r="H28" s="42"/>
      <c r="I28" s="41"/>
      <c r="J28" s="41"/>
      <c r="K28" s="41"/>
      <c r="L28" s="43"/>
      <c r="M28" s="43"/>
    </row>
    <row r="29" spans="1:13" ht="16.5" customHeight="1" x14ac:dyDescent="0.3">
      <c r="B29" s="44">
        <v>23112.03</v>
      </c>
      <c r="C29" s="335">
        <v>48111.12</v>
      </c>
      <c r="D29" s="335">
        <v>50547.75</v>
      </c>
      <c r="E29" s="45"/>
      <c r="F29" s="45"/>
      <c r="G29" s="45"/>
      <c r="H29" s="42"/>
      <c r="I29" s="45"/>
      <c r="J29" s="45"/>
      <c r="K29" s="45"/>
      <c r="L29" s="43"/>
      <c r="M29" s="43"/>
    </row>
    <row r="30" spans="1:13" ht="15.75" customHeight="1" x14ac:dyDescent="0.3">
      <c r="B30" s="46"/>
      <c r="C30" s="335">
        <v>48111.15</v>
      </c>
      <c r="D30" s="335">
        <v>50663.46</v>
      </c>
      <c r="E30" s="45"/>
      <c r="F30" s="45"/>
      <c r="G30" s="45"/>
      <c r="H30" s="42"/>
      <c r="I30" s="45"/>
      <c r="J30" s="45"/>
      <c r="K30" s="45"/>
      <c r="L30" s="43"/>
      <c r="M30" s="43"/>
    </row>
    <row r="31" spans="1:13" ht="16.5" customHeight="1" x14ac:dyDescent="0.3">
      <c r="B31" s="46"/>
      <c r="C31" s="336">
        <v>48106.57</v>
      </c>
      <c r="D31" s="336">
        <v>50648.38</v>
      </c>
      <c r="E31" s="45"/>
      <c r="F31" s="45"/>
      <c r="G31" s="45"/>
      <c r="H31" s="42"/>
      <c r="I31" s="45"/>
      <c r="J31" s="45"/>
      <c r="K31" s="45"/>
      <c r="L31" s="43"/>
      <c r="M31" s="43"/>
    </row>
    <row r="32" spans="1:13" ht="16.5" customHeight="1" x14ac:dyDescent="0.3">
      <c r="B32" s="46"/>
      <c r="C32" s="215"/>
      <c r="D32" s="338"/>
      <c r="E32" s="45"/>
      <c r="F32" s="45"/>
      <c r="G32" s="45"/>
      <c r="H32" s="42"/>
      <c r="I32" s="45"/>
      <c r="J32" s="45"/>
      <c r="K32" s="45"/>
      <c r="L32" s="43"/>
      <c r="M32" s="43"/>
    </row>
    <row r="33" spans="1:13" ht="17.25" customHeight="1" x14ac:dyDescent="0.3">
      <c r="B33" s="47">
        <f>AVERAGE(B29:B32)</f>
        <v>23112.03</v>
      </c>
      <c r="C33" s="337">
        <f>AVERAGE(C29:C32)</f>
        <v>48109.613333333335</v>
      </c>
      <c r="D33" s="337">
        <f>AVERAGE(D29:D32)</f>
        <v>50619.863333333335</v>
      </c>
      <c r="E33" s="48"/>
      <c r="F33" s="48"/>
      <c r="G33" s="48"/>
      <c r="H33" s="42"/>
      <c r="I33" s="48"/>
      <c r="J33" s="48"/>
      <c r="K33" s="48"/>
      <c r="L33" s="43"/>
      <c r="M33" s="43"/>
    </row>
    <row r="34" spans="1:13" ht="16.5" customHeight="1" x14ac:dyDescent="0.3">
      <c r="B34" s="49"/>
      <c r="C34" s="49"/>
      <c r="D34" s="49"/>
      <c r="E34" s="42"/>
      <c r="F34" s="42"/>
      <c r="G34" s="42"/>
      <c r="H34" s="42"/>
      <c r="I34" s="42"/>
      <c r="J34" s="42"/>
      <c r="K34" s="42"/>
      <c r="L34" s="43"/>
      <c r="M34" s="43"/>
    </row>
    <row r="35" spans="1:13" ht="16.5" customHeight="1" x14ac:dyDescent="0.3">
      <c r="B35" s="50" t="s">
        <v>109</v>
      </c>
      <c r="C35" s="216">
        <f>C33-B33</f>
        <v>24997.583333333336</v>
      </c>
      <c r="D35" s="49"/>
      <c r="E35" s="42"/>
      <c r="F35" s="51"/>
      <c r="G35" s="42"/>
      <c r="H35" s="42"/>
      <c r="I35" s="42"/>
      <c r="J35" s="51"/>
      <c r="K35" s="42"/>
      <c r="L35" s="43"/>
      <c r="M35" s="43"/>
    </row>
    <row r="36" spans="1:13" ht="16.5" customHeight="1" x14ac:dyDescent="0.3">
      <c r="B36" s="49"/>
      <c r="C36" s="215"/>
      <c r="D36" s="49"/>
      <c r="E36" s="42"/>
      <c r="F36" s="51"/>
      <c r="G36" s="42"/>
      <c r="H36" s="42"/>
      <c r="I36" s="42"/>
      <c r="J36" s="51"/>
      <c r="K36" s="42"/>
      <c r="L36" s="43"/>
      <c r="M36" s="43"/>
    </row>
    <row r="37" spans="1:13" ht="16.5" customHeight="1" x14ac:dyDescent="0.3">
      <c r="B37" s="50" t="s">
        <v>110</v>
      </c>
      <c r="C37" s="216">
        <f>D33-B33</f>
        <v>27507.833333333336</v>
      </c>
      <c r="D37" s="49"/>
      <c r="E37" s="42"/>
      <c r="F37" s="51"/>
      <c r="G37" s="42"/>
      <c r="H37" s="42"/>
      <c r="I37" s="42"/>
      <c r="J37" s="51"/>
      <c r="K37" s="42"/>
      <c r="L37" s="43"/>
      <c r="M37" s="43"/>
    </row>
    <row r="38" spans="1:13" ht="16.5" customHeight="1" x14ac:dyDescent="0.3">
      <c r="B38" s="49"/>
      <c r="C38" s="52"/>
      <c r="D38" s="49"/>
      <c r="E38" s="42"/>
      <c r="F38" s="53"/>
      <c r="G38" s="54"/>
      <c r="H38" s="54"/>
      <c r="I38" s="54"/>
      <c r="J38" s="53"/>
      <c r="K38" s="42"/>
      <c r="L38" s="43"/>
      <c r="M38" s="43"/>
    </row>
    <row r="39" spans="1:13" ht="32.25" customHeight="1" x14ac:dyDescent="0.3">
      <c r="B39" s="55" t="s">
        <v>42</v>
      </c>
      <c r="C39" s="56">
        <f>C37/C35</f>
        <v>1.1004197072383664</v>
      </c>
      <c r="D39" s="49"/>
      <c r="E39" s="57"/>
      <c r="F39" s="58"/>
      <c r="G39" s="54"/>
      <c r="H39" s="54"/>
      <c r="I39" s="59"/>
      <c r="J39" s="58"/>
      <c r="K39" s="42"/>
      <c r="L39" s="43"/>
      <c r="M39" s="43"/>
    </row>
    <row r="40" spans="1:13" ht="14.25" customHeight="1" x14ac:dyDescent="0.3">
      <c r="A40" s="60"/>
      <c r="B40" s="61"/>
      <c r="C40" s="62"/>
      <c r="D40" s="63"/>
      <c r="E40" s="62"/>
      <c r="G40" s="64"/>
      <c r="H40" s="64"/>
      <c r="I40" s="65"/>
      <c r="J40" s="66"/>
    </row>
    <row r="41" spans="1:13" ht="16.5" customHeight="1" x14ac:dyDescent="0.3">
      <c r="A41" s="38"/>
      <c r="B41" s="67" t="s">
        <v>25</v>
      </c>
      <c r="C41" s="67"/>
      <c r="D41" s="68" t="s">
        <v>26</v>
      </c>
      <c r="E41" s="69"/>
      <c r="F41" s="68" t="s">
        <v>27</v>
      </c>
      <c r="G41" s="64"/>
      <c r="H41" s="64"/>
      <c r="I41" s="65"/>
      <c r="J41" s="66"/>
    </row>
    <row r="42" spans="1:13" ht="59.25" customHeight="1" x14ac:dyDescent="0.3">
      <c r="A42" s="70" t="s">
        <v>28</v>
      </c>
      <c r="B42" s="71"/>
      <c r="C42" s="72"/>
      <c r="D42" s="71"/>
      <c r="E42" s="73"/>
      <c r="F42" s="74"/>
      <c r="G42" s="64"/>
      <c r="H42" s="64"/>
      <c r="I42" s="65"/>
      <c r="J42" s="66"/>
    </row>
    <row r="43" spans="1:13" ht="59.25" customHeight="1" x14ac:dyDescent="0.3">
      <c r="A43" s="70" t="s">
        <v>29</v>
      </c>
      <c r="B43" s="75"/>
      <c r="C43" s="76"/>
      <c r="D43" s="75"/>
      <c r="E43" s="73"/>
      <c r="F43" s="77"/>
      <c r="G43" s="78"/>
      <c r="H43" s="78"/>
      <c r="I43" s="79"/>
    </row>
    <row r="44" spans="1:13" ht="13.5" customHeight="1" x14ac:dyDescent="0.3">
      <c r="A44" s="78"/>
      <c r="B44" s="78"/>
      <c r="C44" s="78"/>
      <c r="D44" s="79"/>
      <c r="F44" s="78"/>
      <c r="G44" s="78"/>
      <c r="H44" s="78"/>
      <c r="I44" s="79"/>
    </row>
    <row r="45" spans="1:13" ht="13.5" customHeight="1" x14ac:dyDescent="0.3">
      <c r="A45" s="78"/>
      <c r="B45" s="78"/>
      <c r="C45" s="78"/>
      <c r="D45" s="79"/>
      <c r="F45" s="78"/>
      <c r="G45" s="78"/>
      <c r="H45" s="78"/>
      <c r="I45" s="79"/>
    </row>
    <row r="47" spans="1:13" ht="13.5" customHeight="1" x14ac:dyDescent="0.3">
      <c r="A47" s="80"/>
      <c r="B47" s="80"/>
      <c r="C47" s="80"/>
      <c r="F47" s="80"/>
      <c r="G47" s="80"/>
      <c r="H47" s="80"/>
    </row>
    <row r="48" spans="1:13" ht="13.5" customHeight="1" x14ac:dyDescent="0.3">
      <c r="A48" s="81"/>
      <c r="B48" s="81"/>
      <c r="C48" s="81"/>
      <c r="F48" s="81"/>
      <c r="G48" s="81"/>
      <c r="H48" s="81"/>
    </row>
    <row r="49" spans="1:8" x14ac:dyDescent="0.3">
      <c r="B49" s="82"/>
      <c r="C49" s="82"/>
      <c r="G49" s="82"/>
      <c r="H49" s="82"/>
    </row>
    <row r="50" spans="1:8" x14ac:dyDescent="0.3">
      <c r="A50" s="83"/>
      <c r="F50" s="83"/>
    </row>
    <row r="51" spans="1:8" x14ac:dyDescent="0.3">
      <c r="C51" s="84"/>
    </row>
    <row r="52" spans="1:8" x14ac:dyDescent="0.3">
      <c r="C52" s="84"/>
    </row>
    <row r="57" spans="1:8" ht="13.5" customHeight="1" x14ac:dyDescent="0.3">
      <c r="C57" s="78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  <rowBreaks count="1" manualBreakCount="1">
    <brk id="59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5" zoomScale="55" zoomScaleNormal="75" workbookViewId="0">
      <selection activeCell="F49" sqref="F4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8" t="s">
        <v>30</v>
      </c>
      <c r="B1" s="378"/>
      <c r="C1" s="378"/>
      <c r="D1" s="378"/>
      <c r="E1" s="378"/>
      <c r="F1" s="378"/>
      <c r="G1" s="378"/>
      <c r="H1" s="378"/>
    </row>
    <row r="2" spans="1:8" x14ac:dyDescent="0.25">
      <c r="A2" s="378"/>
      <c r="B2" s="378"/>
      <c r="C2" s="378"/>
      <c r="D2" s="378"/>
      <c r="E2" s="378"/>
      <c r="F2" s="378"/>
      <c r="G2" s="378"/>
      <c r="H2" s="378"/>
    </row>
    <row r="3" spans="1:8" x14ac:dyDescent="0.25">
      <c r="A3" s="378"/>
      <c r="B3" s="378"/>
      <c r="C3" s="378"/>
      <c r="D3" s="378"/>
      <c r="E3" s="378"/>
      <c r="F3" s="378"/>
      <c r="G3" s="378"/>
      <c r="H3" s="378"/>
    </row>
    <row r="4" spans="1:8" x14ac:dyDescent="0.25">
      <c r="A4" s="378"/>
      <c r="B4" s="378"/>
      <c r="C4" s="378"/>
      <c r="D4" s="378"/>
      <c r="E4" s="378"/>
      <c r="F4" s="378"/>
      <c r="G4" s="378"/>
      <c r="H4" s="378"/>
    </row>
    <row r="5" spans="1:8" x14ac:dyDescent="0.25">
      <c r="A5" s="378"/>
      <c r="B5" s="378"/>
      <c r="C5" s="378"/>
      <c r="D5" s="378"/>
      <c r="E5" s="378"/>
      <c r="F5" s="378"/>
      <c r="G5" s="378"/>
      <c r="H5" s="378"/>
    </row>
    <row r="6" spans="1:8" x14ac:dyDescent="0.25">
      <c r="A6" s="378"/>
      <c r="B6" s="378"/>
      <c r="C6" s="378"/>
      <c r="D6" s="378"/>
      <c r="E6" s="378"/>
      <c r="F6" s="378"/>
      <c r="G6" s="378"/>
      <c r="H6" s="378"/>
    </row>
    <row r="7" spans="1:8" x14ac:dyDescent="0.25">
      <c r="A7" s="378"/>
      <c r="B7" s="378"/>
      <c r="C7" s="378"/>
      <c r="D7" s="378"/>
      <c r="E7" s="378"/>
      <c r="F7" s="378"/>
      <c r="G7" s="378"/>
      <c r="H7" s="378"/>
    </row>
    <row r="8" spans="1:8" x14ac:dyDescent="0.25">
      <c r="A8" s="379" t="s">
        <v>31</v>
      </c>
      <c r="B8" s="379"/>
      <c r="C8" s="379"/>
      <c r="D8" s="379"/>
      <c r="E8" s="379"/>
      <c r="F8" s="379"/>
      <c r="G8" s="379"/>
      <c r="H8" s="379"/>
    </row>
    <row r="9" spans="1:8" x14ac:dyDescent="0.25">
      <c r="A9" s="379"/>
      <c r="B9" s="379"/>
      <c r="C9" s="379"/>
      <c r="D9" s="379"/>
      <c r="E9" s="379"/>
      <c r="F9" s="379"/>
      <c r="G9" s="379"/>
      <c r="H9" s="379"/>
    </row>
    <row r="10" spans="1:8" x14ac:dyDescent="0.25">
      <c r="A10" s="379"/>
      <c r="B10" s="379"/>
      <c r="C10" s="379"/>
      <c r="D10" s="379"/>
      <c r="E10" s="379"/>
      <c r="F10" s="379"/>
      <c r="G10" s="379"/>
      <c r="H10" s="379"/>
    </row>
    <row r="11" spans="1:8" x14ac:dyDescent="0.25">
      <c r="A11" s="379"/>
      <c r="B11" s="379"/>
      <c r="C11" s="379"/>
      <c r="D11" s="379"/>
      <c r="E11" s="379"/>
      <c r="F11" s="379"/>
      <c r="G11" s="379"/>
      <c r="H11" s="379"/>
    </row>
    <row r="12" spans="1:8" x14ac:dyDescent="0.25">
      <c r="A12" s="379"/>
      <c r="B12" s="379"/>
      <c r="C12" s="379"/>
      <c r="D12" s="379"/>
      <c r="E12" s="379"/>
      <c r="F12" s="379"/>
      <c r="G12" s="379"/>
      <c r="H12" s="379"/>
    </row>
    <row r="13" spans="1:8" x14ac:dyDescent="0.25">
      <c r="A13" s="379"/>
      <c r="B13" s="379"/>
      <c r="C13" s="379"/>
      <c r="D13" s="379"/>
      <c r="E13" s="379"/>
      <c r="F13" s="379"/>
      <c r="G13" s="379"/>
      <c r="H13" s="379"/>
    </row>
    <row r="14" spans="1:8" x14ac:dyDescent="0.25">
      <c r="A14" s="379"/>
      <c r="B14" s="379"/>
      <c r="C14" s="379"/>
      <c r="D14" s="379"/>
      <c r="E14" s="379"/>
      <c r="F14" s="379"/>
      <c r="G14" s="379"/>
      <c r="H14" s="379"/>
    </row>
    <row r="15" spans="1:8" ht="19.5" customHeight="1" x14ac:dyDescent="0.25"/>
    <row r="16" spans="1:8" ht="19.5" customHeight="1" x14ac:dyDescent="0.3">
      <c r="A16" s="347" t="s">
        <v>32</v>
      </c>
      <c r="B16" s="348"/>
      <c r="C16" s="348"/>
      <c r="D16" s="348"/>
      <c r="E16" s="348"/>
      <c r="F16" s="348"/>
      <c r="G16" s="348"/>
      <c r="H16" s="349"/>
    </row>
    <row r="17" spans="1:14" ht="20.25" customHeight="1" x14ac:dyDescent="0.25">
      <c r="A17" s="380" t="s">
        <v>43</v>
      </c>
      <c r="B17" s="380"/>
      <c r="C17" s="380"/>
      <c r="D17" s="380"/>
      <c r="E17" s="380"/>
      <c r="F17" s="380"/>
      <c r="G17" s="380"/>
      <c r="H17" s="380"/>
    </row>
    <row r="18" spans="1:14" ht="26.25" customHeight="1" x14ac:dyDescent="0.4">
      <c r="A18" s="91" t="s">
        <v>34</v>
      </c>
      <c r="B18" s="361" t="s">
        <v>115</v>
      </c>
      <c r="C18" s="362"/>
    </row>
    <row r="19" spans="1:14" ht="26.25" customHeight="1" x14ac:dyDescent="0.4">
      <c r="A19" s="91" t="s">
        <v>35</v>
      </c>
      <c r="B19" s="192" t="s">
        <v>7</v>
      </c>
      <c r="C19" s="214">
        <v>25</v>
      </c>
    </row>
    <row r="20" spans="1:14" ht="26.25" customHeight="1" x14ac:dyDescent="0.4">
      <c r="A20" s="91" t="s">
        <v>36</v>
      </c>
      <c r="B20" s="192" t="s">
        <v>111</v>
      </c>
      <c r="C20" s="193"/>
    </row>
    <row r="21" spans="1:14" ht="26.25" customHeight="1" x14ac:dyDescent="0.4">
      <c r="A21" s="91" t="s">
        <v>37</v>
      </c>
      <c r="B21" s="353" t="s">
        <v>11</v>
      </c>
      <c r="C21" s="353"/>
      <c r="D21" s="353"/>
      <c r="E21" s="353"/>
      <c r="F21" s="353"/>
      <c r="G21" s="353"/>
      <c r="H21" s="353"/>
      <c r="I21" s="353"/>
    </row>
    <row r="22" spans="1:14" ht="26.25" customHeight="1" x14ac:dyDescent="0.4">
      <c r="A22" s="91" t="s">
        <v>38</v>
      </c>
      <c r="B22" s="194"/>
      <c r="C22" s="193"/>
      <c r="D22" s="193"/>
      <c r="E22" s="193"/>
      <c r="F22" s="193"/>
      <c r="G22" s="193"/>
      <c r="H22" s="193"/>
      <c r="I22" s="193"/>
    </row>
    <row r="23" spans="1:14" ht="26.25" customHeight="1" x14ac:dyDescent="0.4">
      <c r="A23" s="91" t="s">
        <v>39</v>
      </c>
      <c r="B23" s="194"/>
      <c r="C23" s="193"/>
      <c r="D23" s="193"/>
      <c r="E23" s="193"/>
      <c r="F23" s="193"/>
      <c r="G23" s="193"/>
      <c r="H23" s="193"/>
      <c r="I23" s="193"/>
    </row>
    <row r="24" spans="1:14" ht="18.75" x14ac:dyDescent="0.3">
      <c r="A24" s="91"/>
      <c r="B24" s="93"/>
    </row>
    <row r="25" spans="1:14" ht="18.75" x14ac:dyDescent="0.3">
      <c r="A25" s="89" t="s">
        <v>1</v>
      </c>
      <c r="B25" s="93"/>
    </row>
    <row r="26" spans="1:14" ht="26.25" customHeight="1" x14ac:dyDescent="0.4">
      <c r="A26" s="94" t="s">
        <v>4</v>
      </c>
      <c r="B26" s="362" t="s">
        <v>44</v>
      </c>
      <c r="C26" s="362"/>
    </row>
    <row r="27" spans="1:14" ht="26.25" customHeight="1" x14ac:dyDescent="0.4">
      <c r="A27" s="96" t="s">
        <v>45</v>
      </c>
      <c r="B27" s="353" t="s">
        <v>112</v>
      </c>
      <c r="C27" s="353"/>
    </row>
    <row r="28" spans="1:14" ht="27" customHeight="1" x14ac:dyDescent="0.4">
      <c r="A28" s="96" t="s">
        <v>6</v>
      </c>
      <c r="B28" s="191">
        <v>86.6</v>
      </c>
    </row>
    <row r="29" spans="1:14" s="7" customFormat="1" ht="27" customHeight="1" x14ac:dyDescent="0.4">
      <c r="A29" s="96" t="s">
        <v>46</v>
      </c>
      <c r="B29" s="190">
        <v>0</v>
      </c>
      <c r="C29" s="365" t="s">
        <v>47</v>
      </c>
      <c r="D29" s="366"/>
      <c r="E29" s="366"/>
      <c r="F29" s="366"/>
      <c r="G29" s="366"/>
      <c r="H29" s="367"/>
      <c r="I29" s="98"/>
      <c r="J29" s="98"/>
      <c r="K29" s="98"/>
      <c r="L29" s="98"/>
    </row>
    <row r="30" spans="1:14" s="7" customFormat="1" ht="19.5" customHeight="1" x14ac:dyDescent="0.3">
      <c r="A30" s="96" t="s">
        <v>48</v>
      </c>
      <c r="B30" s="95">
        <f>B28-B29</f>
        <v>86.6</v>
      </c>
      <c r="C30" s="99"/>
      <c r="D30" s="99"/>
      <c r="E30" s="99"/>
      <c r="F30" s="99"/>
      <c r="G30" s="99"/>
      <c r="H30" s="100"/>
      <c r="I30" s="98"/>
      <c r="J30" s="98"/>
      <c r="K30" s="98"/>
      <c r="L30" s="98"/>
    </row>
    <row r="31" spans="1:14" s="7" customFormat="1" ht="27" customHeight="1" x14ac:dyDescent="0.4">
      <c r="A31" s="96" t="s">
        <v>49</v>
      </c>
      <c r="B31" s="210">
        <v>1</v>
      </c>
      <c r="C31" s="368" t="s">
        <v>50</v>
      </c>
      <c r="D31" s="369"/>
      <c r="E31" s="369"/>
      <c r="F31" s="369"/>
      <c r="G31" s="369"/>
      <c r="H31" s="370"/>
      <c r="I31" s="98"/>
      <c r="J31" s="98"/>
      <c r="K31" s="98"/>
      <c r="L31" s="98"/>
    </row>
    <row r="32" spans="1:14" s="7" customFormat="1" ht="27" customHeight="1" x14ac:dyDescent="0.4">
      <c r="A32" s="96" t="s">
        <v>51</v>
      </c>
      <c r="B32" s="210">
        <v>1</v>
      </c>
      <c r="C32" s="368" t="s">
        <v>52</v>
      </c>
      <c r="D32" s="369"/>
      <c r="E32" s="369"/>
      <c r="F32" s="369"/>
      <c r="G32" s="369"/>
      <c r="H32" s="370"/>
      <c r="I32" s="98"/>
      <c r="J32" s="98"/>
      <c r="K32" s="98"/>
      <c r="L32" s="102"/>
      <c r="M32" s="102"/>
      <c r="N32" s="103"/>
    </row>
    <row r="33" spans="1:14" s="7" customFormat="1" ht="17.25" customHeight="1" x14ac:dyDescent="0.3">
      <c r="A33" s="96"/>
      <c r="B33" s="101"/>
      <c r="C33" s="104"/>
      <c r="D33" s="104"/>
      <c r="E33" s="104"/>
      <c r="F33" s="104"/>
      <c r="G33" s="104"/>
      <c r="H33" s="104"/>
      <c r="I33" s="98"/>
      <c r="J33" s="98"/>
      <c r="K33" s="98"/>
      <c r="L33" s="102"/>
      <c r="M33" s="102"/>
      <c r="N33" s="103"/>
    </row>
    <row r="34" spans="1:14" s="7" customFormat="1" ht="18.75" x14ac:dyDescent="0.3">
      <c r="A34" s="96" t="s">
        <v>53</v>
      </c>
      <c r="B34" s="105">
        <f>B31/B32</f>
        <v>1</v>
      </c>
      <c r="C34" s="90" t="s">
        <v>54</v>
      </c>
      <c r="D34" s="90"/>
      <c r="E34" s="90"/>
      <c r="F34" s="90"/>
      <c r="G34" s="90"/>
      <c r="H34" s="90"/>
      <c r="I34" s="98"/>
      <c r="J34" s="98"/>
      <c r="K34" s="98"/>
      <c r="L34" s="102"/>
      <c r="M34" s="102"/>
      <c r="N34" s="103"/>
    </row>
    <row r="35" spans="1:14" s="7" customFormat="1" ht="19.5" customHeight="1" x14ac:dyDescent="0.3">
      <c r="A35" s="96"/>
      <c r="B35" s="95"/>
      <c r="H35" s="90"/>
      <c r="I35" s="98"/>
      <c r="J35" s="98"/>
      <c r="K35" s="98"/>
      <c r="L35" s="102"/>
      <c r="M35" s="102"/>
      <c r="N35" s="103"/>
    </row>
    <row r="36" spans="1:14" s="7" customFormat="1" ht="27" customHeight="1" x14ac:dyDescent="0.4">
      <c r="A36" s="106" t="s">
        <v>55</v>
      </c>
      <c r="B36" s="195">
        <v>10</v>
      </c>
      <c r="C36" s="90"/>
      <c r="D36" s="355" t="s">
        <v>56</v>
      </c>
      <c r="E36" s="356"/>
      <c r="F36" s="152" t="s">
        <v>57</v>
      </c>
      <c r="G36" s="153"/>
      <c r="J36" s="98"/>
      <c r="K36" s="98"/>
      <c r="L36" s="102"/>
      <c r="M36" s="102"/>
      <c r="N36" s="103"/>
    </row>
    <row r="37" spans="1:14" s="7" customFormat="1" ht="26.25" customHeight="1" x14ac:dyDescent="0.4">
      <c r="A37" s="107" t="s">
        <v>58</v>
      </c>
      <c r="B37" s="196">
        <v>1</v>
      </c>
      <c r="C37" s="109" t="s">
        <v>59</v>
      </c>
      <c r="D37" s="110" t="s">
        <v>60</v>
      </c>
      <c r="E37" s="142" t="s">
        <v>61</v>
      </c>
      <c r="F37" s="110" t="s">
        <v>60</v>
      </c>
      <c r="G37" s="111" t="s">
        <v>61</v>
      </c>
      <c r="J37" s="98"/>
      <c r="K37" s="98"/>
      <c r="L37" s="102"/>
      <c r="M37" s="102"/>
      <c r="N37" s="103"/>
    </row>
    <row r="38" spans="1:14" s="7" customFormat="1" ht="26.25" customHeight="1" x14ac:dyDescent="0.4">
      <c r="A38" s="107" t="s">
        <v>62</v>
      </c>
      <c r="B38" s="196">
        <v>1</v>
      </c>
      <c r="C38" s="112">
        <v>1</v>
      </c>
      <c r="D38" s="197">
        <v>151537099</v>
      </c>
      <c r="E38" s="156">
        <f>IF(ISBLANK(D38),"-",$D$48/$D$45*D38)</f>
        <v>167770951.84215015</v>
      </c>
      <c r="F38" s="197">
        <v>165166246</v>
      </c>
      <c r="G38" s="148">
        <f>IF(ISBLANK(F38),"-",$D$48/$F$45*F38)</f>
        <v>165414698.87771431</v>
      </c>
      <c r="J38" s="98"/>
      <c r="K38" s="98"/>
      <c r="L38" s="102"/>
      <c r="M38" s="102"/>
      <c r="N38" s="103"/>
    </row>
    <row r="39" spans="1:14" s="7" customFormat="1" ht="26.25" customHeight="1" x14ac:dyDescent="0.4">
      <c r="A39" s="107" t="s">
        <v>63</v>
      </c>
      <c r="B39" s="196">
        <v>1</v>
      </c>
      <c r="C39" s="108">
        <v>2</v>
      </c>
      <c r="D39" s="198">
        <v>151681764</v>
      </c>
      <c r="E39" s="157">
        <f>IF(ISBLANK(D39),"-",$D$48/$D$45*D39)</f>
        <v>167931114.50138283</v>
      </c>
      <c r="F39" s="198">
        <v>165493812</v>
      </c>
      <c r="G39" s="149">
        <f>IF(ISBLANK(F39),"-",$D$48/$F$45*F39)</f>
        <v>165742757.62194815</v>
      </c>
      <c r="J39" s="98"/>
      <c r="K39" s="98"/>
      <c r="L39" s="102"/>
      <c r="M39" s="102"/>
      <c r="N39" s="103"/>
    </row>
    <row r="40" spans="1:14" ht="26.25" customHeight="1" x14ac:dyDescent="0.4">
      <c r="A40" s="107" t="s">
        <v>64</v>
      </c>
      <c r="B40" s="196">
        <v>1</v>
      </c>
      <c r="C40" s="108">
        <v>3</v>
      </c>
      <c r="D40" s="198">
        <v>151109253</v>
      </c>
      <c r="E40" s="157">
        <f>IF(ISBLANK(D40),"-",$D$48/$D$45*D40)</f>
        <v>167297271.59397635</v>
      </c>
      <c r="F40" s="198">
        <v>165948719</v>
      </c>
      <c r="G40" s="149">
        <f>IF(ISBLANK(F40),"-",$D$48/$F$45*F40)</f>
        <v>166198348.92007795</v>
      </c>
      <c r="L40" s="102"/>
      <c r="M40" s="102"/>
      <c r="N40" s="113"/>
    </row>
    <row r="41" spans="1:14" ht="26.25" customHeight="1" x14ac:dyDescent="0.4">
      <c r="A41" s="107" t="s">
        <v>65</v>
      </c>
      <c r="B41" s="196">
        <v>1</v>
      </c>
      <c r="C41" s="114">
        <v>4</v>
      </c>
      <c r="D41" s="199"/>
      <c r="E41" s="158" t="str">
        <f>IF(ISBLANK(D41),"-",$D$48/$D$45*D41)</f>
        <v>-</v>
      </c>
      <c r="F41" s="199"/>
      <c r="G41" s="150" t="str">
        <f>IF(ISBLANK(F41),"-",$D$48/$F$45*F41)</f>
        <v>-</v>
      </c>
      <c r="L41" s="102"/>
      <c r="M41" s="102"/>
      <c r="N41" s="113"/>
    </row>
    <row r="42" spans="1:14" ht="27" customHeight="1" x14ac:dyDescent="0.4">
      <c r="A42" s="107" t="s">
        <v>66</v>
      </c>
      <c r="B42" s="196">
        <v>1</v>
      </c>
      <c r="C42" s="115" t="s">
        <v>67</v>
      </c>
      <c r="D42" s="176">
        <f>AVERAGE(D38:D41)</f>
        <v>151442705.33333334</v>
      </c>
      <c r="E42" s="138">
        <f>AVERAGE(E38:E41)</f>
        <v>167666445.97916976</v>
      </c>
      <c r="F42" s="116">
        <f>AVERAGE(F38:F41)</f>
        <v>165536259</v>
      </c>
      <c r="G42" s="117">
        <f>AVERAGE(G38:G41)</f>
        <v>165785268.47324681</v>
      </c>
    </row>
    <row r="43" spans="1:14" ht="26.25" customHeight="1" x14ac:dyDescent="0.4">
      <c r="A43" s="107" t="s">
        <v>68</v>
      </c>
      <c r="B43" s="191">
        <v>1</v>
      </c>
      <c r="C43" s="177" t="s">
        <v>69</v>
      </c>
      <c r="D43" s="201">
        <v>10.43</v>
      </c>
      <c r="E43" s="113"/>
      <c r="F43" s="200">
        <v>11.53</v>
      </c>
      <c r="G43" s="154"/>
    </row>
    <row r="44" spans="1:14" ht="26.25" customHeight="1" x14ac:dyDescent="0.4">
      <c r="A44" s="107" t="s">
        <v>70</v>
      </c>
      <c r="B44" s="191">
        <v>1</v>
      </c>
      <c r="C44" s="178" t="s">
        <v>71</v>
      </c>
      <c r="D44" s="179">
        <f>D43*$B$34</f>
        <v>10.43</v>
      </c>
      <c r="E44" s="119"/>
      <c r="F44" s="118">
        <f>F43*$B$34</f>
        <v>11.53</v>
      </c>
      <c r="G44" s="121"/>
    </row>
    <row r="45" spans="1:14" ht="19.5" customHeight="1" x14ac:dyDescent="0.3">
      <c r="A45" s="107" t="s">
        <v>72</v>
      </c>
      <c r="B45" s="175">
        <f>(B44/B43)*(B42/B41)*(B40/B39)*(B38/B37)*B36</f>
        <v>10</v>
      </c>
      <c r="C45" s="178" t="s">
        <v>73</v>
      </c>
      <c r="D45" s="180">
        <f>D44*$B$30/100</f>
        <v>9.0323799999999999</v>
      </c>
      <c r="E45" s="121"/>
      <c r="F45" s="120">
        <f>F44*$B$30/100</f>
        <v>9.9849800000000002</v>
      </c>
      <c r="G45" s="121"/>
    </row>
    <row r="46" spans="1:14" ht="19.5" customHeight="1" x14ac:dyDescent="0.3">
      <c r="A46" s="357" t="s">
        <v>74</v>
      </c>
      <c r="B46" s="363"/>
      <c r="C46" s="178" t="s">
        <v>75</v>
      </c>
      <c r="D46" s="179">
        <f>D45/$B$45</f>
        <v>0.90323799999999999</v>
      </c>
      <c r="E46" s="121"/>
      <c r="F46" s="122">
        <f>F45/$B$45</f>
        <v>0.998498</v>
      </c>
      <c r="G46" s="121"/>
    </row>
    <row r="47" spans="1:14" ht="27" customHeight="1" x14ac:dyDescent="0.4">
      <c r="A47" s="359"/>
      <c r="B47" s="364"/>
      <c r="C47" s="178" t="s">
        <v>76</v>
      </c>
      <c r="D47" s="202">
        <v>1</v>
      </c>
      <c r="E47" s="154"/>
      <c r="F47" s="154"/>
      <c r="G47" s="154"/>
    </row>
    <row r="48" spans="1:14" ht="18.75" x14ac:dyDescent="0.3">
      <c r="C48" s="178" t="s">
        <v>77</v>
      </c>
      <c r="D48" s="180">
        <f>D47*$B$45</f>
        <v>10</v>
      </c>
      <c r="E48" s="121"/>
      <c r="F48" s="121"/>
      <c r="G48" s="121"/>
    </row>
    <row r="49" spans="1:12" ht="19.5" customHeight="1" x14ac:dyDescent="0.3">
      <c r="C49" s="181" t="s">
        <v>78</v>
      </c>
      <c r="D49" s="182">
        <f>D48/B34</f>
        <v>10</v>
      </c>
      <c r="E49" s="140"/>
      <c r="F49" s="140"/>
      <c r="G49" s="140"/>
    </row>
    <row r="50" spans="1:12" ht="18.75" x14ac:dyDescent="0.3">
      <c r="C50" s="183" t="s">
        <v>79</v>
      </c>
      <c r="D50" s="184">
        <f>AVERAGE(E38:E41,G38:G41)</f>
        <v>166725857.22620827</v>
      </c>
      <c r="E50" s="139"/>
      <c r="F50" s="139"/>
      <c r="G50" s="139"/>
    </row>
    <row r="51" spans="1:12" ht="18.75" x14ac:dyDescent="0.3">
      <c r="C51" s="123" t="s">
        <v>80</v>
      </c>
      <c r="D51" s="126">
        <f>STDEV(E38:E41,G38:G41)/D50</f>
        <v>6.4795143087107206E-3</v>
      </c>
      <c r="E51" s="119"/>
      <c r="F51" s="119"/>
      <c r="G51" s="119"/>
    </row>
    <row r="52" spans="1:12" ht="19.5" customHeight="1" x14ac:dyDescent="0.3">
      <c r="C52" s="124" t="s">
        <v>20</v>
      </c>
      <c r="D52" s="127">
        <f>COUNT(E38:E41,G38:G41)</f>
        <v>6</v>
      </c>
      <c r="E52" s="119"/>
      <c r="F52" s="119"/>
      <c r="G52" s="119"/>
    </row>
    <row r="54" spans="1:12" ht="18.75" x14ac:dyDescent="0.3">
      <c r="A54" s="89" t="s">
        <v>1</v>
      </c>
      <c r="B54" s="128" t="s">
        <v>81</v>
      </c>
    </row>
    <row r="55" spans="1:12" ht="18.75" x14ac:dyDescent="0.3">
      <c r="A55" s="90" t="s">
        <v>82</v>
      </c>
      <c r="B55" s="92" t="str">
        <f>B21</f>
        <v>Amoxicillin Trihydrate BP equvalent to 125 mg Amoxycillin per 5 mL.</v>
      </c>
    </row>
    <row r="56" spans="1:12" ht="26.25" customHeight="1" x14ac:dyDescent="0.4">
      <c r="A56" s="186" t="s">
        <v>83</v>
      </c>
      <c r="B56" s="203">
        <v>5</v>
      </c>
      <c r="C56" s="167" t="s">
        <v>84</v>
      </c>
      <c r="D56" s="204">
        <v>125</v>
      </c>
      <c r="E56" s="167" t="str">
        <f>B20</f>
        <v>Amoxicilin  Trihydrate BP</v>
      </c>
    </row>
    <row r="57" spans="1:12" ht="19.5" thickBot="1" x14ac:dyDescent="0.35">
      <c r="A57" s="92" t="s">
        <v>85</v>
      </c>
      <c r="B57" s="213">
        <f>'Relative Density'!C39</f>
        <v>1.1004197072383664</v>
      </c>
    </row>
    <row r="58" spans="1:12" s="55" customFormat="1" ht="19.5" thickBot="1" x14ac:dyDescent="0.35">
      <c r="A58" s="165" t="s">
        <v>86</v>
      </c>
      <c r="B58" s="166">
        <f>B56</f>
        <v>5</v>
      </c>
      <c r="C58" s="167" t="s">
        <v>87</v>
      </c>
      <c r="D58" s="187">
        <f>B57*B56</f>
        <v>5.5020985361918315</v>
      </c>
      <c r="E58" s="344"/>
      <c r="F58" s="344"/>
      <c r="G58" s="344"/>
      <c r="H58" s="344"/>
      <c r="I58" s="343"/>
    </row>
    <row r="59" spans="1:12" ht="19.5" customHeight="1" thickBot="1" x14ac:dyDescent="0.3"/>
    <row r="60" spans="1:12" s="7" customFormat="1" ht="27" customHeight="1" x14ac:dyDescent="0.4">
      <c r="A60" s="106" t="s">
        <v>88</v>
      </c>
      <c r="B60" s="195">
        <v>200</v>
      </c>
      <c r="C60" s="90"/>
      <c r="D60" s="130" t="s">
        <v>89</v>
      </c>
      <c r="E60" s="129" t="s">
        <v>90</v>
      </c>
      <c r="F60" s="129" t="s">
        <v>60</v>
      </c>
      <c r="G60" s="129" t="s">
        <v>91</v>
      </c>
      <c r="H60" s="109" t="s">
        <v>92</v>
      </c>
      <c r="L60" s="98"/>
    </row>
    <row r="61" spans="1:12" s="7" customFormat="1" ht="24" customHeight="1" x14ac:dyDescent="0.4">
      <c r="A61" s="107" t="s">
        <v>93</v>
      </c>
      <c r="B61" s="196">
        <v>1</v>
      </c>
      <c r="C61" s="374" t="s">
        <v>94</v>
      </c>
      <c r="D61" s="371">
        <v>8.8428000000000004</v>
      </c>
      <c r="E61" s="160">
        <v>1</v>
      </c>
      <c r="F61" s="205">
        <v>168325938</v>
      </c>
      <c r="G61" s="171">
        <f>IF(ISBLANK(F61),"-",(F61/$D$50*$D$47*$B$69)*$D$58/$D$61)</f>
        <v>125.63673487312789</v>
      </c>
      <c r="H61" s="168">
        <f t="shared" ref="H61:H72" si="0">IF(ISBLANK(F61),"-",G61/$D$56)</f>
        <v>1.0050938789850232</v>
      </c>
      <c r="L61" s="98"/>
    </row>
    <row r="62" spans="1:12" s="7" customFormat="1" ht="26.25" customHeight="1" x14ac:dyDescent="0.4">
      <c r="A62" s="107" t="s">
        <v>95</v>
      </c>
      <c r="B62" s="196">
        <v>1</v>
      </c>
      <c r="C62" s="375"/>
      <c r="D62" s="372"/>
      <c r="E62" s="161">
        <v>2</v>
      </c>
      <c r="F62" s="198">
        <v>168650773</v>
      </c>
      <c r="G62" s="172">
        <f>IF(ISBLANK(F62),"-",(F62/$D$50*$D$47*$B$69)*$D$58/$D$61)</f>
        <v>125.87918834914838</v>
      </c>
      <c r="H62" s="169">
        <f t="shared" si="0"/>
        <v>1.007033506793187</v>
      </c>
      <c r="L62" s="98"/>
    </row>
    <row r="63" spans="1:12" s="7" customFormat="1" ht="24.75" customHeight="1" x14ac:dyDescent="0.4">
      <c r="A63" s="107" t="s">
        <v>96</v>
      </c>
      <c r="B63" s="196">
        <v>1</v>
      </c>
      <c r="C63" s="375"/>
      <c r="D63" s="372"/>
      <c r="E63" s="161">
        <v>3</v>
      </c>
      <c r="F63" s="198">
        <v>167856030</v>
      </c>
      <c r="G63" s="172">
        <f>IF(ISBLANK(F63),"-",(F63/$D$50*$D$47*$B$69)*$D$58/$D$61)</f>
        <v>125.28600041406453</v>
      </c>
      <c r="H63" s="169">
        <f t="shared" si="0"/>
        <v>1.0022880033125163</v>
      </c>
      <c r="L63" s="98"/>
    </row>
    <row r="64" spans="1:12" ht="27" customHeight="1" x14ac:dyDescent="0.4">
      <c r="A64" s="107" t="s">
        <v>97</v>
      </c>
      <c r="B64" s="196">
        <v>1</v>
      </c>
      <c r="C64" s="376"/>
      <c r="D64" s="373"/>
      <c r="E64" s="162">
        <v>4</v>
      </c>
      <c r="F64" s="206"/>
      <c r="G64" s="172" t="str">
        <f>IF(ISBLANK(F64),"-",(F64/$D$50*$D$47*$B$69)*$D$58/$D$61)</f>
        <v>-</v>
      </c>
      <c r="H64" s="169" t="str">
        <f t="shared" si="0"/>
        <v>-</v>
      </c>
    </row>
    <row r="65" spans="1:11" ht="24.75" customHeight="1" x14ac:dyDescent="0.4">
      <c r="A65" s="107" t="s">
        <v>98</v>
      </c>
      <c r="B65" s="196">
        <v>1</v>
      </c>
      <c r="C65" s="374" t="s">
        <v>99</v>
      </c>
      <c r="D65" s="371">
        <v>8.9207000000000001</v>
      </c>
      <c r="E65" s="131">
        <v>1</v>
      </c>
      <c r="F65" s="198">
        <v>169947767</v>
      </c>
      <c r="G65" s="171">
        <f>IF(ISBLANK(F65),"-",(F65/$D$50*$D$47*$B$69)*$D$58/$D$65)</f>
        <v>125.73955778314593</v>
      </c>
      <c r="H65" s="168">
        <f t="shared" si="0"/>
        <v>1.0059164622651675</v>
      </c>
    </row>
    <row r="66" spans="1:11" ht="23.25" customHeight="1" x14ac:dyDescent="0.4">
      <c r="A66" s="107" t="s">
        <v>100</v>
      </c>
      <c r="B66" s="196">
        <v>1</v>
      </c>
      <c r="C66" s="375"/>
      <c r="D66" s="372"/>
      <c r="E66" s="132">
        <v>2</v>
      </c>
      <c r="F66" s="198">
        <v>169904178</v>
      </c>
      <c r="G66" s="172">
        <f>IF(ISBLANK(F66),"-",(F66/$D$50*$D$47*$B$69)*$D$58/$D$65)</f>
        <v>125.70730751189518</v>
      </c>
      <c r="H66" s="169">
        <f t="shared" si="0"/>
        <v>1.0056584600951615</v>
      </c>
    </row>
    <row r="67" spans="1:11" ht="24.75" customHeight="1" x14ac:dyDescent="0.4">
      <c r="A67" s="107" t="s">
        <v>101</v>
      </c>
      <c r="B67" s="196">
        <v>1</v>
      </c>
      <c r="C67" s="375"/>
      <c r="D67" s="372"/>
      <c r="E67" s="132">
        <v>3</v>
      </c>
      <c r="F67" s="198">
        <v>169703069</v>
      </c>
      <c r="G67" s="172">
        <f>IF(ISBLANK(F67),"-",(F67/$D$50*$D$47*$B$69)*$D$58/$D$65)</f>
        <v>125.55851263701925</v>
      </c>
      <c r="H67" s="169">
        <f t="shared" si="0"/>
        <v>1.004468101096154</v>
      </c>
    </row>
    <row r="68" spans="1:11" ht="27" customHeight="1" x14ac:dyDescent="0.4">
      <c r="A68" s="107" t="s">
        <v>102</v>
      </c>
      <c r="B68" s="196">
        <v>1</v>
      </c>
      <c r="C68" s="376"/>
      <c r="D68" s="373"/>
      <c r="E68" s="133">
        <v>4</v>
      </c>
      <c r="F68" s="206"/>
      <c r="G68" s="173" t="str">
        <f>IF(ISBLANK(F68),"-",(F68/$D$50*$D$47*$B$69)*$D$58/$D$65)</f>
        <v>-</v>
      </c>
      <c r="H68" s="170" t="str">
        <f t="shared" si="0"/>
        <v>-</v>
      </c>
    </row>
    <row r="69" spans="1:11" ht="23.25" customHeight="1" x14ac:dyDescent="0.4">
      <c r="A69" s="107" t="s">
        <v>103</v>
      </c>
      <c r="B69" s="174">
        <f>(B68/B67)*(B66/B65)*(B64/B63)*(B62/B61)*B60</f>
        <v>200</v>
      </c>
      <c r="C69" s="374" t="s">
        <v>104</v>
      </c>
      <c r="D69" s="371">
        <v>8.7279999999999998</v>
      </c>
      <c r="E69" s="131">
        <v>1</v>
      </c>
      <c r="F69" s="205">
        <v>165075116</v>
      </c>
      <c r="G69" s="171">
        <f>IF(ISBLANK(F69),"-",(F69/$D$50*$D$47*$B$69)*$D$58/$D$69)</f>
        <v>124.83094953343769</v>
      </c>
      <c r="H69" s="169">
        <f t="shared" si="0"/>
        <v>0.99864759626750155</v>
      </c>
    </row>
    <row r="70" spans="1:11" ht="22.5" customHeight="1" x14ac:dyDescent="0.4">
      <c r="A70" s="185" t="s">
        <v>105</v>
      </c>
      <c r="B70" s="339">
        <f>(D47*B69)/D56*D58</f>
        <v>8.8033576579069308</v>
      </c>
      <c r="C70" s="375"/>
      <c r="D70" s="372"/>
      <c r="E70" s="132">
        <v>2</v>
      </c>
      <c r="F70" s="198">
        <v>165206733</v>
      </c>
      <c r="G70" s="172">
        <f>IF(ISBLANK(F70),"-",(F70/$D$50*$D$47*$B$69)*$D$58/$D$69)</f>
        <v>124.93047922321081</v>
      </c>
      <c r="H70" s="169">
        <f t="shared" si="0"/>
        <v>0.99944383378568646</v>
      </c>
    </row>
    <row r="71" spans="1:11" ht="23.25" customHeight="1" x14ac:dyDescent="0.4">
      <c r="A71" s="357" t="s">
        <v>74</v>
      </c>
      <c r="B71" s="358"/>
      <c r="C71" s="375"/>
      <c r="D71" s="372"/>
      <c r="E71" s="132">
        <v>3</v>
      </c>
      <c r="F71" s="198">
        <v>166157522</v>
      </c>
      <c r="G71" s="172">
        <f>IF(ISBLANK(F71),"-",(F71/$D$50*$D$47*$B$69)*$D$58/$D$69)</f>
        <v>125.64947247035745</v>
      </c>
      <c r="H71" s="169">
        <f t="shared" si="0"/>
        <v>1.0051957797628597</v>
      </c>
    </row>
    <row r="72" spans="1:11" ht="23.25" customHeight="1" x14ac:dyDescent="0.4">
      <c r="A72" s="359"/>
      <c r="B72" s="360"/>
      <c r="C72" s="377"/>
      <c r="D72" s="373"/>
      <c r="E72" s="133">
        <v>4</v>
      </c>
      <c r="F72" s="206"/>
      <c r="G72" s="173" t="str">
        <f>IF(ISBLANK(F72),"-",(F72/$D$50*$D$47*$B$69)*$D$58/$D$69)</f>
        <v>-</v>
      </c>
      <c r="H72" s="170" t="str">
        <f t="shared" si="0"/>
        <v>-</v>
      </c>
    </row>
    <row r="73" spans="1:11" ht="26.25" customHeight="1" x14ac:dyDescent="0.4">
      <c r="A73" s="134"/>
      <c r="B73" s="134"/>
      <c r="C73" s="134"/>
      <c r="D73" s="134"/>
      <c r="E73" s="134"/>
      <c r="F73" s="135"/>
      <c r="G73" s="125" t="s">
        <v>67</v>
      </c>
      <c r="H73" s="207">
        <f>AVERAGE(H61:H72)</f>
        <v>1.0037495135959174</v>
      </c>
    </row>
    <row r="74" spans="1:11" ht="26.25" customHeight="1" thickBot="1" x14ac:dyDescent="0.45">
      <c r="C74" s="134"/>
      <c r="D74" s="134"/>
      <c r="E74" s="134"/>
      <c r="F74" s="135"/>
      <c r="G74" s="123" t="s">
        <v>80</v>
      </c>
      <c r="H74" s="208">
        <f>STDEV(H61:H72)/H73</f>
        <v>2.9521255687421149E-3</v>
      </c>
    </row>
    <row r="75" spans="1:11" ht="27" customHeight="1" thickBot="1" x14ac:dyDescent="0.45">
      <c r="A75" s="134"/>
      <c r="B75" s="134"/>
      <c r="C75" s="340" t="s">
        <v>113</v>
      </c>
      <c r="D75" s="136"/>
      <c r="E75" s="136"/>
      <c r="F75" s="135"/>
      <c r="G75" s="124" t="s">
        <v>20</v>
      </c>
      <c r="H75" s="209">
        <f>COUNT(H61:H72)</f>
        <v>9</v>
      </c>
    </row>
    <row r="76" spans="1:11" ht="18.75" x14ac:dyDescent="0.3">
      <c r="A76" s="134"/>
      <c r="B76" s="134"/>
      <c r="C76" s="135"/>
      <c r="D76" s="136"/>
      <c r="E76" s="136"/>
      <c r="F76" s="136"/>
      <c r="G76" s="136"/>
      <c r="H76" s="135"/>
      <c r="I76" s="137"/>
      <c r="J76" s="141"/>
      <c r="K76" s="155"/>
    </row>
    <row r="77" spans="1:11" ht="26.25" customHeight="1" x14ac:dyDescent="0.4">
      <c r="A77" s="94" t="s">
        <v>106</v>
      </c>
      <c r="B77" s="211" t="s">
        <v>107</v>
      </c>
      <c r="C77" s="354" t="str">
        <f>B20</f>
        <v>Amoxicilin  Trihydrate BP</v>
      </c>
      <c r="D77" s="354"/>
      <c r="E77" s="159" t="s">
        <v>108</v>
      </c>
      <c r="F77" s="159"/>
      <c r="G77" s="212">
        <f>H73</f>
        <v>1.0037495135959174</v>
      </c>
      <c r="H77" s="135"/>
      <c r="I77" s="137"/>
      <c r="J77" s="141"/>
      <c r="K77" s="155"/>
    </row>
    <row r="78" spans="1:11" ht="19.5" customHeight="1" x14ac:dyDescent="0.3">
      <c r="A78" s="145"/>
      <c r="B78" s="146"/>
      <c r="C78" s="147"/>
      <c r="D78" s="147"/>
      <c r="E78" s="146"/>
      <c r="F78" s="146"/>
      <c r="G78" s="146"/>
      <c r="H78" s="146"/>
    </row>
    <row r="79" spans="1:11" ht="18.75" x14ac:dyDescent="0.3">
      <c r="B79" s="97" t="s">
        <v>25</v>
      </c>
      <c r="E79" s="135" t="s">
        <v>26</v>
      </c>
      <c r="F79" s="135"/>
      <c r="G79" s="135" t="s">
        <v>27</v>
      </c>
    </row>
    <row r="80" spans="1:11" ht="83.1" customHeight="1" x14ac:dyDescent="0.3">
      <c r="A80" s="141" t="s">
        <v>28</v>
      </c>
      <c r="B80" s="188"/>
      <c r="C80" s="188"/>
      <c r="D80" s="134"/>
      <c r="E80" s="143"/>
      <c r="F80" s="137"/>
      <c r="G80" s="163"/>
      <c r="H80" s="163"/>
      <c r="I80" s="137"/>
    </row>
    <row r="81" spans="1:9" ht="83.1" customHeight="1" x14ac:dyDescent="0.3">
      <c r="A81" s="141" t="s">
        <v>29</v>
      </c>
      <c r="B81" s="189"/>
      <c r="C81" s="189"/>
      <c r="D81" s="151"/>
      <c r="E81" s="144"/>
      <c r="F81" s="137"/>
      <c r="G81" s="164"/>
      <c r="H81" s="164"/>
      <c r="I81" s="159"/>
    </row>
    <row r="82" spans="1:9" ht="18.75" x14ac:dyDescent="0.3">
      <c r="A82" s="134"/>
      <c r="B82" s="135"/>
      <c r="C82" s="136"/>
      <c r="D82" s="136"/>
      <c r="E82" s="136"/>
      <c r="F82" s="136"/>
      <c r="G82" s="135"/>
      <c r="H82" s="135"/>
      <c r="I82" s="137"/>
    </row>
    <row r="83" spans="1:9" ht="18.75" x14ac:dyDescent="0.3">
      <c r="A83" s="134"/>
      <c r="B83" s="134"/>
      <c r="C83" s="135"/>
      <c r="D83" s="136"/>
      <c r="E83" s="136"/>
      <c r="F83" s="136"/>
      <c r="G83" s="136"/>
      <c r="H83" s="135"/>
      <c r="I83" s="137"/>
    </row>
    <row r="84" spans="1:9" ht="18.75" x14ac:dyDescent="0.3">
      <c r="A84" s="134"/>
      <c r="B84" s="134"/>
      <c r="C84" s="135"/>
      <c r="D84" s="136"/>
      <c r="E84" s="136"/>
      <c r="F84" s="136"/>
      <c r="G84" s="136"/>
      <c r="H84" s="135"/>
      <c r="I84" s="137"/>
    </row>
    <row r="85" spans="1:9" ht="18.75" x14ac:dyDescent="0.3">
      <c r="A85" s="134"/>
      <c r="B85" s="134"/>
      <c r="C85" s="135"/>
      <c r="D85" s="136"/>
      <c r="E85" s="136"/>
      <c r="F85" s="136"/>
      <c r="G85" s="136"/>
      <c r="H85" s="135"/>
      <c r="I85" s="137"/>
    </row>
    <row r="86" spans="1:9" ht="18.75" x14ac:dyDescent="0.3">
      <c r="A86" s="134"/>
      <c r="B86" s="134"/>
      <c r="C86" s="135"/>
      <c r="D86" s="136"/>
      <c r="E86" s="136"/>
      <c r="F86" s="136"/>
      <c r="G86" s="136"/>
      <c r="H86" s="135"/>
      <c r="I86" s="137"/>
    </row>
    <row r="87" spans="1:9" ht="18.75" x14ac:dyDescent="0.3">
      <c r="A87" s="134"/>
      <c r="B87" s="134"/>
      <c r="C87" s="135"/>
      <c r="D87" s="136"/>
      <c r="E87" s="136"/>
      <c r="F87" s="136"/>
      <c r="G87" s="136"/>
      <c r="H87" s="135"/>
      <c r="I87" s="137"/>
    </row>
    <row r="88" spans="1:9" ht="18.75" x14ac:dyDescent="0.3">
      <c r="A88" s="134"/>
      <c r="B88" s="134"/>
      <c r="C88" s="135"/>
      <c r="D88" s="136"/>
      <c r="E88" s="136"/>
      <c r="F88" s="136"/>
      <c r="G88" s="136"/>
      <c r="H88" s="135"/>
      <c r="I88" s="137"/>
    </row>
    <row r="89" spans="1:9" ht="18.75" x14ac:dyDescent="0.3">
      <c r="A89" s="134"/>
      <c r="B89" s="134"/>
      <c r="C89" s="135"/>
      <c r="D89" s="136"/>
      <c r="E89" s="136"/>
      <c r="F89" s="136"/>
      <c r="G89" s="136"/>
      <c r="H89" s="135"/>
      <c r="I89" s="137"/>
    </row>
    <row r="90" spans="1:9" ht="18.75" x14ac:dyDescent="0.3">
      <c r="A90" s="134"/>
      <c r="B90" s="134"/>
      <c r="C90" s="135"/>
      <c r="D90" s="136"/>
      <c r="E90" s="136"/>
      <c r="F90" s="136"/>
      <c r="G90" s="136"/>
      <c r="H90" s="135"/>
      <c r="I90" s="13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61" zoomScale="55" zoomScaleNormal="75" workbookViewId="0">
      <selection activeCell="F56" sqref="F56"/>
    </sheetView>
  </sheetViews>
  <sheetFormatPr defaultRowHeight="13.5" x14ac:dyDescent="0.25"/>
  <cols>
    <col min="1" max="1" width="55.42578125" style="220" customWidth="1"/>
    <col min="2" max="2" width="33.7109375" style="220" customWidth="1"/>
    <col min="3" max="3" width="42.28515625" style="220" customWidth="1"/>
    <col min="4" max="4" width="30.5703125" style="220" customWidth="1"/>
    <col min="5" max="5" width="35.42578125" style="220" customWidth="1"/>
    <col min="6" max="6" width="30.7109375" style="220" customWidth="1"/>
    <col min="7" max="7" width="35.42578125" style="220" customWidth="1"/>
    <col min="8" max="9" width="30.28515625" style="220" customWidth="1"/>
    <col min="10" max="10" width="30.42578125" style="220" customWidth="1"/>
    <col min="11" max="11" width="21.28515625" style="220" customWidth="1"/>
    <col min="12" max="12" width="9.140625" style="220" customWidth="1"/>
    <col min="13" max="16384" width="9.140625" style="222"/>
  </cols>
  <sheetData>
    <row r="1" spans="1:8" x14ac:dyDescent="0.25">
      <c r="A1" s="378" t="s">
        <v>30</v>
      </c>
      <c r="B1" s="378"/>
      <c r="C1" s="378"/>
      <c r="D1" s="378"/>
      <c r="E1" s="378"/>
      <c r="F1" s="378"/>
      <c r="G1" s="378"/>
      <c r="H1" s="378"/>
    </row>
    <row r="2" spans="1:8" x14ac:dyDescent="0.25">
      <c r="A2" s="378"/>
      <c r="B2" s="378"/>
      <c r="C2" s="378"/>
      <c r="D2" s="378"/>
      <c r="E2" s="378"/>
      <c r="F2" s="378"/>
      <c r="G2" s="378"/>
      <c r="H2" s="378"/>
    </row>
    <row r="3" spans="1:8" x14ac:dyDescent="0.25">
      <c r="A3" s="378"/>
      <c r="B3" s="378"/>
      <c r="C3" s="378"/>
      <c r="D3" s="378"/>
      <c r="E3" s="378"/>
      <c r="F3" s="378"/>
      <c r="G3" s="378"/>
      <c r="H3" s="378"/>
    </row>
    <row r="4" spans="1:8" x14ac:dyDescent="0.25">
      <c r="A4" s="378"/>
      <c r="B4" s="378"/>
      <c r="C4" s="378"/>
      <c r="D4" s="378"/>
      <c r="E4" s="378"/>
      <c r="F4" s="378"/>
      <c r="G4" s="378"/>
      <c r="H4" s="378"/>
    </row>
    <row r="5" spans="1:8" x14ac:dyDescent="0.25">
      <c r="A5" s="378"/>
      <c r="B5" s="378"/>
      <c r="C5" s="378"/>
      <c r="D5" s="378"/>
      <c r="E5" s="378"/>
      <c r="F5" s="378"/>
      <c r="G5" s="378"/>
      <c r="H5" s="378"/>
    </row>
    <row r="6" spans="1:8" x14ac:dyDescent="0.25">
      <c r="A6" s="378"/>
      <c r="B6" s="378"/>
      <c r="C6" s="378"/>
      <c r="D6" s="378"/>
      <c r="E6" s="378"/>
      <c r="F6" s="378"/>
      <c r="G6" s="378"/>
      <c r="H6" s="378"/>
    </row>
    <row r="7" spans="1:8" x14ac:dyDescent="0.25">
      <c r="A7" s="378"/>
      <c r="B7" s="378"/>
      <c r="C7" s="378"/>
      <c r="D7" s="378"/>
      <c r="E7" s="378"/>
      <c r="F7" s="378"/>
      <c r="G7" s="378"/>
      <c r="H7" s="378"/>
    </row>
    <row r="8" spans="1:8" x14ac:dyDescent="0.25">
      <c r="A8" s="379" t="s">
        <v>31</v>
      </c>
      <c r="B8" s="379"/>
      <c r="C8" s="379"/>
      <c r="D8" s="379"/>
      <c r="E8" s="379"/>
      <c r="F8" s="379"/>
      <c r="G8" s="379"/>
      <c r="H8" s="379"/>
    </row>
    <row r="9" spans="1:8" x14ac:dyDescent="0.25">
      <c r="A9" s="379"/>
      <c r="B9" s="379"/>
      <c r="C9" s="379"/>
      <c r="D9" s="379"/>
      <c r="E9" s="379"/>
      <c r="F9" s="379"/>
      <c r="G9" s="379"/>
      <c r="H9" s="379"/>
    </row>
    <row r="10" spans="1:8" x14ac:dyDescent="0.25">
      <c r="A10" s="379"/>
      <c r="B10" s="379"/>
      <c r="C10" s="379"/>
      <c r="D10" s="379"/>
      <c r="E10" s="379"/>
      <c r="F10" s="379"/>
      <c r="G10" s="379"/>
      <c r="H10" s="379"/>
    </row>
    <row r="11" spans="1:8" x14ac:dyDescent="0.25">
      <c r="A11" s="379"/>
      <c r="B11" s="379"/>
      <c r="C11" s="379"/>
      <c r="D11" s="379"/>
      <c r="E11" s="379"/>
      <c r="F11" s="379"/>
      <c r="G11" s="379"/>
      <c r="H11" s="379"/>
    </row>
    <row r="12" spans="1:8" x14ac:dyDescent="0.25">
      <c r="A12" s="379"/>
      <c r="B12" s="379"/>
      <c r="C12" s="379"/>
      <c r="D12" s="379"/>
      <c r="E12" s="379"/>
      <c r="F12" s="379"/>
      <c r="G12" s="379"/>
      <c r="H12" s="379"/>
    </row>
    <row r="13" spans="1:8" x14ac:dyDescent="0.25">
      <c r="A13" s="379"/>
      <c r="B13" s="379"/>
      <c r="C13" s="379"/>
      <c r="D13" s="379"/>
      <c r="E13" s="379"/>
      <c r="F13" s="379"/>
      <c r="G13" s="379"/>
      <c r="H13" s="379"/>
    </row>
    <row r="14" spans="1:8" x14ac:dyDescent="0.25">
      <c r="A14" s="379"/>
      <c r="B14" s="379"/>
      <c r="C14" s="379"/>
      <c r="D14" s="379"/>
      <c r="E14" s="379"/>
      <c r="F14" s="379"/>
      <c r="G14" s="379"/>
      <c r="H14" s="379"/>
    </row>
    <row r="15" spans="1:8" ht="19.5" customHeight="1" thickBot="1" x14ac:dyDescent="0.3"/>
    <row r="16" spans="1:8" ht="19.5" customHeight="1" thickBot="1" x14ac:dyDescent="0.35">
      <c r="A16" s="347" t="s">
        <v>32</v>
      </c>
      <c r="B16" s="348"/>
      <c r="C16" s="348"/>
      <c r="D16" s="348"/>
      <c r="E16" s="348"/>
      <c r="F16" s="348"/>
      <c r="G16" s="348"/>
      <c r="H16" s="349"/>
    </row>
    <row r="17" spans="1:14" ht="20.25" customHeight="1" x14ac:dyDescent="0.25">
      <c r="A17" s="380" t="s">
        <v>43</v>
      </c>
      <c r="B17" s="380"/>
      <c r="C17" s="380"/>
      <c r="D17" s="380"/>
      <c r="E17" s="380"/>
      <c r="F17" s="380"/>
      <c r="G17" s="380"/>
      <c r="H17" s="380"/>
    </row>
    <row r="18" spans="1:14" ht="26.25" customHeight="1" x14ac:dyDescent="0.4">
      <c r="A18" s="228" t="s">
        <v>34</v>
      </c>
      <c r="B18" s="361" t="s">
        <v>115</v>
      </c>
      <c r="C18" s="362"/>
    </row>
    <row r="19" spans="1:14" ht="26.25" customHeight="1" x14ac:dyDescent="0.4">
      <c r="A19" s="228" t="s">
        <v>35</v>
      </c>
      <c r="B19" s="332" t="s">
        <v>7</v>
      </c>
      <c r="C19" s="331">
        <v>25</v>
      </c>
    </row>
    <row r="20" spans="1:14" ht="26.25" customHeight="1" x14ac:dyDescent="0.4">
      <c r="A20" s="228" t="s">
        <v>36</v>
      </c>
      <c r="B20" s="332" t="s">
        <v>111</v>
      </c>
      <c r="C20" s="310"/>
    </row>
    <row r="21" spans="1:14" ht="26.25" customHeight="1" x14ac:dyDescent="0.4">
      <c r="A21" s="228" t="s">
        <v>37</v>
      </c>
      <c r="B21" s="353" t="s">
        <v>11</v>
      </c>
      <c r="C21" s="353"/>
      <c r="D21" s="353"/>
      <c r="E21" s="353"/>
      <c r="F21" s="353"/>
      <c r="G21" s="353"/>
      <c r="H21" s="353"/>
      <c r="I21" s="353"/>
    </row>
    <row r="22" spans="1:14" ht="26.25" customHeight="1" x14ac:dyDescent="0.4">
      <c r="A22" s="228" t="s">
        <v>38</v>
      </c>
      <c r="B22" s="311"/>
      <c r="C22" s="310"/>
      <c r="D22" s="310"/>
      <c r="E22" s="310"/>
      <c r="F22" s="310"/>
      <c r="G22" s="310"/>
      <c r="H22" s="310"/>
      <c r="I22" s="310"/>
    </row>
    <row r="23" spans="1:14" ht="26.25" customHeight="1" x14ac:dyDescent="0.4">
      <c r="A23" s="228" t="s">
        <v>39</v>
      </c>
      <c r="B23" s="311"/>
      <c r="C23" s="310"/>
      <c r="D23" s="310"/>
      <c r="E23" s="310"/>
      <c r="F23" s="310"/>
      <c r="G23" s="310"/>
      <c r="H23" s="310"/>
      <c r="I23" s="310"/>
    </row>
    <row r="24" spans="1:14" ht="18.75" x14ac:dyDescent="0.3">
      <c r="A24" s="228"/>
      <c r="B24" s="230"/>
    </row>
    <row r="25" spans="1:14" ht="18.75" x14ac:dyDescent="0.3">
      <c r="A25" s="227" t="s">
        <v>1</v>
      </c>
      <c r="B25" s="230"/>
    </row>
    <row r="26" spans="1:14" ht="26.25" customHeight="1" x14ac:dyDescent="0.4">
      <c r="A26" s="231" t="s">
        <v>4</v>
      </c>
      <c r="B26" s="362" t="s">
        <v>44</v>
      </c>
      <c r="C26" s="362"/>
    </row>
    <row r="27" spans="1:14" ht="26.25" customHeight="1" x14ac:dyDescent="0.4">
      <c r="A27" s="328" t="s">
        <v>45</v>
      </c>
      <c r="B27" s="353" t="s">
        <v>112</v>
      </c>
      <c r="C27" s="353"/>
    </row>
    <row r="28" spans="1:14" ht="27" customHeight="1" thickBot="1" x14ac:dyDescent="0.45">
      <c r="A28" s="328" t="s">
        <v>6</v>
      </c>
      <c r="B28" s="309">
        <v>86.6</v>
      </c>
    </row>
    <row r="29" spans="1:14" s="7" customFormat="1" ht="27" customHeight="1" thickBot="1" x14ac:dyDescent="0.45">
      <c r="A29" s="328" t="s">
        <v>46</v>
      </c>
      <c r="B29" s="308">
        <v>0</v>
      </c>
      <c r="C29" s="365" t="s">
        <v>47</v>
      </c>
      <c r="D29" s="366"/>
      <c r="E29" s="366"/>
      <c r="F29" s="366"/>
      <c r="G29" s="366"/>
      <c r="H29" s="367"/>
      <c r="I29" s="232"/>
      <c r="J29" s="232"/>
      <c r="K29" s="232"/>
      <c r="L29" s="232"/>
    </row>
    <row r="30" spans="1:14" s="7" customFormat="1" ht="19.5" customHeight="1" thickBot="1" x14ac:dyDescent="0.35">
      <c r="A30" s="328" t="s">
        <v>48</v>
      </c>
      <c r="B30" s="333">
        <f>B28-B29</f>
        <v>86.6</v>
      </c>
      <c r="C30" s="233"/>
      <c r="D30" s="233"/>
      <c r="E30" s="233"/>
      <c r="F30" s="233"/>
      <c r="G30" s="233"/>
      <c r="H30" s="234"/>
      <c r="I30" s="232"/>
      <c r="J30" s="232"/>
      <c r="K30" s="232"/>
      <c r="L30" s="232"/>
    </row>
    <row r="31" spans="1:14" s="7" customFormat="1" ht="27" customHeight="1" thickBot="1" x14ac:dyDescent="0.45">
      <c r="A31" s="328" t="s">
        <v>49</v>
      </c>
      <c r="B31" s="327">
        <v>1</v>
      </c>
      <c r="C31" s="368" t="s">
        <v>50</v>
      </c>
      <c r="D31" s="369"/>
      <c r="E31" s="369"/>
      <c r="F31" s="369"/>
      <c r="G31" s="369"/>
      <c r="H31" s="370"/>
      <c r="I31" s="232"/>
      <c r="J31" s="232"/>
      <c r="K31" s="232"/>
      <c r="L31" s="232"/>
    </row>
    <row r="32" spans="1:14" s="7" customFormat="1" ht="27" customHeight="1" thickBot="1" x14ac:dyDescent="0.45">
      <c r="A32" s="328" t="s">
        <v>51</v>
      </c>
      <c r="B32" s="327">
        <v>1</v>
      </c>
      <c r="C32" s="368" t="s">
        <v>52</v>
      </c>
      <c r="D32" s="369"/>
      <c r="E32" s="369"/>
      <c r="F32" s="369"/>
      <c r="G32" s="369"/>
      <c r="H32" s="370"/>
      <c r="I32" s="232"/>
      <c r="J32" s="232"/>
      <c r="K32" s="232"/>
      <c r="L32" s="236"/>
      <c r="M32" s="236"/>
      <c r="N32" s="237"/>
    </row>
    <row r="33" spans="1:14" s="7" customFormat="1" ht="17.25" customHeight="1" x14ac:dyDescent="0.3">
      <c r="A33" s="328"/>
      <c r="B33" s="235"/>
      <c r="C33" s="238"/>
      <c r="D33" s="238"/>
      <c r="E33" s="238"/>
      <c r="F33" s="238"/>
      <c r="G33" s="238"/>
      <c r="H33" s="238"/>
      <c r="I33" s="232"/>
      <c r="J33" s="232"/>
      <c r="K33" s="232"/>
      <c r="L33" s="236"/>
      <c r="M33" s="236"/>
      <c r="N33" s="237"/>
    </row>
    <row r="34" spans="1:14" s="7" customFormat="1" ht="18.75" x14ac:dyDescent="0.3">
      <c r="A34" s="328" t="s">
        <v>53</v>
      </c>
      <c r="B34" s="239">
        <f>B31/B32</f>
        <v>1</v>
      </c>
      <c r="C34" s="280" t="s">
        <v>54</v>
      </c>
      <c r="D34" s="280"/>
      <c r="E34" s="280"/>
      <c r="F34" s="280"/>
      <c r="G34" s="280"/>
      <c r="H34" s="280"/>
      <c r="I34" s="232"/>
      <c r="J34" s="232"/>
      <c r="K34" s="232"/>
      <c r="L34" s="236"/>
      <c r="M34" s="236"/>
      <c r="N34" s="237"/>
    </row>
    <row r="35" spans="1:14" s="7" customFormat="1" ht="19.5" customHeight="1" thickBot="1" x14ac:dyDescent="0.35">
      <c r="A35" s="328"/>
      <c r="B35" s="333"/>
      <c r="H35" s="280"/>
      <c r="I35" s="232"/>
      <c r="J35" s="232"/>
      <c r="K35" s="232"/>
      <c r="L35" s="236"/>
      <c r="M35" s="236"/>
      <c r="N35" s="237"/>
    </row>
    <row r="36" spans="1:14" s="7" customFormat="1" ht="27" customHeight="1" thickBot="1" x14ac:dyDescent="0.45">
      <c r="A36" s="240" t="s">
        <v>55</v>
      </c>
      <c r="B36" s="312">
        <v>10</v>
      </c>
      <c r="C36" s="280"/>
      <c r="D36" s="355" t="s">
        <v>56</v>
      </c>
      <c r="E36" s="356"/>
      <c r="F36" s="274" t="s">
        <v>57</v>
      </c>
      <c r="G36" s="275"/>
      <c r="J36" s="232"/>
      <c r="K36" s="232"/>
      <c r="L36" s="236"/>
      <c r="M36" s="236"/>
      <c r="N36" s="237"/>
    </row>
    <row r="37" spans="1:14" s="7" customFormat="1" ht="26.25" customHeight="1" x14ac:dyDescent="0.4">
      <c r="A37" s="241" t="s">
        <v>58</v>
      </c>
      <c r="B37" s="313">
        <v>1</v>
      </c>
      <c r="C37" s="242" t="s">
        <v>59</v>
      </c>
      <c r="D37" s="243" t="s">
        <v>60</v>
      </c>
      <c r="E37" s="268" t="s">
        <v>61</v>
      </c>
      <c r="F37" s="243" t="s">
        <v>60</v>
      </c>
      <c r="G37" s="244" t="s">
        <v>61</v>
      </c>
      <c r="J37" s="232"/>
      <c r="K37" s="232"/>
      <c r="L37" s="236"/>
      <c r="M37" s="236"/>
      <c r="N37" s="237"/>
    </row>
    <row r="38" spans="1:14" s="7" customFormat="1" ht="26.25" customHeight="1" x14ac:dyDescent="0.4">
      <c r="A38" s="241" t="s">
        <v>62</v>
      </c>
      <c r="B38" s="313">
        <v>1</v>
      </c>
      <c r="C38" s="245">
        <v>1</v>
      </c>
      <c r="D38" s="314">
        <v>110236830</v>
      </c>
      <c r="E38" s="277">
        <f>IF(ISBLANK(D38),"-",$D$48/$D$45*D38)</f>
        <v>130961173.83742481</v>
      </c>
      <c r="F38" s="314">
        <v>119239308</v>
      </c>
      <c r="G38" s="271">
        <f>IF(ISBLANK(F38),"-",$D$48/$F$45*F38)</f>
        <v>131760509.18814988</v>
      </c>
      <c r="J38" s="232"/>
      <c r="K38" s="232"/>
      <c r="L38" s="236"/>
      <c r="M38" s="236"/>
      <c r="N38" s="237"/>
    </row>
    <row r="39" spans="1:14" s="7" customFormat="1" ht="26.25" customHeight="1" x14ac:dyDescent="0.4">
      <c r="A39" s="241" t="s">
        <v>63</v>
      </c>
      <c r="B39" s="313">
        <v>1</v>
      </c>
      <c r="C39" s="293">
        <v>2</v>
      </c>
      <c r="D39" s="315">
        <v>111304389</v>
      </c>
      <c r="E39" s="278">
        <f>IF(ISBLANK(D39),"-",$D$48/$D$45*D39)</f>
        <v>132229432.18430132</v>
      </c>
      <c r="F39" s="315">
        <v>117994685</v>
      </c>
      <c r="G39" s="272">
        <f>IF(ISBLANK(F39),"-",$D$48/$F$45*F39)</f>
        <v>130385189.56429495</v>
      </c>
      <c r="J39" s="232"/>
      <c r="K39" s="232"/>
      <c r="L39" s="236"/>
      <c r="M39" s="236"/>
      <c r="N39" s="237"/>
    </row>
    <row r="40" spans="1:14" ht="26.25" customHeight="1" x14ac:dyDescent="0.4">
      <c r="A40" s="241" t="s">
        <v>64</v>
      </c>
      <c r="B40" s="313">
        <v>1</v>
      </c>
      <c r="C40" s="293">
        <v>3</v>
      </c>
      <c r="D40" s="315">
        <v>111081719</v>
      </c>
      <c r="E40" s="278">
        <f>IF(ISBLANK(D40),"-",$D$48/$D$45*D40)</f>
        <v>131964900.5882968</v>
      </c>
      <c r="F40" s="315">
        <v>119229220</v>
      </c>
      <c r="G40" s="272">
        <f>IF(ISBLANK(F40),"-",$D$48/$F$45*F40)</f>
        <v>131749361.85729913</v>
      </c>
      <c r="L40" s="236"/>
      <c r="M40" s="236"/>
      <c r="N40" s="280"/>
    </row>
    <row r="41" spans="1:14" ht="26.25" customHeight="1" x14ac:dyDescent="0.4">
      <c r="A41" s="241" t="s">
        <v>65</v>
      </c>
      <c r="B41" s="313">
        <v>1</v>
      </c>
      <c r="C41" s="246">
        <v>4</v>
      </c>
      <c r="D41" s="316"/>
      <c r="E41" s="279" t="str">
        <f>IF(ISBLANK(D41),"-",$D$48/$D$45*D41)</f>
        <v>-</v>
      </c>
      <c r="F41" s="316"/>
      <c r="G41" s="273" t="str">
        <f>IF(ISBLANK(F41),"-",$D$48/$F$45*F41)</f>
        <v>-</v>
      </c>
      <c r="L41" s="236"/>
      <c r="M41" s="236"/>
      <c r="N41" s="280"/>
    </row>
    <row r="42" spans="1:14" ht="27" customHeight="1" thickBot="1" x14ac:dyDescent="0.45">
      <c r="A42" s="241" t="s">
        <v>66</v>
      </c>
      <c r="B42" s="313">
        <v>1</v>
      </c>
      <c r="C42" s="247" t="s">
        <v>67</v>
      </c>
      <c r="D42" s="295">
        <f>AVERAGE(D38:D41)</f>
        <v>110874312.66666667</v>
      </c>
      <c r="E42" s="265">
        <f>AVERAGE(E38:E41)</f>
        <v>131718502.20334096</v>
      </c>
      <c r="F42" s="248">
        <f>AVERAGE(F38:F41)</f>
        <v>118821071</v>
      </c>
      <c r="G42" s="249">
        <f>AVERAGE(G38:G41)</f>
        <v>131298353.53658132</v>
      </c>
    </row>
    <row r="43" spans="1:14" ht="26.25" customHeight="1" x14ac:dyDescent="0.4">
      <c r="A43" s="241" t="s">
        <v>68</v>
      </c>
      <c r="B43" s="309">
        <v>1</v>
      </c>
      <c r="C43" s="296" t="s">
        <v>69</v>
      </c>
      <c r="D43" s="318">
        <v>9.7200000000000006</v>
      </c>
      <c r="E43" s="280"/>
      <c r="F43" s="317">
        <v>10.45</v>
      </c>
      <c r="G43" s="276"/>
    </row>
    <row r="44" spans="1:14" ht="26.25" customHeight="1" x14ac:dyDescent="0.4">
      <c r="A44" s="241" t="s">
        <v>70</v>
      </c>
      <c r="B44" s="309">
        <v>1</v>
      </c>
      <c r="C44" s="297" t="s">
        <v>71</v>
      </c>
      <c r="D44" s="298">
        <f>D43*$B$34</f>
        <v>9.7200000000000006</v>
      </c>
      <c r="E44" s="294"/>
      <c r="F44" s="250">
        <f>F43*$B$34</f>
        <v>10.45</v>
      </c>
      <c r="G44" s="264"/>
    </row>
    <row r="45" spans="1:14" ht="19.5" customHeight="1" thickBot="1" x14ac:dyDescent="0.35">
      <c r="A45" s="241" t="s">
        <v>72</v>
      </c>
      <c r="B45" s="294">
        <f>(B44/B43)*(B42/B41)*(B40/B39)*(B38/B37)*B36</f>
        <v>10</v>
      </c>
      <c r="C45" s="297" t="s">
        <v>73</v>
      </c>
      <c r="D45" s="299">
        <f>D44*$B$30/100</f>
        <v>8.4175199999999997</v>
      </c>
      <c r="E45" s="264"/>
      <c r="F45" s="251">
        <f>F44*$B$30/100</f>
        <v>9.0496999999999996</v>
      </c>
      <c r="G45" s="264"/>
    </row>
    <row r="46" spans="1:14" ht="19.5" customHeight="1" thickBot="1" x14ac:dyDescent="0.35">
      <c r="A46" s="357" t="s">
        <v>74</v>
      </c>
      <c r="B46" s="363"/>
      <c r="C46" s="297" t="s">
        <v>75</v>
      </c>
      <c r="D46" s="298">
        <f>D45/$B$45</f>
        <v>0.84175199999999994</v>
      </c>
      <c r="E46" s="264"/>
      <c r="F46" s="252">
        <f>F45/$B$45</f>
        <v>0.90496999999999994</v>
      </c>
      <c r="G46" s="264"/>
    </row>
    <row r="47" spans="1:14" ht="27" customHeight="1" thickBot="1" x14ac:dyDescent="0.45">
      <c r="A47" s="359"/>
      <c r="B47" s="364"/>
      <c r="C47" s="297" t="s">
        <v>76</v>
      </c>
      <c r="D47" s="319">
        <v>1</v>
      </c>
      <c r="E47" s="276"/>
      <c r="F47" s="276"/>
      <c r="G47" s="276"/>
    </row>
    <row r="48" spans="1:14" ht="18.75" x14ac:dyDescent="0.3">
      <c r="C48" s="297" t="s">
        <v>77</v>
      </c>
      <c r="D48" s="299">
        <f>D47*$B$45</f>
        <v>10</v>
      </c>
      <c r="E48" s="264"/>
      <c r="F48" s="264"/>
      <c r="G48" s="264"/>
    </row>
    <row r="49" spans="1:12" ht="19.5" customHeight="1" thickBot="1" x14ac:dyDescent="0.35">
      <c r="C49" s="300" t="s">
        <v>78</v>
      </c>
      <c r="D49" s="301">
        <f>D48/B34</f>
        <v>10</v>
      </c>
      <c r="E49" s="267"/>
      <c r="F49" s="267"/>
      <c r="G49" s="267"/>
    </row>
    <row r="50" spans="1:12" ht="18.75" x14ac:dyDescent="0.3">
      <c r="C50" s="302" t="s">
        <v>79</v>
      </c>
      <c r="D50" s="303">
        <f>AVERAGE(E38:E41,G38:G41)</f>
        <v>131508427.86996114</v>
      </c>
      <c r="E50" s="266"/>
      <c r="F50" s="266"/>
      <c r="G50" s="266"/>
    </row>
    <row r="51" spans="1:12" ht="18.75" x14ac:dyDescent="0.3">
      <c r="C51" s="253" t="s">
        <v>80</v>
      </c>
      <c r="D51" s="256">
        <f>STDEV(E38:E41,G38:G41)/D50</f>
        <v>5.2802734646680569E-3</v>
      </c>
      <c r="E51" s="294"/>
      <c r="F51" s="294"/>
      <c r="G51" s="294"/>
    </row>
    <row r="52" spans="1:12" ht="19.5" customHeight="1" thickBot="1" x14ac:dyDescent="0.35">
      <c r="C52" s="254" t="s">
        <v>20</v>
      </c>
      <c r="D52" s="257">
        <f>COUNT(E38:E41,G38:G41)</f>
        <v>6</v>
      </c>
      <c r="E52" s="294"/>
      <c r="F52" s="294"/>
      <c r="G52" s="294"/>
    </row>
    <row r="54" spans="1:12" ht="18.75" x14ac:dyDescent="0.3">
      <c r="A54" s="227" t="s">
        <v>1</v>
      </c>
      <c r="B54" s="258" t="s">
        <v>81</v>
      </c>
    </row>
    <row r="55" spans="1:12" ht="18.75" x14ac:dyDescent="0.3">
      <c r="A55" s="280" t="s">
        <v>82</v>
      </c>
      <c r="B55" s="229" t="str">
        <f>B21</f>
        <v>Amoxicillin Trihydrate BP equvalent to 125 mg Amoxycillin per 5 mL.</v>
      </c>
    </row>
    <row r="56" spans="1:12" ht="26.25" customHeight="1" x14ac:dyDescent="0.4">
      <c r="A56" s="328" t="s">
        <v>83</v>
      </c>
      <c r="B56" s="320">
        <v>5</v>
      </c>
      <c r="C56" s="294" t="s">
        <v>84</v>
      </c>
      <c r="D56" s="321">
        <v>125</v>
      </c>
      <c r="E56" s="294" t="str">
        <f>B20</f>
        <v>Amoxicilin  Trihydrate BP</v>
      </c>
    </row>
    <row r="57" spans="1:12" ht="19.5" thickBot="1" x14ac:dyDescent="0.35">
      <c r="A57" s="229" t="s">
        <v>85</v>
      </c>
      <c r="B57" s="330">
        <f>'Relative Density'!C39</f>
        <v>1.1004197072383664</v>
      </c>
    </row>
    <row r="58" spans="1:12" s="217" customFormat="1" ht="19.5" thickBot="1" x14ac:dyDescent="0.35">
      <c r="A58" s="328" t="s">
        <v>86</v>
      </c>
      <c r="B58" s="286">
        <f>B56</f>
        <v>5</v>
      </c>
      <c r="C58" s="294" t="s">
        <v>87</v>
      </c>
      <c r="D58" s="305">
        <f>B57*B56</f>
        <v>5.5020985361918315</v>
      </c>
      <c r="E58" s="344"/>
      <c r="F58" s="344"/>
      <c r="G58" s="344"/>
      <c r="H58" s="344"/>
      <c r="I58" s="343"/>
    </row>
    <row r="59" spans="1:12" ht="19.5" customHeight="1" thickBot="1" x14ac:dyDescent="0.3"/>
    <row r="60" spans="1:12" s="7" customFormat="1" ht="27" customHeight="1" thickBot="1" x14ac:dyDescent="0.45">
      <c r="A60" s="240" t="s">
        <v>88</v>
      </c>
      <c r="B60" s="312">
        <v>200</v>
      </c>
      <c r="C60" s="280"/>
      <c r="D60" s="260" t="s">
        <v>89</v>
      </c>
      <c r="E60" s="259" t="s">
        <v>90</v>
      </c>
      <c r="F60" s="259" t="s">
        <v>60</v>
      </c>
      <c r="G60" s="259" t="s">
        <v>91</v>
      </c>
      <c r="H60" s="242" t="s">
        <v>92</v>
      </c>
      <c r="L60" s="232"/>
    </row>
    <row r="61" spans="1:12" s="7" customFormat="1" ht="24" customHeight="1" x14ac:dyDescent="0.4">
      <c r="A61" s="241" t="s">
        <v>93</v>
      </c>
      <c r="B61" s="313">
        <v>1</v>
      </c>
      <c r="C61" s="374" t="s">
        <v>94</v>
      </c>
      <c r="D61" s="371">
        <v>8.7062000000000008</v>
      </c>
      <c r="E61" s="281">
        <v>1</v>
      </c>
      <c r="F61" s="322">
        <v>132313153</v>
      </c>
      <c r="G61" s="290">
        <f>IF(ISBLANK(F61),"-",(F61/$D$50*$D$47*$B$69)*$D$58/$D$61)</f>
        <v>127.16838403896799</v>
      </c>
      <c r="H61" s="287">
        <f t="shared" ref="H61:H72" si="0">IF(ISBLANK(F61),"-",G61/$D$56)</f>
        <v>1.0173470723117439</v>
      </c>
      <c r="L61" s="232"/>
    </row>
    <row r="62" spans="1:12" s="7" customFormat="1" ht="26.25" customHeight="1" x14ac:dyDescent="0.4">
      <c r="A62" s="241" t="s">
        <v>95</v>
      </c>
      <c r="B62" s="313">
        <v>1</v>
      </c>
      <c r="C62" s="375"/>
      <c r="D62" s="372"/>
      <c r="E62" s="282">
        <v>2</v>
      </c>
      <c r="F62" s="315">
        <v>132178389</v>
      </c>
      <c r="G62" s="291">
        <f>IF(ISBLANK(F62),"-",(F62/$D$50*$D$47*$B$69)*$D$58/$D$61)</f>
        <v>127.03886010489148</v>
      </c>
      <c r="H62" s="288">
        <f t="shared" si="0"/>
        <v>1.0163108808391319</v>
      </c>
      <c r="L62" s="232"/>
    </row>
    <row r="63" spans="1:12" s="7" customFormat="1" ht="24.75" customHeight="1" x14ac:dyDescent="0.4">
      <c r="A63" s="241" t="s">
        <v>96</v>
      </c>
      <c r="B63" s="313">
        <v>1</v>
      </c>
      <c r="C63" s="375"/>
      <c r="D63" s="372"/>
      <c r="E63" s="282">
        <v>3</v>
      </c>
      <c r="F63" s="315">
        <v>132541872</v>
      </c>
      <c r="G63" s="291">
        <f>IF(ISBLANK(F63),"-",(F63/$D$50*$D$47*$B$69)*$D$58/$D$61)</f>
        <v>127.38820969476664</v>
      </c>
      <c r="H63" s="288">
        <f t="shared" si="0"/>
        <v>1.0191056775581331</v>
      </c>
      <c r="L63" s="232"/>
    </row>
    <row r="64" spans="1:12" ht="27" customHeight="1" thickBot="1" x14ac:dyDescent="0.45">
      <c r="A64" s="241" t="s">
        <v>97</v>
      </c>
      <c r="B64" s="313">
        <v>1</v>
      </c>
      <c r="C64" s="376"/>
      <c r="D64" s="373"/>
      <c r="E64" s="283">
        <v>4</v>
      </c>
      <c r="F64" s="323"/>
      <c r="G64" s="291" t="str">
        <f>IF(ISBLANK(F64),"-",(F64/$D$50*$D$47*$B$69)*$D$58/$D$61)</f>
        <v>-</v>
      </c>
      <c r="H64" s="288" t="str">
        <f t="shared" si="0"/>
        <v>-</v>
      </c>
    </row>
    <row r="65" spans="1:11" ht="24.75" customHeight="1" x14ac:dyDescent="0.4">
      <c r="A65" s="241" t="s">
        <v>98</v>
      </c>
      <c r="B65" s="313">
        <v>1</v>
      </c>
      <c r="C65" s="374" t="s">
        <v>99</v>
      </c>
      <c r="D65" s="371">
        <v>9.0556000000000001</v>
      </c>
      <c r="E65" s="261">
        <v>1</v>
      </c>
      <c r="F65" s="315">
        <v>136619488</v>
      </c>
      <c r="G65" s="290">
        <f>IF(ISBLANK(F65),"-",(F65/$D$50*$D$47*$B$69)*$D$58/$D$65)</f>
        <v>126.24093315978914</v>
      </c>
      <c r="H65" s="287">
        <f t="shared" si="0"/>
        <v>1.009927465278313</v>
      </c>
    </row>
    <row r="66" spans="1:11" ht="23.25" customHeight="1" x14ac:dyDescent="0.4">
      <c r="A66" s="241" t="s">
        <v>100</v>
      </c>
      <c r="B66" s="313">
        <v>1</v>
      </c>
      <c r="C66" s="375"/>
      <c r="D66" s="372"/>
      <c r="E66" s="262">
        <v>2</v>
      </c>
      <c r="F66" s="315">
        <v>136904263</v>
      </c>
      <c r="G66" s="291">
        <f>IF(ISBLANK(F66),"-",(F66/$D$50*$D$47*$B$69)*$D$58/$D$65)</f>
        <v>126.50407469447691</v>
      </c>
      <c r="H66" s="288">
        <f t="shared" si="0"/>
        <v>1.0120325975558153</v>
      </c>
    </row>
    <row r="67" spans="1:11" ht="24.75" customHeight="1" x14ac:dyDescent="0.4">
      <c r="A67" s="241" t="s">
        <v>101</v>
      </c>
      <c r="B67" s="313">
        <v>1</v>
      </c>
      <c r="C67" s="375"/>
      <c r="D67" s="372"/>
      <c r="E67" s="262">
        <v>3</v>
      </c>
      <c r="F67" s="315">
        <v>137181895</v>
      </c>
      <c r="G67" s="291">
        <f>IF(ISBLANK(F67),"-",(F67/$D$50*$D$47*$B$69)*$D$58/$D$65)</f>
        <v>126.7606158605148</v>
      </c>
      <c r="H67" s="288">
        <f t="shared" si="0"/>
        <v>1.0140849268841183</v>
      </c>
    </row>
    <row r="68" spans="1:11" ht="27" customHeight="1" thickBot="1" x14ac:dyDescent="0.45">
      <c r="A68" s="241" t="s">
        <v>102</v>
      </c>
      <c r="B68" s="313">
        <v>1</v>
      </c>
      <c r="C68" s="376"/>
      <c r="D68" s="373"/>
      <c r="E68" s="263">
        <v>4</v>
      </c>
      <c r="F68" s="323"/>
      <c r="G68" s="292" t="str">
        <f>IF(ISBLANK(F68),"-",(F68/$D$50*$D$47*$B$69)*$D$58/$D$65)</f>
        <v>-</v>
      </c>
      <c r="H68" s="289" t="str">
        <f t="shared" si="0"/>
        <v>-</v>
      </c>
    </row>
    <row r="69" spans="1:11" ht="23.25" customHeight="1" x14ac:dyDescent="0.4">
      <c r="A69" s="241" t="s">
        <v>103</v>
      </c>
      <c r="B69" s="293">
        <f>(B68/B67)*(B66/B65)*(B64/B63)*(B62/B61)*B60</f>
        <v>200</v>
      </c>
      <c r="C69" s="374" t="s">
        <v>104</v>
      </c>
      <c r="D69" s="371">
        <v>8.8245000000000005</v>
      </c>
      <c r="E69" s="261">
        <v>1</v>
      </c>
      <c r="F69" s="322">
        <v>135389127</v>
      </c>
      <c r="G69" s="290">
        <f>IF(ISBLANK(F69),"-",(F69/$D$50*$D$47*$B$69)*$D$58/$D$69)</f>
        <v>128.38032002503581</v>
      </c>
      <c r="H69" s="288">
        <f t="shared" si="0"/>
        <v>1.0270425602002866</v>
      </c>
    </row>
    <row r="70" spans="1:11" ht="22.5" customHeight="1" thickBot="1" x14ac:dyDescent="0.45">
      <c r="A70" s="304" t="s">
        <v>105</v>
      </c>
      <c r="B70" s="339">
        <f>(D47*B69)/D56*D58</f>
        <v>8.8033576579069308</v>
      </c>
      <c r="C70" s="375"/>
      <c r="D70" s="372"/>
      <c r="E70" s="262">
        <v>2</v>
      </c>
      <c r="F70" s="315">
        <v>136109237</v>
      </c>
      <c r="G70" s="291">
        <f>IF(ISBLANK(F70),"-",(F70/$D$50*$D$47*$B$69)*$D$58/$D$69)</f>
        <v>129.06315146284567</v>
      </c>
      <c r="H70" s="288">
        <f t="shared" si="0"/>
        <v>1.0325052117027653</v>
      </c>
    </row>
    <row r="71" spans="1:11" ht="23.25" customHeight="1" x14ac:dyDescent="0.4">
      <c r="A71" s="357" t="s">
        <v>74</v>
      </c>
      <c r="B71" s="358"/>
      <c r="C71" s="375"/>
      <c r="D71" s="372"/>
      <c r="E71" s="262">
        <v>3</v>
      </c>
      <c r="F71" s="315">
        <v>135239119</v>
      </c>
      <c r="G71" s="291">
        <f>IF(ISBLANK(F71),"-",(F71/$D$50*$D$47*$B$69)*$D$58/$D$69)</f>
        <v>128.23807761995471</v>
      </c>
      <c r="H71" s="288">
        <f t="shared" si="0"/>
        <v>1.0259046209596376</v>
      </c>
    </row>
    <row r="72" spans="1:11" ht="23.25" customHeight="1" thickBot="1" x14ac:dyDescent="0.45">
      <c r="A72" s="359"/>
      <c r="B72" s="360"/>
      <c r="C72" s="377"/>
      <c r="D72" s="373"/>
      <c r="E72" s="263">
        <v>4</v>
      </c>
      <c r="F72" s="323"/>
      <c r="G72" s="292" t="str">
        <f>IF(ISBLANK(F72),"-",(F72/$D$50*$D$47*$B$69)*$D$58/$D$69)</f>
        <v>-</v>
      </c>
      <c r="H72" s="289" t="str">
        <f t="shared" si="0"/>
        <v>-</v>
      </c>
    </row>
    <row r="73" spans="1:11" ht="26.25" customHeight="1" x14ac:dyDescent="0.4">
      <c r="A73" s="294"/>
      <c r="B73" s="294"/>
      <c r="C73" s="294"/>
      <c r="D73" s="294"/>
      <c r="E73" s="294"/>
      <c r="F73" s="294"/>
      <c r="G73" s="255" t="s">
        <v>67</v>
      </c>
      <c r="H73" s="324">
        <f>AVERAGE(H61:H72)</f>
        <v>1.0193623348099941</v>
      </c>
    </row>
    <row r="74" spans="1:11" ht="26.25" customHeight="1" thickBot="1" x14ac:dyDescent="0.45">
      <c r="C74" s="294"/>
      <c r="D74" s="294"/>
      <c r="E74" s="294"/>
      <c r="F74" s="294"/>
      <c r="G74" s="253" t="s">
        <v>80</v>
      </c>
      <c r="H74" s="325">
        <f>STDEV(H61:H72)/H73</f>
        <v>7.4271406149884383E-3</v>
      </c>
    </row>
    <row r="75" spans="1:11" ht="27" customHeight="1" thickBot="1" x14ac:dyDescent="0.45">
      <c r="A75" s="294"/>
      <c r="B75" s="294"/>
      <c r="C75" s="340" t="s">
        <v>114</v>
      </c>
      <c r="D75" s="264"/>
      <c r="E75" s="264"/>
      <c r="F75" s="294"/>
      <c r="G75" s="254" t="s">
        <v>20</v>
      </c>
      <c r="H75" s="326">
        <f>COUNT(H61:H72)</f>
        <v>9</v>
      </c>
    </row>
    <row r="76" spans="1:11" ht="18.75" x14ac:dyDescent="0.3">
      <c r="A76" s="294"/>
      <c r="B76" s="294"/>
      <c r="C76" s="294"/>
      <c r="D76" s="264"/>
      <c r="E76" s="264"/>
      <c r="F76" s="264"/>
      <c r="G76" s="264"/>
      <c r="H76" s="294"/>
      <c r="I76" s="280"/>
      <c r="J76" s="328"/>
      <c r="K76" s="333"/>
    </row>
    <row r="77" spans="1:11" ht="26.25" customHeight="1" x14ac:dyDescent="0.4">
      <c r="A77" s="231" t="s">
        <v>106</v>
      </c>
      <c r="B77" s="328" t="s">
        <v>107</v>
      </c>
      <c r="C77" s="354" t="str">
        <f>B20</f>
        <v>Amoxicilin  Trihydrate BP</v>
      </c>
      <c r="D77" s="354"/>
      <c r="E77" s="280" t="s">
        <v>108</v>
      </c>
      <c r="F77" s="280"/>
      <c r="G77" s="329">
        <f>H73</f>
        <v>1.0193623348099941</v>
      </c>
      <c r="H77" s="294"/>
      <c r="I77" s="280"/>
      <c r="J77" s="328"/>
      <c r="K77" s="333"/>
    </row>
    <row r="78" spans="1:11" ht="19.5" customHeight="1" thickBot="1" x14ac:dyDescent="0.35">
      <c r="A78" s="334"/>
      <c r="B78" s="269"/>
      <c r="C78" s="270"/>
      <c r="D78" s="270"/>
      <c r="E78" s="269"/>
      <c r="F78" s="269"/>
      <c r="G78" s="269"/>
      <c r="H78" s="269"/>
    </row>
    <row r="79" spans="1:11" ht="18.75" x14ac:dyDescent="0.3">
      <c r="B79" s="294" t="s">
        <v>25</v>
      </c>
      <c r="E79" s="294" t="s">
        <v>26</v>
      </c>
      <c r="F79" s="294"/>
      <c r="G79" s="294" t="s">
        <v>27</v>
      </c>
    </row>
    <row r="80" spans="1:11" ht="83.1" customHeight="1" x14ac:dyDescent="0.3">
      <c r="A80" s="328" t="s">
        <v>28</v>
      </c>
      <c r="B80" s="306"/>
      <c r="C80" s="306"/>
      <c r="D80" s="294"/>
      <c r="E80" s="284"/>
      <c r="F80" s="280"/>
      <c r="G80" s="284"/>
      <c r="H80" s="284"/>
      <c r="I80" s="280"/>
    </row>
    <row r="81" spans="1:9" ht="83.1" customHeight="1" x14ac:dyDescent="0.3">
      <c r="A81" s="328" t="s">
        <v>29</v>
      </c>
      <c r="B81" s="307"/>
      <c r="C81" s="307"/>
      <c r="D81" s="333"/>
      <c r="E81" s="285"/>
      <c r="F81" s="280"/>
      <c r="G81" s="285"/>
      <c r="H81" s="285"/>
      <c r="I81" s="280"/>
    </row>
    <row r="82" spans="1:9" ht="18.75" x14ac:dyDescent="0.3">
      <c r="A82" s="294"/>
      <c r="B82" s="294"/>
      <c r="C82" s="264"/>
      <c r="D82" s="264"/>
      <c r="E82" s="264"/>
      <c r="F82" s="264"/>
      <c r="G82" s="294"/>
      <c r="H82" s="294"/>
      <c r="I82" s="280"/>
    </row>
    <row r="83" spans="1:9" ht="18.75" x14ac:dyDescent="0.3">
      <c r="A83" s="294"/>
      <c r="B83" s="294"/>
      <c r="C83" s="294"/>
      <c r="D83" s="264"/>
      <c r="E83" s="264"/>
      <c r="F83" s="264"/>
      <c r="G83" s="264"/>
      <c r="H83" s="294"/>
      <c r="I83" s="280"/>
    </row>
    <row r="84" spans="1:9" ht="18.75" x14ac:dyDescent="0.3">
      <c r="A84" s="294"/>
      <c r="B84" s="294"/>
      <c r="C84" s="294"/>
      <c r="D84" s="264"/>
      <c r="E84" s="264"/>
      <c r="F84" s="264"/>
      <c r="G84" s="264"/>
      <c r="H84" s="294"/>
      <c r="I84" s="280"/>
    </row>
    <row r="85" spans="1:9" ht="18.75" x14ac:dyDescent="0.3">
      <c r="A85" s="294"/>
      <c r="B85" s="294"/>
      <c r="C85" s="294"/>
      <c r="D85" s="264"/>
      <c r="E85" s="264"/>
      <c r="F85" s="264"/>
      <c r="G85" s="264"/>
      <c r="H85" s="294"/>
      <c r="I85" s="280"/>
    </row>
    <row r="86" spans="1:9" ht="18.75" x14ac:dyDescent="0.3">
      <c r="A86" s="294"/>
      <c r="B86" s="294"/>
      <c r="C86" s="294"/>
      <c r="D86" s="264"/>
      <c r="E86" s="264"/>
      <c r="F86" s="264"/>
      <c r="G86" s="264"/>
      <c r="H86" s="294"/>
      <c r="I86" s="280"/>
    </row>
    <row r="87" spans="1:9" ht="18.75" x14ac:dyDescent="0.3">
      <c r="A87" s="294"/>
      <c r="B87" s="294"/>
      <c r="C87" s="294"/>
      <c r="D87" s="264"/>
      <c r="E87" s="264"/>
      <c r="F87" s="264"/>
      <c r="G87" s="264"/>
      <c r="H87" s="294"/>
      <c r="I87" s="280"/>
    </row>
    <row r="88" spans="1:9" ht="18.75" x14ac:dyDescent="0.3">
      <c r="A88" s="294"/>
      <c r="B88" s="294"/>
      <c r="C88" s="294"/>
      <c r="D88" s="264"/>
      <c r="E88" s="264"/>
      <c r="F88" s="264"/>
      <c r="G88" s="264"/>
      <c r="H88" s="294"/>
      <c r="I88" s="280"/>
    </row>
    <row r="89" spans="1:9" ht="18.75" x14ac:dyDescent="0.3">
      <c r="A89" s="294"/>
      <c r="B89" s="294"/>
      <c r="C89" s="294"/>
      <c r="D89" s="264"/>
      <c r="E89" s="264"/>
      <c r="F89" s="264"/>
      <c r="G89" s="264"/>
      <c r="H89" s="294"/>
      <c r="I89" s="280"/>
    </row>
    <row r="90" spans="1:9" ht="18.75" x14ac:dyDescent="0.3">
      <c r="A90" s="294"/>
      <c r="B90" s="294"/>
      <c r="C90" s="294"/>
      <c r="D90" s="264"/>
      <c r="E90" s="264"/>
      <c r="F90" s="264"/>
      <c r="G90" s="264"/>
      <c r="H90" s="294"/>
      <c r="I90" s="280"/>
    </row>
    <row r="250" spans="1:1" x14ac:dyDescent="0.25">
      <c r="A250" s="220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Relative Density</vt:lpstr>
      <vt:lpstr>Amoxicillin DAY 1</vt:lpstr>
      <vt:lpstr>Amoxicillin DAY 7</vt:lpstr>
      <vt:lpstr>'Amoxicillin DAY 1'!Print_Area</vt:lpstr>
      <vt:lpstr>'Amoxicillin DAY 7'!Print_Area</vt:lpstr>
      <vt:lpstr>'Relative Density'!Print_Area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2015-11-02T09:20:21Z</cp:lastPrinted>
  <dcterms:created xsi:type="dcterms:W3CDTF">2005-07-05T10:19:27Z</dcterms:created>
  <dcterms:modified xsi:type="dcterms:W3CDTF">2015-11-05T12:32:09Z</dcterms:modified>
</cp:coreProperties>
</file>