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6"/>
  </bookViews>
  <sheets>
    <sheet name="RD" sheetId="2" r:id="rId1"/>
    <sheet name="SST " sheetId="7" r:id="rId2"/>
    <sheet name="Amoxicillin Trihydrate " sheetId="6" r:id="rId3"/>
    <sheet name="Flucloxacillin " sheetId="4" r:id="rId4"/>
    <sheet name="SST (Rpt) " sheetId="1" r:id="rId5"/>
    <sheet name="Amoxicillin Trihydrate (Rpt) " sheetId="3" r:id="rId6"/>
    <sheet name="Flucloxacillin (Rpt)  " sheetId="5" r:id="rId7"/>
  </sheets>
  <definedNames>
    <definedName name="_xlnm.Print_Area" localSheetId="2">'Amoxicillin Trihydrate '!$A$1:$H$135</definedName>
    <definedName name="_xlnm.Print_Area" localSheetId="5">'Amoxicillin Trihydrate (Rpt) '!$A$1:$H$135</definedName>
    <definedName name="_xlnm.Print_Area" localSheetId="3">'Flucloxacillin '!$A$1:$H$135</definedName>
    <definedName name="_xlnm.Print_Area" localSheetId="6">'Flucloxacillin (Rpt)  '!$A$1:$H$135</definedName>
  </definedNames>
  <calcPr calcId="145621"/>
</workbook>
</file>

<file path=xl/calcChain.xml><?xml version="1.0" encoding="utf-8"?>
<calcChain xmlns="http://schemas.openxmlformats.org/spreadsheetml/2006/main">
  <c r="H70" i="3" l="1"/>
  <c r="F51" i="1"/>
  <c r="F51" i="7"/>
  <c r="B42" i="7"/>
  <c r="B41" i="7"/>
  <c r="B40" i="7"/>
  <c r="B21" i="7"/>
  <c r="B20" i="7"/>
  <c r="B19" i="7"/>
  <c r="B53" i="7"/>
  <c r="E51" i="7"/>
  <c r="D51" i="7"/>
  <c r="C51" i="7"/>
  <c r="B51" i="7"/>
  <c r="B52" i="7" s="1"/>
  <c r="B32" i="7"/>
  <c r="E30" i="7"/>
  <c r="D30" i="7"/>
  <c r="C30" i="7"/>
  <c r="B30" i="7"/>
  <c r="B31" i="7" s="1"/>
  <c r="H63" i="6" l="1"/>
  <c r="H64" i="6"/>
  <c r="H65" i="6"/>
  <c r="H69" i="6"/>
  <c r="H70" i="6"/>
  <c r="H71" i="6"/>
  <c r="H72" i="6"/>
  <c r="H73" i="6"/>
  <c r="H127" i="6"/>
  <c r="G127" i="6"/>
  <c r="G126" i="6"/>
  <c r="H126" i="6" s="1"/>
  <c r="G125" i="6"/>
  <c r="H125" i="6" s="1"/>
  <c r="H124" i="6"/>
  <c r="G124" i="6"/>
  <c r="B124" i="6"/>
  <c r="H123" i="6"/>
  <c r="G123" i="6"/>
  <c r="G116" i="6"/>
  <c r="H116" i="6" s="1"/>
  <c r="B113" i="6"/>
  <c r="B112" i="6"/>
  <c r="D113" i="6" s="1"/>
  <c r="E111" i="6"/>
  <c r="B100" i="6"/>
  <c r="D103" i="6" s="1"/>
  <c r="F99" i="6"/>
  <c r="F100" i="6" s="1"/>
  <c r="F101" i="6" s="1"/>
  <c r="F97" i="6"/>
  <c r="D97" i="6"/>
  <c r="G96" i="6"/>
  <c r="E96" i="6"/>
  <c r="B89" i="6"/>
  <c r="D99" i="6" s="1"/>
  <c r="D100" i="6" s="1"/>
  <c r="D101" i="6" s="1"/>
  <c r="C78" i="6"/>
  <c r="G73" i="6"/>
  <c r="B71" i="6"/>
  <c r="B70" i="6"/>
  <c r="G69" i="6"/>
  <c r="G65" i="6"/>
  <c r="D59" i="6"/>
  <c r="B59" i="6"/>
  <c r="B58" i="6"/>
  <c r="B56" i="6"/>
  <c r="D49" i="6"/>
  <c r="B46" i="6"/>
  <c r="F43" i="6"/>
  <c r="D43" i="6"/>
  <c r="G42" i="6"/>
  <c r="E42" i="6"/>
  <c r="B35" i="6"/>
  <c r="F45" i="6" s="1"/>
  <c r="F46" i="6" s="1"/>
  <c r="B21" i="6"/>
  <c r="B110" i="6" s="1"/>
  <c r="B20" i="6"/>
  <c r="E57" i="6" s="1"/>
  <c r="B19" i="6"/>
  <c r="B18" i="6"/>
  <c r="B81" i="4"/>
  <c r="F47" i="6" l="1"/>
  <c r="G40" i="6"/>
  <c r="G41" i="6"/>
  <c r="G94" i="6"/>
  <c r="G95" i="6"/>
  <c r="D104" i="6"/>
  <c r="E95" i="6"/>
  <c r="E93" i="6"/>
  <c r="E94" i="6"/>
  <c r="G93" i="6"/>
  <c r="B125" i="6"/>
  <c r="E40" i="6"/>
  <c r="D45" i="6"/>
  <c r="D46" i="6" s="1"/>
  <c r="D47" i="6" s="1"/>
  <c r="D50" i="6"/>
  <c r="C132" i="6"/>
  <c r="G39" i="6"/>
  <c r="C132" i="5"/>
  <c r="H127" i="5"/>
  <c r="G127" i="5"/>
  <c r="B124" i="5"/>
  <c r="H116" i="5"/>
  <c r="G116" i="5"/>
  <c r="B113" i="5"/>
  <c r="B112" i="5"/>
  <c r="D113" i="5" s="1"/>
  <c r="E111" i="5"/>
  <c r="B110" i="5"/>
  <c r="B100" i="5"/>
  <c r="D103" i="5" s="1"/>
  <c r="F97" i="5"/>
  <c r="D97" i="5"/>
  <c r="G96" i="5"/>
  <c r="E96" i="5"/>
  <c r="B89" i="5"/>
  <c r="F99" i="5" s="1"/>
  <c r="F100" i="5" s="1"/>
  <c r="F101" i="5" s="1"/>
  <c r="B85" i="5"/>
  <c r="C78" i="5"/>
  <c r="H73" i="5"/>
  <c r="G73" i="5"/>
  <c r="B70" i="5"/>
  <c r="H69" i="5"/>
  <c r="G69" i="5"/>
  <c r="H65" i="5"/>
  <c r="G65" i="5"/>
  <c r="D59" i="5"/>
  <c r="B71" i="5" s="1"/>
  <c r="B59" i="5"/>
  <c r="E57" i="5"/>
  <c r="B56" i="5"/>
  <c r="D49" i="5"/>
  <c r="D50" i="5" s="1"/>
  <c r="B46" i="5"/>
  <c r="F43" i="5"/>
  <c r="D43" i="5"/>
  <c r="G42" i="5"/>
  <c r="E42" i="5"/>
  <c r="B35" i="5"/>
  <c r="D45" i="5" s="1"/>
  <c r="D46" i="5" s="1"/>
  <c r="D47" i="5" s="1"/>
  <c r="B31" i="5"/>
  <c r="G97" i="6" l="1"/>
  <c r="E39" i="6"/>
  <c r="G43" i="6"/>
  <c r="E41" i="6"/>
  <c r="D107" i="6"/>
  <c r="D105" i="6"/>
  <c r="E97" i="6"/>
  <c r="G94" i="5"/>
  <c r="G95" i="5"/>
  <c r="G93" i="5"/>
  <c r="D104" i="5"/>
  <c r="E93" i="5"/>
  <c r="B125" i="5"/>
  <c r="F45" i="5"/>
  <c r="F46" i="5" s="1"/>
  <c r="G39" i="5" s="1"/>
  <c r="D99" i="5"/>
  <c r="D100" i="5" s="1"/>
  <c r="D101" i="5" s="1"/>
  <c r="E40" i="5"/>
  <c r="E39" i="5"/>
  <c r="E41" i="5"/>
  <c r="G121" i="6" l="1"/>
  <c r="H121" i="6" s="1"/>
  <c r="G119" i="6"/>
  <c r="H119" i="6" s="1"/>
  <c r="G117" i="6"/>
  <c r="H117" i="6" s="1"/>
  <c r="G122" i="6"/>
  <c r="H122" i="6" s="1"/>
  <c r="G120" i="6"/>
  <c r="H120" i="6" s="1"/>
  <c r="G118" i="6"/>
  <c r="H118" i="6" s="1"/>
  <c r="D106" i="6"/>
  <c r="D51" i="6"/>
  <c r="E43" i="6"/>
  <c r="D53" i="6"/>
  <c r="E95" i="5"/>
  <c r="E94" i="5"/>
  <c r="G41" i="5"/>
  <c r="D51" i="5"/>
  <c r="E43" i="5"/>
  <c r="D105" i="5"/>
  <c r="E97" i="5"/>
  <c r="D107" i="5"/>
  <c r="G43" i="5"/>
  <c r="F47" i="5"/>
  <c r="G40" i="5"/>
  <c r="D53" i="5" s="1"/>
  <c r="G97" i="5"/>
  <c r="H128" i="6" l="1"/>
  <c r="H130" i="6"/>
  <c r="G72" i="6"/>
  <c r="G68" i="6"/>
  <c r="G66" i="6"/>
  <c r="G64" i="6"/>
  <c r="G62" i="6"/>
  <c r="H62" i="6" s="1"/>
  <c r="G71" i="6"/>
  <c r="G63" i="6"/>
  <c r="G67" i="6"/>
  <c r="G70" i="6"/>
  <c r="D52" i="6"/>
  <c r="G72" i="5"/>
  <c r="H72" i="5" s="1"/>
  <c r="G67" i="5"/>
  <c r="H67" i="5" s="1"/>
  <c r="G63" i="5"/>
  <c r="H63" i="5" s="1"/>
  <c r="D52" i="5"/>
  <c r="G70" i="5"/>
  <c r="H70" i="5" s="1"/>
  <c r="G71" i="5"/>
  <c r="H71" i="5" s="1"/>
  <c r="G68" i="5"/>
  <c r="H68" i="5" s="1"/>
  <c r="G66" i="5"/>
  <c r="H66" i="5" s="1"/>
  <c r="G64" i="5"/>
  <c r="H64" i="5" s="1"/>
  <c r="G62" i="5"/>
  <c r="H62" i="5" s="1"/>
  <c r="G123" i="5"/>
  <c r="H123" i="5" s="1"/>
  <c r="G124" i="5"/>
  <c r="H124" i="5" s="1"/>
  <c r="D106" i="5"/>
  <c r="G125" i="5"/>
  <c r="H125" i="5" s="1"/>
  <c r="G122" i="5"/>
  <c r="H122" i="5" s="1"/>
  <c r="G120" i="5"/>
  <c r="H120" i="5" s="1"/>
  <c r="G118" i="5"/>
  <c r="H118" i="5" s="1"/>
  <c r="G126" i="5"/>
  <c r="H126" i="5" s="1"/>
  <c r="G121" i="5"/>
  <c r="H121" i="5" s="1"/>
  <c r="G119" i="5"/>
  <c r="H119" i="5" s="1"/>
  <c r="G117" i="5"/>
  <c r="H117" i="5" s="1"/>
  <c r="H76" i="6" l="1"/>
  <c r="H74" i="6"/>
  <c r="G132" i="6"/>
  <c r="H129" i="6"/>
  <c r="H74" i="5"/>
  <c r="H76" i="5"/>
  <c r="H128" i="5"/>
  <c r="H130" i="5"/>
  <c r="H75" i="6" l="1"/>
  <c r="G78" i="6"/>
  <c r="G132" i="5"/>
  <c r="H129" i="5"/>
  <c r="H75" i="5"/>
  <c r="G78" i="5"/>
  <c r="H120" i="3" l="1"/>
  <c r="H121" i="3"/>
  <c r="H122" i="3"/>
  <c r="H123" i="3"/>
  <c r="H63" i="3"/>
  <c r="H64" i="3"/>
  <c r="H65" i="3"/>
  <c r="H66" i="3"/>
  <c r="H67" i="3"/>
  <c r="H68" i="3"/>
  <c r="H69" i="3"/>
  <c r="H127" i="3"/>
  <c r="B112" i="4" l="1"/>
  <c r="B31" i="4" l="1"/>
  <c r="B21" i="3"/>
  <c r="B56" i="3" s="1"/>
  <c r="B20" i="3"/>
  <c r="C78" i="3" s="1"/>
  <c r="B19" i="3"/>
  <c r="B18" i="3"/>
  <c r="C132" i="4"/>
  <c r="H127" i="4"/>
  <c r="G127" i="4"/>
  <c r="B124" i="4"/>
  <c r="B113" i="4"/>
  <c r="E111" i="4"/>
  <c r="B110" i="4"/>
  <c r="B100" i="4"/>
  <c r="D103" i="4" s="1"/>
  <c r="F97" i="4"/>
  <c r="D97" i="4"/>
  <c r="G96" i="4"/>
  <c r="E96" i="4"/>
  <c r="B89" i="4"/>
  <c r="F99" i="4" s="1"/>
  <c r="B85" i="4"/>
  <c r="C78" i="4"/>
  <c r="H73" i="4"/>
  <c r="G73" i="4"/>
  <c r="B70" i="4"/>
  <c r="H69" i="4"/>
  <c r="G69" i="4"/>
  <c r="H65" i="4"/>
  <c r="G65" i="4"/>
  <c r="B59" i="4"/>
  <c r="D113" i="4"/>
  <c r="B125" i="4" s="1"/>
  <c r="E57" i="4"/>
  <c r="B56" i="4"/>
  <c r="B46" i="4"/>
  <c r="D49" i="4" s="1"/>
  <c r="F43" i="4"/>
  <c r="D43" i="4"/>
  <c r="G42" i="4"/>
  <c r="E42" i="4"/>
  <c r="B35" i="4"/>
  <c r="D45" i="4" s="1"/>
  <c r="G127" i="3"/>
  <c r="B124" i="3"/>
  <c r="G123" i="3"/>
  <c r="G119" i="3"/>
  <c r="H119" i="3" s="1"/>
  <c r="B113" i="3"/>
  <c r="B100" i="3"/>
  <c r="D103" i="3" s="1"/>
  <c r="F97" i="3"/>
  <c r="D97" i="3"/>
  <c r="G96" i="3"/>
  <c r="E96" i="3"/>
  <c r="B89" i="3"/>
  <c r="F99" i="3" s="1"/>
  <c r="H73" i="3"/>
  <c r="G73" i="3"/>
  <c r="B70" i="3"/>
  <c r="G69" i="3"/>
  <c r="G65" i="3"/>
  <c r="B59" i="3"/>
  <c r="B46" i="3"/>
  <c r="D49" i="3" s="1"/>
  <c r="F45" i="3"/>
  <c r="F46" i="3" s="1"/>
  <c r="F47" i="3" s="1"/>
  <c r="F43" i="3"/>
  <c r="D43" i="3"/>
  <c r="G42" i="3"/>
  <c r="E42" i="3"/>
  <c r="B35" i="3"/>
  <c r="D45" i="3" s="1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4" l="1"/>
  <c r="F46" i="4" s="1"/>
  <c r="F47" i="4" s="1"/>
  <c r="F100" i="3"/>
  <c r="G94" i="3" s="1"/>
  <c r="F100" i="4"/>
  <c r="G94" i="4" s="1"/>
  <c r="D46" i="3"/>
  <c r="D47" i="3" s="1"/>
  <c r="D46" i="4"/>
  <c r="D47" i="4" s="1"/>
  <c r="C35" i="2"/>
  <c r="C37" i="2"/>
  <c r="C39" i="2" s="1"/>
  <c r="B58" i="3" s="1"/>
  <c r="B112" i="3" s="1"/>
  <c r="D113" i="3" s="1"/>
  <c r="B125" i="3" s="1"/>
  <c r="B110" i="3"/>
  <c r="E57" i="3"/>
  <c r="C132" i="3"/>
  <c r="E111" i="3"/>
  <c r="D50" i="4"/>
  <c r="D50" i="3"/>
  <c r="G41" i="3"/>
  <c r="G40" i="3"/>
  <c r="G39" i="3"/>
  <c r="D99" i="3"/>
  <c r="D100" i="3" s="1"/>
  <c r="D101" i="3" s="1"/>
  <c r="D104" i="3"/>
  <c r="D99" i="4"/>
  <c r="D100" i="4" s="1"/>
  <c r="D101" i="4" s="1"/>
  <c r="D104" i="4"/>
  <c r="D59" i="4"/>
  <c r="B71" i="4" s="1"/>
  <c r="G41" i="4" l="1"/>
  <c r="G39" i="4"/>
  <c r="F101" i="4"/>
  <c r="G95" i="4"/>
  <c r="G97" i="4" s="1"/>
  <c r="G93" i="4"/>
  <c r="G93" i="3"/>
  <c r="F101" i="3"/>
  <c r="G95" i="3"/>
  <c r="E39" i="3"/>
  <c r="E40" i="3"/>
  <c r="E41" i="3"/>
  <c r="D59" i="3"/>
  <c r="E95" i="3"/>
  <c r="E93" i="3"/>
  <c r="E94" i="3"/>
  <c r="E95" i="4"/>
  <c r="E93" i="4"/>
  <c r="E40" i="4"/>
  <c r="G40" i="4"/>
  <c r="E41" i="4"/>
  <c r="E39" i="4"/>
  <c r="E94" i="4"/>
  <c r="G43" i="3"/>
  <c r="G43" i="4" l="1"/>
  <c r="D53" i="3"/>
  <c r="E43" i="3"/>
  <c r="D107" i="4"/>
  <c r="G97" i="3"/>
  <c r="D51" i="3"/>
  <c r="G71" i="3" s="1"/>
  <c r="B71" i="3"/>
  <c r="E97" i="3"/>
  <c r="D107" i="3"/>
  <c r="D105" i="3"/>
  <c r="E97" i="4"/>
  <c r="D51" i="4"/>
  <c r="G71" i="4" s="1"/>
  <c r="H71" i="4" s="1"/>
  <c r="D53" i="4"/>
  <c r="E43" i="4"/>
  <c r="D105" i="4"/>
  <c r="G123" i="4" l="1"/>
  <c r="H123" i="4" s="1"/>
  <c r="G119" i="4"/>
  <c r="H119" i="4" s="1"/>
  <c r="G64" i="3"/>
  <c r="G67" i="3"/>
  <c r="D52" i="3"/>
  <c r="G64" i="4"/>
  <c r="H64" i="4" s="1"/>
  <c r="G63" i="4"/>
  <c r="H63" i="4" s="1"/>
  <c r="G62" i="4"/>
  <c r="H62" i="4" s="1"/>
  <c r="G67" i="4"/>
  <c r="H67" i="4" s="1"/>
  <c r="G66" i="4"/>
  <c r="H66" i="4" s="1"/>
  <c r="G116" i="4"/>
  <c r="H116" i="4" s="1"/>
  <c r="G117" i="4"/>
  <c r="H117" i="4" s="1"/>
  <c r="G72" i="3"/>
  <c r="G68" i="3"/>
  <c r="G63" i="3"/>
  <c r="G66" i="3"/>
  <c r="G62" i="3"/>
  <c r="H62" i="3" s="1"/>
  <c r="G70" i="3"/>
  <c r="G124" i="3"/>
  <c r="H124" i="3" s="1"/>
  <c r="G117" i="3"/>
  <c r="H117" i="3" s="1"/>
  <c r="G116" i="3"/>
  <c r="H116" i="3" s="1"/>
  <c r="G118" i="3"/>
  <c r="H118" i="3" s="1"/>
  <c r="G126" i="3"/>
  <c r="H126" i="3" s="1"/>
  <c r="G122" i="3"/>
  <c r="G121" i="3"/>
  <c r="G125" i="3"/>
  <c r="H125" i="3" s="1"/>
  <c r="D106" i="3"/>
  <c r="G120" i="3"/>
  <c r="G72" i="4"/>
  <c r="H72" i="4" s="1"/>
  <c r="G70" i="4"/>
  <c r="H70" i="4" s="1"/>
  <c r="G68" i="4"/>
  <c r="H68" i="4" s="1"/>
  <c r="D52" i="4"/>
  <c r="G126" i="4"/>
  <c r="H126" i="4" s="1"/>
  <c r="G121" i="4"/>
  <c r="H121" i="4" s="1"/>
  <c r="G124" i="4"/>
  <c r="H124" i="4" s="1"/>
  <c r="D106" i="4"/>
  <c r="G125" i="4"/>
  <c r="H125" i="4" s="1"/>
  <c r="G122" i="4"/>
  <c r="H122" i="4" s="1"/>
  <c r="G120" i="4"/>
  <c r="H120" i="4" s="1"/>
  <c r="G118" i="4"/>
  <c r="H118" i="4" s="1"/>
  <c r="H74" i="3" l="1"/>
  <c r="G78" i="3" s="1"/>
  <c r="H76" i="3"/>
  <c r="H130" i="3"/>
  <c r="H128" i="3"/>
  <c r="G132" i="3" s="1"/>
  <c r="H74" i="4"/>
  <c r="G78" i="4" s="1"/>
  <c r="H76" i="4"/>
  <c r="H128" i="4"/>
  <c r="H130" i="4"/>
  <c r="H75" i="3" l="1"/>
  <c r="H129" i="3"/>
  <c r="H75" i="4"/>
  <c r="G132" i="4"/>
  <c r="H129" i="4"/>
</calcChain>
</file>

<file path=xl/sharedStrings.xml><?xml version="1.0" encoding="utf-8"?>
<sst xmlns="http://schemas.openxmlformats.org/spreadsheetml/2006/main" count="802" uniqueCount="120">
  <si>
    <t>HPLC System Suitability Report</t>
  </si>
  <si>
    <t>Analysis Data</t>
  </si>
  <si>
    <t>Assay</t>
  </si>
  <si>
    <t>Sample(s)</t>
  </si>
  <si>
    <t>Reference Substance:</t>
  </si>
  <si>
    <t>MOXICOR F SYRUP</t>
  </si>
  <si>
    <t>% age Purity:</t>
  </si>
  <si>
    <t>NDQD201510451</t>
  </si>
  <si>
    <t>Weight (mg):</t>
  </si>
  <si>
    <t>Amoxicillin Trihydrate and Flucloxacill Sodium</t>
  </si>
  <si>
    <t>Standard Conc (mg/mL):</t>
  </si>
  <si>
    <t>Each 5 mL contains: Amoxicillin 125 mg (as Trihydtate), Flucloxacillin Sodium 125 mg</t>
  </si>
  <si>
    <t>2015-10-26 10:57:11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</si>
  <si>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</si>
  <si>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</si>
  <si>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</si>
  <si>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</si>
  <si>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</si>
  <si>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</si>
  <si>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</si>
  <si>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</si>
  <si>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</si>
  <si>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</si>
  <si>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</si>
  <si>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</si>
  <si>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</si>
  <si>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</si>
  <si>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</si>
  <si>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</si>
  <si>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</si>
  <si>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</si>
  <si>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</si>
  <si>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</si>
  <si>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</si>
  <si>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</si>
  <si>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</si>
  <si>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</si>
  <si>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</si>
  <si>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</si>
  <si>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</si>
  <si>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</si>
  <si>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</si>
  <si>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</si>
  <si>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</si>
  <si>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</si>
  <si>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</si>
  <si>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</si>
  <si>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USP Amoxicillin RS</t>
  </si>
  <si>
    <t>Code:</t>
  </si>
  <si>
    <t>F0J018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</si>
  <si>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</si>
  <si>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</si>
  <si>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</si>
  <si>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</si>
  <si>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</si>
  <si>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</si>
  <si>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</si>
  <si>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</si>
  <si>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</si>
  <si>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</si>
  <si>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</si>
  <si>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</si>
  <si>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</si>
  <si>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</si>
  <si>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</si>
  <si>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</si>
  <si>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</si>
  <si>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</si>
  <si>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</si>
  <si>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</si>
  <si>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</si>
  <si>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</si>
  <si>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</si>
  <si>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</si>
  <si>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</si>
  <si>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</si>
  <si>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</si>
  <si>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</si>
  <si>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</si>
  <si>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</si>
  <si>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</si>
  <si>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</si>
  <si>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</si>
  <si>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</si>
  <si>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</si>
  <si>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</si>
  <si>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</si>
  <si>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</si>
  <si>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</si>
  <si>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</si>
  <si>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</si>
  <si>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</si>
  <si>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</si>
  <si>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</si>
  <si>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</si>
  <si>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</si>
  <si>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</si>
  <si>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</si>
  <si>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</si>
  <si>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</si>
  <si>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</si>
  <si>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</si>
  <si>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</si>
  <si>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</si>
  <si>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</si>
  <si>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</si>
  <si>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</si>
  <si>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</si>
  <si>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</si>
  <si>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</si>
  <si>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</si>
  <si>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</si>
  <si>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</si>
  <si>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</si>
  <si>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flucloxacillin sodium</t>
  </si>
  <si>
    <t>Flucloxacillin</t>
  </si>
  <si>
    <t xml:space="preserve"> Flucloxacill Sodium</t>
  </si>
  <si>
    <t xml:space="preserve">Amoxicillin Trihydrate </t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</si>
  <si>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2.5</t>
    </r>
  </si>
  <si>
    <t>Peak Resolution 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</si>
</sst>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2" fontId="13" fillId="2" borderId="21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3" fillId="2" borderId="41" xfId="0" applyNumberFormat="1" applyFont="1" applyFill="1" applyBorder="1" applyAlignment="1">
      <alignment horizontal="center"/>
    </xf>
    <xf numFmtId="10" fontId="13" fillId="2" borderId="52" xfId="0" applyNumberFormat="1" applyFont="1" applyFill="1" applyBorder="1" applyAlignment="1">
      <alignment horizontal="center" vertical="center"/>
    </xf>
    <xf numFmtId="10" fontId="13" fillId="2" borderId="53" xfId="0" applyNumberFormat="1" applyFont="1" applyFill="1" applyBorder="1" applyAlignment="1">
      <alignment horizontal="center" vertical="center"/>
    </xf>
    <xf numFmtId="10" fontId="13" fillId="2" borderId="54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38" xfId="0" applyFont="1" applyFill="1" applyBorder="1" applyAlignment="1">
      <alignment horizontal="center"/>
    </xf>
    <xf numFmtId="10" fontId="13" fillId="2" borderId="55" xfId="0" applyNumberFormat="1" applyFont="1" applyFill="1" applyBorder="1" applyAlignment="1">
      <alignment horizontal="center" vertical="center"/>
    </xf>
    <xf numFmtId="10" fontId="13" fillId="2" borderId="56" xfId="0" applyNumberFormat="1" applyFont="1" applyFill="1" applyBorder="1" applyAlignment="1">
      <alignment horizontal="center" vertical="center"/>
    </xf>
    <xf numFmtId="10" fontId="13" fillId="2" borderId="5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G39" sqref="G39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86" t="s">
        <v>30</v>
      </c>
      <c r="B1" s="386"/>
      <c r="C1" s="386"/>
      <c r="D1" s="386"/>
      <c r="E1" s="386"/>
      <c r="F1" s="386"/>
      <c r="G1" s="105"/>
    </row>
    <row r="2" spans="1:7" ht="12.75" customHeight="1" x14ac:dyDescent="0.3">
      <c r="A2" s="386"/>
      <c r="B2" s="386"/>
      <c r="C2" s="386"/>
      <c r="D2" s="386"/>
      <c r="E2" s="386"/>
      <c r="F2" s="386"/>
      <c r="G2" s="105"/>
    </row>
    <row r="3" spans="1:7" ht="12.75" customHeight="1" x14ac:dyDescent="0.3">
      <c r="A3" s="386"/>
      <c r="B3" s="386"/>
      <c r="C3" s="386"/>
      <c r="D3" s="386"/>
      <c r="E3" s="386"/>
      <c r="F3" s="386"/>
      <c r="G3" s="105"/>
    </row>
    <row r="4" spans="1:7" ht="12.75" customHeight="1" x14ac:dyDescent="0.3">
      <c r="A4" s="386"/>
      <c r="B4" s="386"/>
      <c r="C4" s="386"/>
      <c r="D4" s="386"/>
      <c r="E4" s="386"/>
      <c r="F4" s="386"/>
      <c r="G4" s="105"/>
    </row>
    <row r="5" spans="1:7" ht="12.75" customHeight="1" x14ac:dyDescent="0.3">
      <c r="A5" s="386"/>
      <c r="B5" s="386"/>
      <c r="C5" s="386"/>
      <c r="D5" s="386"/>
      <c r="E5" s="386"/>
      <c r="F5" s="386"/>
      <c r="G5" s="105"/>
    </row>
    <row r="6" spans="1:7" ht="12.75" customHeight="1" x14ac:dyDescent="0.3">
      <c r="A6" s="386"/>
      <c r="B6" s="386"/>
      <c r="C6" s="386"/>
      <c r="D6" s="386"/>
      <c r="E6" s="386"/>
      <c r="F6" s="386"/>
      <c r="G6" s="105"/>
    </row>
    <row r="7" spans="1:7" ht="12.75" customHeight="1" x14ac:dyDescent="0.3">
      <c r="A7" s="386"/>
      <c r="B7" s="386"/>
      <c r="C7" s="386"/>
      <c r="D7" s="386"/>
      <c r="E7" s="386"/>
      <c r="F7" s="386"/>
      <c r="G7" s="105"/>
    </row>
    <row r="8" spans="1:7" ht="15" customHeight="1" x14ac:dyDescent="0.3">
      <c r="A8" s="385" t="s">
        <v>31</v>
      </c>
      <c r="B8" s="385"/>
      <c r="C8" s="385"/>
      <c r="D8" s="385"/>
      <c r="E8" s="385"/>
      <c r="F8" s="385"/>
      <c r="G8" s="106"/>
    </row>
    <row r="9" spans="1:7" ht="12.75" customHeight="1" x14ac:dyDescent="0.3">
      <c r="A9" s="385"/>
      <c r="B9" s="385"/>
      <c r="C9" s="385"/>
      <c r="D9" s="385"/>
      <c r="E9" s="385"/>
      <c r="F9" s="385"/>
      <c r="G9" s="106"/>
    </row>
    <row r="10" spans="1:7" ht="12.75" customHeight="1" x14ac:dyDescent="0.3">
      <c r="A10" s="385"/>
      <c r="B10" s="385"/>
      <c r="C10" s="385"/>
      <c r="D10" s="385"/>
      <c r="E10" s="385"/>
      <c r="F10" s="385"/>
      <c r="G10" s="106"/>
    </row>
    <row r="11" spans="1:7" ht="12.75" customHeight="1" x14ac:dyDescent="0.3">
      <c r="A11" s="385"/>
      <c r="B11" s="385"/>
      <c r="C11" s="385"/>
      <c r="D11" s="385"/>
      <c r="E11" s="385"/>
      <c r="F11" s="385"/>
      <c r="G11" s="106"/>
    </row>
    <row r="12" spans="1:7" ht="12.75" customHeight="1" x14ac:dyDescent="0.3">
      <c r="A12" s="385"/>
      <c r="B12" s="385"/>
      <c r="C12" s="385"/>
      <c r="D12" s="385"/>
      <c r="E12" s="385"/>
      <c r="F12" s="385"/>
      <c r="G12" s="106"/>
    </row>
    <row r="13" spans="1:7" ht="12.75" customHeight="1" x14ac:dyDescent="0.3">
      <c r="A13" s="385"/>
      <c r="B13" s="385"/>
      <c r="C13" s="385"/>
      <c r="D13" s="385"/>
      <c r="E13" s="385"/>
      <c r="F13" s="385"/>
      <c r="G13" s="106"/>
    </row>
    <row r="14" spans="1:7" ht="12.75" customHeight="1" x14ac:dyDescent="0.3">
      <c r="A14" s="385"/>
      <c r="B14" s="385"/>
      <c r="C14" s="385"/>
      <c r="D14" s="385"/>
      <c r="E14" s="385"/>
      <c r="F14" s="385"/>
      <c r="G14" s="106"/>
    </row>
    <row r="15" spans="1:7" ht="13.5" customHeight="1" x14ac:dyDescent="0.3"/>
    <row r="16" spans="1:7" ht="19.5" customHeight="1" x14ac:dyDescent="0.3">
      <c r="A16" s="381" t="s">
        <v>32</v>
      </c>
      <c r="B16" s="382"/>
      <c r="C16" s="382"/>
      <c r="D16" s="382"/>
      <c r="E16" s="382"/>
      <c r="F16" s="383"/>
    </row>
    <row r="17" spans="1:13" ht="18.75" customHeight="1" x14ac:dyDescent="0.3">
      <c r="A17" s="384" t="s">
        <v>33</v>
      </c>
      <c r="B17" s="384"/>
      <c r="C17" s="384"/>
      <c r="D17" s="384"/>
      <c r="E17" s="384"/>
      <c r="F17" s="384"/>
    </row>
    <row r="20" spans="1:13" ht="16.5" customHeight="1" x14ac:dyDescent="0.3">
      <c r="A20" s="52" t="s">
        <v>34</v>
      </c>
      <c r="B20" s="1" t="s">
        <v>5</v>
      </c>
    </row>
    <row r="21" spans="1:13" ht="16.5" customHeight="1" x14ac:dyDescent="0.3">
      <c r="A21" s="52" t="s">
        <v>35</v>
      </c>
      <c r="B21" s="107" t="s">
        <v>7</v>
      </c>
    </row>
    <row r="22" spans="1:13" ht="16.5" customHeight="1" x14ac:dyDescent="0.3">
      <c r="A22" s="52" t="s">
        <v>36</v>
      </c>
      <c r="B22" s="107" t="s">
        <v>9</v>
      </c>
    </row>
    <row r="23" spans="1:13" ht="16.5" customHeight="1" x14ac:dyDescent="0.3">
      <c r="A23" s="52" t="s">
        <v>37</v>
      </c>
      <c r="B23" s="107" t="s">
        <v>11</v>
      </c>
    </row>
    <row r="24" spans="1:13" ht="16.5" customHeight="1" x14ac:dyDescent="0.3">
      <c r="A24" s="52" t="s">
        <v>38</v>
      </c>
      <c r="B24" s="108"/>
    </row>
    <row r="25" spans="1:13" ht="16.5" customHeight="1" x14ac:dyDescent="0.3">
      <c r="A25" s="52" t="s">
        <v>39</v>
      </c>
      <c r="B25" s="108"/>
    </row>
    <row r="27" spans="1:13" ht="13.5" customHeight="1" x14ac:dyDescent="0.3"/>
    <row r="28" spans="1:13" ht="17.25" customHeight="1" x14ac:dyDescent="0.3">
      <c r="B28" s="54"/>
      <c r="C28" s="55" t="s">
        <v>40</v>
      </c>
      <c r="D28" s="55" t="s">
        <v>41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23.181709999999999</v>
      </c>
      <c r="C29" s="60">
        <v>48.125810000000001</v>
      </c>
      <c r="D29" s="60">
        <v>53.206589999999998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48.125810000000001</v>
      </c>
      <c r="D30" s="60">
        <v>53.206589999999998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48.125799999999998</v>
      </c>
      <c r="D31" s="63">
        <v>53.206580000000002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23.181709999999999</v>
      </c>
      <c r="C33" s="66">
        <f>AVERAGE(C29:C32)</f>
        <v>48.125806666666669</v>
      </c>
      <c r="D33" s="66">
        <f>AVERAGE(D29:D32)</f>
        <v>53.206586666666659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42</v>
      </c>
      <c r="C35" s="70">
        <f>C33-B33</f>
        <v>24.94409666666667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43</v>
      </c>
      <c r="C37" s="70">
        <f>D33-B33</f>
        <v>30.02487666666666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44</v>
      </c>
      <c r="C39" s="76">
        <f>C37/C35</f>
        <v>1.20368667055358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25</v>
      </c>
      <c r="C41" s="87"/>
      <c r="D41" s="88" t="s">
        <v>26</v>
      </c>
      <c r="E41" s="89"/>
      <c r="F41" s="88" t="s">
        <v>27</v>
      </c>
      <c r="G41" s="84"/>
      <c r="H41" s="84"/>
      <c r="I41" s="85"/>
      <c r="J41" s="86"/>
    </row>
    <row r="42" spans="1:13" ht="59.25" customHeight="1" x14ac:dyDescent="0.3">
      <c r="A42" s="90" t="s">
        <v>28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29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1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F44" sqref="F44:F53"/>
    </sheetView>
  </sheetViews>
  <sheetFormatPr defaultRowHeight="13.5" x14ac:dyDescent="0.25"/>
  <cols>
    <col min="1" max="1" width="27.5703125" style="82" customWidth="1"/>
    <col min="2" max="2" width="20.42578125" style="82" customWidth="1"/>
    <col min="3" max="3" width="31.85546875" style="82" customWidth="1"/>
    <col min="4" max="4" width="25.85546875" style="82" customWidth="1"/>
    <col min="5" max="5" width="25.7109375" style="82" customWidth="1"/>
    <col min="6" max="6" width="23.140625" style="82" customWidth="1"/>
    <col min="7" max="7" width="28.42578125" style="82" customWidth="1"/>
    <col min="8" max="8" width="21.5703125" style="82" customWidth="1"/>
    <col min="9" max="9" width="9.140625" style="82" customWidth="1"/>
    <col min="10" max="16384" width="9.140625" style="86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79" t="s">
        <v>0</v>
      </c>
      <c r="B15" s="379"/>
      <c r="C15" s="379"/>
      <c r="D15" s="379"/>
      <c r="E15" s="379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93"/>
    </row>
    <row r="18" spans="1:5" ht="16.5" customHeight="1" x14ac:dyDescent="0.3">
      <c r="A18" s="96" t="s">
        <v>4</v>
      </c>
      <c r="B18" s="8" t="s">
        <v>117</v>
      </c>
      <c r="C18" s="93"/>
      <c r="D18" s="93"/>
      <c r="E18" s="93"/>
    </row>
    <row r="19" spans="1:5" ht="16.5" customHeight="1" x14ac:dyDescent="0.3">
      <c r="A19" s="96" t="s">
        <v>6</v>
      </c>
      <c r="B19" s="12">
        <f>'Amoxicillin Trihydrate '!B31</f>
        <v>87.84</v>
      </c>
      <c r="C19" s="93"/>
      <c r="D19" s="93"/>
      <c r="E19" s="93"/>
    </row>
    <row r="20" spans="1:5" ht="16.5" customHeight="1" x14ac:dyDescent="0.3">
      <c r="A20" s="8" t="s">
        <v>8</v>
      </c>
      <c r="B20" s="12">
        <f>'Amoxicillin Trihydrate '!D44</f>
        <v>28.5</v>
      </c>
      <c r="C20" s="93"/>
      <c r="D20" s="93"/>
      <c r="E20" s="93"/>
    </row>
    <row r="21" spans="1:5" ht="16.5" customHeight="1" x14ac:dyDescent="0.3">
      <c r="A21" s="8" t="s">
        <v>10</v>
      </c>
      <c r="B21" s="13">
        <f>B20/'Amoxicillin Trihydrate '!B46</f>
        <v>1.425</v>
      </c>
      <c r="C21" s="93"/>
      <c r="D21" s="93"/>
      <c r="E21" s="93"/>
    </row>
    <row r="22" spans="1:5" ht="15.75" customHeight="1" x14ac:dyDescent="0.25">
      <c r="A22" s="93"/>
      <c r="B22" s="93"/>
      <c r="C22" s="93"/>
      <c r="D22" s="93"/>
      <c r="E22" s="93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201575103</v>
      </c>
      <c r="C24" s="18">
        <v>6621.14</v>
      </c>
      <c r="D24" s="19">
        <v>1.07</v>
      </c>
      <c r="E24" s="20">
        <v>2.57</v>
      </c>
    </row>
    <row r="25" spans="1:5" ht="16.5" customHeight="1" x14ac:dyDescent="0.3">
      <c r="A25" s="17">
        <v>2</v>
      </c>
      <c r="B25" s="18">
        <v>201111433</v>
      </c>
      <c r="C25" s="18">
        <v>6672.67</v>
      </c>
      <c r="D25" s="19">
        <v>1.05</v>
      </c>
      <c r="E25" s="19">
        <v>2.59</v>
      </c>
    </row>
    <row r="26" spans="1:5" ht="16.5" customHeight="1" x14ac:dyDescent="0.3">
      <c r="A26" s="17">
        <v>3</v>
      </c>
      <c r="B26" s="18">
        <v>198748678</v>
      </c>
      <c r="C26" s="18">
        <v>6667.96</v>
      </c>
      <c r="D26" s="19">
        <v>1.07</v>
      </c>
      <c r="E26" s="19">
        <v>2.59</v>
      </c>
    </row>
    <row r="27" spans="1:5" ht="16.5" customHeight="1" x14ac:dyDescent="0.3">
      <c r="A27" s="17">
        <v>4</v>
      </c>
      <c r="B27" s="18">
        <v>198120270</v>
      </c>
      <c r="C27" s="18">
        <v>6663.78</v>
      </c>
      <c r="D27" s="19">
        <v>1.1000000000000001</v>
      </c>
      <c r="E27" s="19">
        <v>2.58</v>
      </c>
    </row>
    <row r="28" spans="1:5" ht="16.5" customHeight="1" x14ac:dyDescent="0.3">
      <c r="A28" s="17">
        <v>5</v>
      </c>
      <c r="B28" s="18">
        <v>196949762</v>
      </c>
      <c r="C28" s="18">
        <v>6665.74</v>
      </c>
      <c r="D28" s="19">
        <v>1.05</v>
      </c>
      <c r="E28" s="19">
        <v>2.58</v>
      </c>
    </row>
    <row r="29" spans="1:5" ht="16.5" customHeight="1" x14ac:dyDescent="0.3">
      <c r="A29" s="17">
        <v>6</v>
      </c>
      <c r="B29" s="21">
        <v>201943335</v>
      </c>
      <c r="C29" s="21">
        <v>6628.6</v>
      </c>
      <c r="D29" s="22">
        <v>1.07</v>
      </c>
      <c r="E29" s="22">
        <v>2.58</v>
      </c>
    </row>
    <row r="30" spans="1:5" ht="16.5" customHeight="1" x14ac:dyDescent="0.3">
      <c r="A30" s="23" t="s">
        <v>18</v>
      </c>
      <c r="B30" s="24">
        <f>AVERAGE(B24:B29)</f>
        <v>199741430.16666666</v>
      </c>
      <c r="C30" s="25">
        <f>AVERAGE(C24:C29)</f>
        <v>6653.3149999999996</v>
      </c>
      <c r="D30" s="26">
        <f>AVERAGE(D24:D29)</f>
        <v>1.0683333333333336</v>
      </c>
      <c r="E30" s="26">
        <f>AVERAGE(E24:E29)</f>
        <v>2.5816666666666666</v>
      </c>
    </row>
    <row r="31" spans="1:5" ht="16.5" customHeight="1" x14ac:dyDescent="0.3">
      <c r="A31" s="27" t="s">
        <v>19</v>
      </c>
      <c r="B31" s="28">
        <f>(STDEV(B24:B29)/B30)</f>
        <v>1.0380381495740025E-2</v>
      </c>
      <c r="C31" s="29"/>
      <c r="D31" s="29"/>
      <c r="E31" s="30"/>
    </row>
    <row r="32" spans="1:5" s="82" customFormat="1" ht="16.5" customHeight="1" x14ac:dyDescent="0.3">
      <c r="A32" s="31" t="s">
        <v>20</v>
      </c>
      <c r="B32" s="32">
        <f>COUNT(B24:B29)</f>
        <v>6</v>
      </c>
      <c r="C32" s="33"/>
      <c r="D32" s="94"/>
      <c r="E32" s="35"/>
    </row>
    <row r="33" spans="1:6" s="82" customFormat="1" ht="15.75" customHeight="1" x14ac:dyDescent="0.25">
      <c r="A33" s="93"/>
      <c r="B33" s="93"/>
      <c r="C33" s="93"/>
      <c r="D33" s="93"/>
      <c r="E33" s="93"/>
    </row>
    <row r="34" spans="1:6" s="82" customFormat="1" ht="16.5" customHeight="1" x14ac:dyDescent="0.3">
      <c r="A34" s="96" t="s">
        <v>21</v>
      </c>
      <c r="B34" s="40" t="s">
        <v>22</v>
      </c>
      <c r="C34" s="107"/>
      <c r="D34" s="107"/>
      <c r="E34" s="107"/>
    </row>
    <row r="35" spans="1:6" ht="16.5" customHeight="1" x14ac:dyDescent="0.3">
      <c r="A35" s="96"/>
      <c r="B35" s="40" t="s">
        <v>23</v>
      </c>
      <c r="C35" s="107"/>
      <c r="D35" s="107"/>
      <c r="E35" s="107"/>
    </row>
    <row r="36" spans="1:6" ht="16.5" customHeight="1" x14ac:dyDescent="0.3">
      <c r="A36" s="96"/>
      <c r="B36" s="40" t="s">
        <v>118</v>
      </c>
      <c r="C36" s="107"/>
      <c r="D36" s="107"/>
      <c r="E36" s="107"/>
    </row>
    <row r="37" spans="1:6" ht="15.75" customHeight="1" x14ac:dyDescent="0.25">
      <c r="A37" s="93"/>
      <c r="B37" s="93"/>
      <c r="C37" s="93"/>
      <c r="D37" s="93"/>
      <c r="E37" s="93"/>
    </row>
    <row r="38" spans="1:6" ht="16.5" customHeight="1" x14ac:dyDescent="0.3">
      <c r="A38" s="5" t="s">
        <v>1</v>
      </c>
      <c r="B38" s="6" t="s">
        <v>115</v>
      </c>
    </row>
    <row r="39" spans="1:6" ht="16.5" customHeight="1" x14ac:dyDescent="0.3">
      <c r="A39" s="96" t="s">
        <v>4</v>
      </c>
      <c r="B39" s="8" t="s">
        <v>116</v>
      </c>
      <c r="C39" s="93"/>
      <c r="D39" s="93"/>
      <c r="E39" s="93"/>
    </row>
    <row r="40" spans="1:6" ht="16.5" customHeight="1" x14ac:dyDescent="0.3">
      <c r="A40" s="96" t="s">
        <v>6</v>
      </c>
      <c r="B40" s="12">
        <f>'Flucloxacillin (Rpt)  '!B85</f>
        <v>94.37</v>
      </c>
      <c r="C40" s="93"/>
      <c r="D40" s="93"/>
      <c r="E40" s="93"/>
    </row>
    <row r="41" spans="1:6" ht="16.5" customHeight="1" x14ac:dyDescent="0.3">
      <c r="A41" s="8" t="s">
        <v>8</v>
      </c>
      <c r="B41" s="12">
        <f>'Flucloxacillin (Rpt)  '!D98</f>
        <v>31.25</v>
      </c>
      <c r="C41" s="93"/>
      <c r="D41" s="93"/>
      <c r="E41" s="93"/>
    </row>
    <row r="42" spans="1:6" ht="16.5" customHeight="1" x14ac:dyDescent="0.3">
      <c r="A42" s="8" t="s">
        <v>10</v>
      </c>
      <c r="B42" s="13">
        <f>B41/'Flucloxacillin (Rpt)  '!B100</f>
        <v>1.5625</v>
      </c>
      <c r="C42" s="93"/>
      <c r="D42" s="93"/>
      <c r="E42" s="93"/>
    </row>
    <row r="43" spans="1:6" ht="15.75" customHeight="1" x14ac:dyDescent="0.25">
      <c r="A43" s="93"/>
      <c r="B43" s="93"/>
      <c r="C43" s="93"/>
      <c r="D43" s="93"/>
      <c r="E43" s="93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  <c r="F44" s="16" t="s">
        <v>119</v>
      </c>
    </row>
    <row r="45" spans="1:6" ht="16.5" customHeight="1" x14ac:dyDescent="0.3">
      <c r="A45" s="17">
        <v>1</v>
      </c>
      <c r="B45" s="18">
        <v>293550486</v>
      </c>
      <c r="C45" s="18">
        <v>3617.81</v>
      </c>
      <c r="D45" s="19">
        <v>1.54</v>
      </c>
      <c r="E45" s="20">
        <v>13.08</v>
      </c>
      <c r="F45" s="20">
        <v>21.1</v>
      </c>
    </row>
    <row r="46" spans="1:6" ht="16.5" customHeight="1" x14ac:dyDescent="0.3">
      <c r="A46" s="17">
        <v>2</v>
      </c>
      <c r="B46" s="18">
        <v>290487617</v>
      </c>
      <c r="C46" s="18">
        <v>3668.9</v>
      </c>
      <c r="D46" s="19">
        <v>1.47</v>
      </c>
      <c r="E46" s="19">
        <v>13.01</v>
      </c>
      <c r="F46" s="19">
        <v>21.15</v>
      </c>
    </row>
    <row r="47" spans="1:6" ht="16.5" customHeight="1" x14ac:dyDescent="0.3">
      <c r="A47" s="17">
        <v>3</v>
      </c>
      <c r="B47" s="18">
        <v>286663652</v>
      </c>
      <c r="C47" s="18">
        <v>3749.9</v>
      </c>
      <c r="D47" s="19">
        <v>1.43</v>
      </c>
      <c r="E47" s="19">
        <v>12.88</v>
      </c>
      <c r="F47" s="19">
        <v>21.27</v>
      </c>
    </row>
    <row r="48" spans="1:6" ht="16.5" customHeight="1" x14ac:dyDescent="0.3">
      <c r="A48" s="17">
        <v>4</v>
      </c>
      <c r="B48" s="18">
        <v>286441523</v>
      </c>
      <c r="C48" s="18">
        <v>3775.21</v>
      </c>
      <c r="D48" s="19">
        <v>1.44</v>
      </c>
      <c r="E48" s="19">
        <v>12.72</v>
      </c>
      <c r="F48" s="19">
        <v>21.26</v>
      </c>
    </row>
    <row r="49" spans="1:7" ht="16.5" customHeight="1" x14ac:dyDescent="0.3">
      <c r="A49" s="17">
        <v>5</v>
      </c>
      <c r="B49" s="18">
        <v>283527471</v>
      </c>
      <c r="C49" s="18">
        <v>3715.37</v>
      </c>
      <c r="D49" s="19">
        <v>1.41</v>
      </c>
      <c r="E49" s="19">
        <v>12.7</v>
      </c>
      <c r="F49" s="19">
        <v>21.09</v>
      </c>
    </row>
    <row r="50" spans="1:7" ht="16.5" customHeight="1" x14ac:dyDescent="0.3">
      <c r="A50" s="17">
        <v>6</v>
      </c>
      <c r="B50" s="21">
        <v>288908090</v>
      </c>
      <c r="C50" s="21">
        <v>3764.83</v>
      </c>
      <c r="D50" s="22">
        <v>1.45</v>
      </c>
      <c r="E50" s="22">
        <v>12.7</v>
      </c>
      <c r="F50" s="22">
        <v>21.21</v>
      </c>
    </row>
    <row r="51" spans="1:7" ht="16.5" customHeight="1" x14ac:dyDescent="0.3">
      <c r="A51" s="23" t="s">
        <v>18</v>
      </c>
      <c r="B51" s="24">
        <f>AVERAGE(B45:B50)</f>
        <v>288263139.83333331</v>
      </c>
      <c r="C51" s="25">
        <f>AVERAGE(C45:C50)</f>
        <v>3715.3366666666661</v>
      </c>
      <c r="D51" s="26">
        <f>AVERAGE(D45:D50)</f>
        <v>1.4566666666666663</v>
      </c>
      <c r="E51" s="26">
        <f>AVERAGE(E45:E50)</f>
        <v>12.848333333333334</v>
      </c>
      <c r="F51" s="26">
        <f>AVERAGE(F45:F50)</f>
        <v>21.180000000000003</v>
      </c>
    </row>
    <row r="52" spans="1:7" ht="16.5" customHeight="1" x14ac:dyDescent="0.3">
      <c r="A52" s="27" t="s">
        <v>19</v>
      </c>
      <c r="B52" s="28">
        <f>(STDEV(B45:B50)/B51)</f>
        <v>1.2178647388005353E-2</v>
      </c>
      <c r="C52" s="29"/>
      <c r="D52" s="29"/>
      <c r="E52" s="30"/>
      <c r="F52" s="30"/>
    </row>
    <row r="53" spans="1:7" s="82" customFormat="1" ht="16.5" customHeight="1" x14ac:dyDescent="0.3">
      <c r="A53" s="31" t="s">
        <v>20</v>
      </c>
      <c r="B53" s="32">
        <f>COUNT(B45:B50)</f>
        <v>6</v>
      </c>
      <c r="C53" s="33"/>
      <c r="D53" s="94"/>
      <c r="E53" s="35"/>
      <c r="F53" s="35"/>
    </row>
    <row r="54" spans="1:7" s="82" customFormat="1" ht="15.75" customHeight="1" x14ac:dyDescent="0.25">
      <c r="A54" s="93"/>
      <c r="B54" s="93"/>
      <c r="C54" s="93"/>
      <c r="D54" s="93"/>
      <c r="E54" s="93"/>
    </row>
    <row r="55" spans="1:7" s="82" customFormat="1" ht="16.5" customHeight="1" x14ac:dyDescent="0.3">
      <c r="A55" s="96" t="s">
        <v>21</v>
      </c>
      <c r="B55" s="40" t="s">
        <v>22</v>
      </c>
      <c r="C55" s="107"/>
      <c r="D55" s="107"/>
      <c r="E55" s="107"/>
    </row>
    <row r="56" spans="1:7" ht="16.5" customHeight="1" x14ac:dyDescent="0.3">
      <c r="A56" s="96"/>
      <c r="B56" s="40" t="s">
        <v>23</v>
      </c>
      <c r="C56" s="107"/>
      <c r="D56" s="107"/>
      <c r="E56" s="107"/>
    </row>
    <row r="57" spans="1:7" ht="16.5" customHeight="1" x14ac:dyDescent="0.3">
      <c r="A57" s="96"/>
      <c r="B57" s="40" t="s">
        <v>118</v>
      </c>
      <c r="C57" s="107"/>
      <c r="D57" s="107"/>
      <c r="E57" s="107"/>
    </row>
    <row r="58" spans="1:7" ht="14.25" customHeight="1" thickBot="1" x14ac:dyDescent="0.3">
      <c r="A58" s="80"/>
      <c r="B58" s="81"/>
      <c r="D58" s="83"/>
      <c r="F58" s="86"/>
      <c r="G58" s="86"/>
    </row>
    <row r="59" spans="1:7" ht="15" customHeight="1" x14ac:dyDescent="0.3">
      <c r="B59" s="380" t="s">
        <v>25</v>
      </c>
      <c r="C59" s="380"/>
      <c r="E59" s="378" t="s">
        <v>26</v>
      </c>
      <c r="F59" s="46"/>
      <c r="G59" s="378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8" zoomScale="55" zoomScaleNormal="75" workbookViewId="0">
      <selection activeCell="E46" sqref="E46"/>
    </sheetView>
  </sheetViews>
  <sheetFormatPr defaultRowHeight="13.5" x14ac:dyDescent="0.25"/>
  <cols>
    <col min="1" max="1" width="55.42578125" style="82" customWidth="1"/>
    <col min="2" max="2" width="33.7109375" style="82" customWidth="1"/>
    <col min="3" max="3" width="42.28515625" style="82" customWidth="1"/>
    <col min="4" max="4" width="30.5703125" style="82" customWidth="1"/>
    <col min="5" max="5" width="35.42578125" style="82" customWidth="1"/>
    <col min="6" max="6" width="30.7109375" style="82" customWidth="1"/>
    <col min="7" max="7" width="35.42578125" style="82" customWidth="1"/>
    <col min="8" max="9" width="30.28515625" style="82" customWidth="1"/>
    <col min="10" max="10" width="30.42578125" style="82" customWidth="1"/>
    <col min="11" max="11" width="21.28515625" style="82" customWidth="1"/>
    <col min="12" max="12" width="9.140625" style="82" customWidth="1"/>
    <col min="13" max="16384" width="9.140625" style="86"/>
  </cols>
  <sheetData>
    <row r="1" spans="1:8" x14ac:dyDescent="0.25">
      <c r="A1" s="387" t="s">
        <v>30</v>
      </c>
      <c r="B1" s="387"/>
      <c r="C1" s="387"/>
      <c r="D1" s="387"/>
      <c r="E1" s="387"/>
      <c r="F1" s="387"/>
      <c r="G1" s="387"/>
      <c r="H1" s="387"/>
    </row>
    <row r="2" spans="1:8" x14ac:dyDescent="0.25">
      <c r="A2" s="387"/>
      <c r="B2" s="387"/>
      <c r="C2" s="387"/>
      <c r="D2" s="387"/>
      <c r="E2" s="387"/>
      <c r="F2" s="387"/>
      <c r="G2" s="387"/>
      <c r="H2" s="387"/>
    </row>
    <row r="3" spans="1:8" x14ac:dyDescent="0.25">
      <c r="A3" s="387"/>
      <c r="B3" s="387"/>
      <c r="C3" s="387"/>
      <c r="D3" s="387"/>
      <c r="E3" s="387"/>
      <c r="F3" s="387"/>
      <c r="G3" s="387"/>
      <c r="H3" s="387"/>
    </row>
    <row r="4" spans="1:8" x14ac:dyDescent="0.25">
      <c r="A4" s="387"/>
      <c r="B4" s="387"/>
      <c r="C4" s="387"/>
      <c r="D4" s="387"/>
      <c r="E4" s="387"/>
      <c r="F4" s="387"/>
      <c r="G4" s="387"/>
      <c r="H4" s="387"/>
    </row>
    <row r="5" spans="1:8" x14ac:dyDescent="0.25">
      <c r="A5" s="387"/>
      <c r="B5" s="387"/>
      <c r="C5" s="387"/>
      <c r="D5" s="387"/>
      <c r="E5" s="387"/>
      <c r="F5" s="387"/>
      <c r="G5" s="387"/>
      <c r="H5" s="387"/>
    </row>
    <row r="6" spans="1:8" x14ac:dyDescent="0.25">
      <c r="A6" s="387"/>
      <c r="B6" s="387"/>
      <c r="C6" s="387"/>
      <c r="D6" s="387"/>
      <c r="E6" s="387"/>
      <c r="F6" s="387"/>
      <c r="G6" s="387"/>
      <c r="H6" s="387"/>
    </row>
    <row r="7" spans="1:8" x14ac:dyDescent="0.25">
      <c r="A7" s="387"/>
      <c r="B7" s="387"/>
      <c r="C7" s="387"/>
      <c r="D7" s="387"/>
      <c r="E7" s="387"/>
      <c r="F7" s="387"/>
      <c r="G7" s="387"/>
      <c r="H7" s="387"/>
    </row>
    <row r="8" spans="1:8" x14ac:dyDescent="0.25">
      <c r="A8" s="388" t="s">
        <v>31</v>
      </c>
      <c r="B8" s="388"/>
      <c r="C8" s="388"/>
      <c r="D8" s="388"/>
      <c r="E8" s="388"/>
      <c r="F8" s="388"/>
      <c r="G8" s="388"/>
      <c r="H8" s="388"/>
    </row>
    <row r="9" spans="1:8" x14ac:dyDescent="0.25">
      <c r="A9" s="388"/>
      <c r="B9" s="388"/>
      <c r="C9" s="388"/>
      <c r="D9" s="388"/>
      <c r="E9" s="388"/>
      <c r="F9" s="388"/>
      <c r="G9" s="388"/>
      <c r="H9" s="388"/>
    </row>
    <row r="10" spans="1:8" x14ac:dyDescent="0.25">
      <c r="A10" s="388"/>
      <c r="B10" s="388"/>
      <c r="C10" s="388"/>
      <c r="D10" s="388"/>
      <c r="E10" s="388"/>
      <c r="F10" s="388"/>
      <c r="G10" s="388"/>
      <c r="H10" s="388"/>
    </row>
    <row r="11" spans="1:8" x14ac:dyDescent="0.25">
      <c r="A11" s="388"/>
      <c r="B11" s="388"/>
      <c r="C11" s="388"/>
      <c r="D11" s="388"/>
      <c r="E11" s="388"/>
      <c r="F11" s="388"/>
      <c r="G11" s="388"/>
      <c r="H11" s="388"/>
    </row>
    <row r="12" spans="1:8" x14ac:dyDescent="0.25">
      <c r="A12" s="388"/>
      <c r="B12" s="388"/>
      <c r="C12" s="388"/>
      <c r="D12" s="388"/>
      <c r="E12" s="388"/>
      <c r="F12" s="388"/>
      <c r="G12" s="388"/>
      <c r="H12" s="388"/>
    </row>
    <row r="13" spans="1:8" x14ac:dyDescent="0.25">
      <c r="A13" s="388"/>
      <c r="B13" s="388"/>
      <c r="C13" s="388"/>
      <c r="D13" s="388"/>
      <c r="E13" s="388"/>
      <c r="F13" s="388"/>
      <c r="G13" s="388"/>
      <c r="H13" s="388"/>
    </row>
    <row r="14" spans="1:8" ht="19.5" customHeight="1" x14ac:dyDescent="0.25">
      <c r="A14" s="388"/>
      <c r="B14" s="388"/>
      <c r="C14" s="388"/>
      <c r="D14" s="388"/>
      <c r="E14" s="388"/>
      <c r="F14" s="388"/>
      <c r="G14" s="388"/>
      <c r="H14" s="388"/>
    </row>
    <row r="15" spans="1:8" ht="19.5" customHeight="1" thickBot="1" x14ac:dyDescent="0.3"/>
    <row r="16" spans="1:8" ht="19.5" customHeight="1" thickBot="1" x14ac:dyDescent="0.35">
      <c r="A16" s="381" t="s">
        <v>32</v>
      </c>
      <c r="B16" s="382"/>
      <c r="C16" s="382"/>
      <c r="D16" s="382"/>
      <c r="E16" s="382"/>
      <c r="F16" s="382"/>
      <c r="G16" s="382"/>
      <c r="H16" s="383"/>
    </row>
    <row r="17" spans="1:12" ht="20.25" customHeight="1" x14ac:dyDescent="0.25">
      <c r="A17" s="389" t="s">
        <v>45</v>
      </c>
      <c r="B17" s="389"/>
      <c r="C17" s="389"/>
      <c r="D17" s="389"/>
      <c r="E17" s="389"/>
      <c r="F17" s="389"/>
      <c r="G17" s="389"/>
      <c r="H17" s="389"/>
    </row>
    <row r="18" spans="1:12" ht="26.25" customHeight="1" x14ac:dyDescent="0.4">
      <c r="A18" s="235" t="s">
        <v>34</v>
      </c>
      <c r="B18" s="390" t="str">
        <f>'Flucloxacillin '!B18:C18</f>
        <v>MOXICOR F SYRUP</v>
      </c>
      <c r="C18" s="390"/>
    </row>
    <row r="19" spans="1:12" ht="26.25" customHeight="1" x14ac:dyDescent="0.4">
      <c r="A19" s="235" t="s">
        <v>35</v>
      </c>
      <c r="B19" s="377" t="str">
        <f>'Flucloxacillin '!B19</f>
        <v>NDQD201510451</v>
      </c>
      <c r="C19" s="360">
        <v>23</v>
      </c>
    </row>
    <row r="20" spans="1:12" ht="26.25" customHeight="1" x14ac:dyDescent="0.4">
      <c r="A20" s="235" t="s">
        <v>36</v>
      </c>
      <c r="B20" s="377" t="str">
        <f>'Flucloxacillin '!B20</f>
        <v>Amoxicillin Trihydrate and Flucloxacill Sodium</v>
      </c>
      <c r="C20" s="338"/>
    </row>
    <row r="21" spans="1:12" ht="26.25" customHeight="1" x14ac:dyDescent="0.4">
      <c r="A21" s="235" t="s">
        <v>37</v>
      </c>
      <c r="B21" s="413" t="str">
        <f>'Flucloxacillin '!B21:H21</f>
        <v>Each 5 mL contains: Amoxicillin 125 mg (as Trihydtate), Flucloxacillin Sodium 125 mg</v>
      </c>
      <c r="C21" s="413"/>
      <c r="D21" s="413"/>
      <c r="E21" s="413"/>
      <c r="F21" s="413"/>
      <c r="G21" s="413"/>
      <c r="H21" s="413"/>
      <c r="I21" s="362"/>
    </row>
    <row r="22" spans="1:12" ht="26.25" customHeight="1" x14ac:dyDescent="0.4">
      <c r="A22" s="235" t="s">
        <v>38</v>
      </c>
      <c r="B22" s="339"/>
      <c r="C22" s="338"/>
      <c r="D22" s="338"/>
      <c r="E22" s="338"/>
      <c r="F22" s="338"/>
      <c r="G22" s="338"/>
      <c r="H22" s="338"/>
      <c r="I22" s="338"/>
    </row>
    <row r="23" spans="1:12" ht="26.25" customHeight="1" x14ac:dyDescent="0.4">
      <c r="A23" s="235" t="s">
        <v>39</v>
      </c>
      <c r="B23" s="339"/>
      <c r="C23" s="338"/>
      <c r="D23" s="338"/>
      <c r="E23" s="338"/>
      <c r="F23" s="338"/>
      <c r="G23" s="338"/>
      <c r="H23" s="338"/>
      <c r="I23" s="338"/>
    </row>
    <row r="24" spans="1:12" ht="18.75" x14ac:dyDescent="0.3">
      <c r="A24" s="235"/>
      <c r="B24" s="237"/>
    </row>
    <row r="25" spans="1:12" ht="18.75" x14ac:dyDescent="0.3">
      <c r="B25" s="237"/>
    </row>
    <row r="26" spans="1:12" ht="18.75" x14ac:dyDescent="0.3">
      <c r="A26" s="233" t="s">
        <v>1</v>
      </c>
      <c r="B26" s="391" t="s">
        <v>46</v>
      </c>
      <c r="C26" s="391"/>
      <c r="D26" s="391"/>
      <c r="E26" s="391"/>
      <c r="F26" s="391"/>
      <c r="G26" s="391"/>
      <c r="H26" s="391"/>
    </row>
    <row r="27" spans="1:12" ht="26.25" customHeight="1" x14ac:dyDescent="0.4">
      <c r="A27" s="238" t="s">
        <v>4</v>
      </c>
      <c r="B27" s="390" t="s">
        <v>47</v>
      </c>
      <c r="C27" s="390"/>
    </row>
    <row r="28" spans="1:12" ht="26.25" customHeight="1" x14ac:dyDescent="0.4">
      <c r="A28" s="357" t="s">
        <v>48</v>
      </c>
      <c r="B28" s="413" t="s">
        <v>49</v>
      </c>
      <c r="C28" s="413"/>
    </row>
    <row r="29" spans="1:12" ht="27" customHeight="1" thickBot="1" x14ac:dyDescent="0.45">
      <c r="A29" s="357" t="s">
        <v>6</v>
      </c>
      <c r="B29" s="336">
        <v>99.8</v>
      </c>
    </row>
    <row r="30" spans="1:12" s="8" customFormat="1" ht="27" customHeight="1" thickBot="1" x14ac:dyDescent="0.45">
      <c r="A30" s="357" t="s">
        <v>50</v>
      </c>
      <c r="B30" s="335">
        <v>13.59</v>
      </c>
      <c r="C30" s="392" t="s">
        <v>51</v>
      </c>
      <c r="D30" s="393"/>
      <c r="E30" s="393"/>
      <c r="F30" s="393"/>
      <c r="G30" s="393"/>
      <c r="H30" s="394"/>
      <c r="I30" s="242"/>
      <c r="J30" s="242"/>
      <c r="K30" s="242"/>
      <c r="L30" s="242"/>
    </row>
    <row r="31" spans="1:12" s="8" customFormat="1" ht="19.5" customHeight="1" thickBot="1" x14ac:dyDescent="0.35">
      <c r="A31" s="357" t="s">
        <v>52</v>
      </c>
      <c r="B31" s="375">
        <v>87.84</v>
      </c>
      <c r="C31" s="243"/>
      <c r="D31" s="243"/>
      <c r="E31" s="243"/>
      <c r="F31" s="243"/>
      <c r="G31" s="243"/>
      <c r="H31" s="244"/>
      <c r="I31" s="242"/>
      <c r="J31" s="242"/>
      <c r="K31" s="242"/>
      <c r="L31" s="242"/>
    </row>
    <row r="32" spans="1:12" s="8" customFormat="1" ht="27" customHeight="1" thickBot="1" x14ac:dyDescent="0.45">
      <c r="A32" s="357" t="s">
        <v>53</v>
      </c>
      <c r="B32" s="356">
        <v>1</v>
      </c>
      <c r="C32" s="395" t="s">
        <v>54</v>
      </c>
      <c r="D32" s="396"/>
      <c r="E32" s="396"/>
      <c r="F32" s="396"/>
      <c r="G32" s="396"/>
      <c r="H32" s="397"/>
      <c r="I32" s="242"/>
      <c r="J32" s="242"/>
      <c r="K32" s="242"/>
      <c r="L32" s="242"/>
    </row>
    <row r="33" spans="1:14" s="8" customFormat="1" ht="27" customHeight="1" thickBot="1" x14ac:dyDescent="0.45">
      <c r="A33" s="357" t="s">
        <v>55</v>
      </c>
      <c r="B33" s="356">
        <v>1</v>
      </c>
      <c r="C33" s="395" t="s">
        <v>56</v>
      </c>
      <c r="D33" s="396"/>
      <c r="E33" s="396"/>
      <c r="F33" s="396"/>
      <c r="G33" s="396"/>
      <c r="H33" s="397"/>
      <c r="I33" s="242"/>
      <c r="J33" s="242"/>
      <c r="K33" s="242"/>
      <c r="L33" s="246"/>
      <c r="M33" s="246"/>
      <c r="N33" s="247"/>
    </row>
    <row r="34" spans="1:14" s="8" customFormat="1" ht="17.25" customHeight="1" x14ac:dyDescent="0.3">
      <c r="A34" s="357"/>
      <c r="B34" s="245"/>
      <c r="C34" s="248"/>
      <c r="D34" s="248"/>
      <c r="E34" s="248"/>
      <c r="F34" s="248"/>
      <c r="G34" s="248"/>
      <c r="H34" s="248"/>
      <c r="I34" s="242"/>
      <c r="J34" s="242"/>
      <c r="K34" s="242"/>
      <c r="L34" s="246"/>
      <c r="M34" s="246"/>
      <c r="N34" s="247"/>
    </row>
    <row r="35" spans="1:14" s="8" customFormat="1" ht="18.75" x14ac:dyDescent="0.3">
      <c r="A35" s="357" t="s">
        <v>57</v>
      </c>
      <c r="B35" s="249">
        <f>B32/B33</f>
        <v>1</v>
      </c>
      <c r="C35" s="312" t="s">
        <v>58</v>
      </c>
      <c r="D35" s="312"/>
      <c r="E35" s="312"/>
      <c r="F35" s="312"/>
      <c r="G35" s="312"/>
      <c r="H35" s="312"/>
      <c r="I35" s="242"/>
      <c r="J35" s="242"/>
      <c r="K35" s="242"/>
      <c r="L35" s="246"/>
      <c r="M35" s="246"/>
      <c r="N35" s="247"/>
    </row>
    <row r="36" spans="1:14" s="8" customFormat="1" ht="19.5" customHeight="1" thickBot="1" x14ac:dyDescent="0.35">
      <c r="A36" s="357"/>
      <c r="B36" s="375"/>
      <c r="H36" s="312"/>
      <c r="I36" s="242"/>
      <c r="J36" s="242"/>
      <c r="K36" s="242"/>
      <c r="L36" s="246"/>
      <c r="M36" s="246"/>
      <c r="N36" s="247"/>
    </row>
    <row r="37" spans="1:14" s="8" customFormat="1" ht="27" customHeight="1" thickBot="1" x14ac:dyDescent="0.45">
      <c r="A37" s="250" t="s">
        <v>59</v>
      </c>
      <c r="B37" s="340">
        <v>20</v>
      </c>
      <c r="C37" s="312"/>
      <c r="D37" s="398" t="s">
        <v>60</v>
      </c>
      <c r="E37" s="399"/>
      <c r="F37" s="296" t="s">
        <v>61</v>
      </c>
      <c r="G37" s="297"/>
      <c r="J37" s="242"/>
      <c r="K37" s="242"/>
      <c r="L37" s="246"/>
      <c r="M37" s="246"/>
      <c r="N37" s="247"/>
    </row>
    <row r="38" spans="1:14" s="8" customFormat="1" ht="26.25" customHeight="1" x14ac:dyDescent="0.4">
      <c r="A38" s="251" t="s">
        <v>62</v>
      </c>
      <c r="B38" s="341">
        <v>1</v>
      </c>
      <c r="C38" s="253" t="s">
        <v>63</v>
      </c>
      <c r="D38" s="254" t="s">
        <v>64</v>
      </c>
      <c r="E38" s="286" t="s">
        <v>65</v>
      </c>
      <c r="F38" s="254" t="s">
        <v>64</v>
      </c>
      <c r="G38" s="255" t="s">
        <v>65</v>
      </c>
      <c r="J38" s="242"/>
      <c r="K38" s="242"/>
      <c r="L38" s="246"/>
      <c r="M38" s="246"/>
      <c r="N38" s="247"/>
    </row>
    <row r="39" spans="1:14" s="8" customFormat="1" ht="26.25" customHeight="1" x14ac:dyDescent="0.4">
      <c r="A39" s="251" t="s">
        <v>66</v>
      </c>
      <c r="B39" s="341">
        <v>1</v>
      </c>
      <c r="C39" s="256">
        <v>1</v>
      </c>
      <c r="D39" s="342">
        <v>197523649</v>
      </c>
      <c r="E39" s="300">
        <f>IF(ISBLANK(D39),"-",$D$49/$D$46*D39)</f>
        <v>197252229.9316141</v>
      </c>
      <c r="F39" s="342">
        <v>192020038</v>
      </c>
      <c r="G39" s="292">
        <f>IF(ISBLANK(F39),"-",$D$49/$F$46*F39)</f>
        <v>201142847.72125581</v>
      </c>
      <c r="J39" s="242"/>
      <c r="K39" s="242"/>
      <c r="L39" s="246"/>
      <c r="M39" s="246"/>
      <c r="N39" s="247"/>
    </row>
    <row r="40" spans="1:14" s="8" customFormat="1" ht="26.25" customHeight="1" x14ac:dyDescent="0.4">
      <c r="A40" s="251" t="s">
        <v>67</v>
      </c>
      <c r="B40" s="341">
        <v>1</v>
      </c>
      <c r="C40" s="319">
        <v>2</v>
      </c>
      <c r="D40" s="343">
        <v>199666401</v>
      </c>
      <c r="E40" s="301">
        <f>IF(ISBLANK(D40),"-",$D$49/$D$46*D40)</f>
        <v>199392037.55632249</v>
      </c>
      <c r="F40" s="343">
        <v>193510811</v>
      </c>
      <c r="G40" s="293">
        <f>IF(ISBLANK(F40),"-",$D$49/$F$46*F40)</f>
        <v>202704446.86293477</v>
      </c>
      <c r="J40" s="242"/>
      <c r="K40" s="242"/>
      <c r="L40" s="246"/>
      <c r="M40" s="246"/>
      <c r="N40" s="247"/>
    </row>
    <row r="41" spans="1:14" ht="26.25" customHeight="1" x14ac:dyDescent="0.4">
      <c r="A41" s="251" t="s">
        <v>68</v>
      </c>
      <c r="B41" s="341">
        <v>1</v>
      </c>
      <c r="C41" s="319">
        <v>3</v>
      </c>
      <c r="D41" s="343">
        <v>199206220</v>
      </c>
      <c r="E41" s="301">
        <f>IF(ISBLANK(D41),"-",$D$49/$D$46*D41)</f>
        <v>198932488.89528009</v>
      </c>
      <c r="F41" s="343">
        <v>192258261</v>
      </c>
      <c r="G41" s="293">
        <f>IF(ISBLANK(F41),"-",$D$49/$F$46*F41)</f>
        <v>201392388.61871517</v>
      </c>
      <c r="L41" s="246"/>
      <c r="M41" s="246"/>
      <c r="N41" s="312"/>
    </row>
    <row r="42" spans="1:14" ht="26.25" customHeight="1" x14ac:dyDescent="0.4">
      <c r="A42" s="251" t="s">
        <v>69</v>
      </c>
      <c r="B42" s="341">
        <v>1</v>
      </c>
      <c r="C42" s="258">
        <v>4</v>
      </c>
      <c r="D42" s="344"/>
      <c r="E42" s="302" t="str">
        <f>IF(ISBLANK(D42),"-",$D$49/$D$46*D42)</f>
        <v>-</v>
      </c>
      <c r="F42" s="344"/>
      <c r="G42" s="294" t="str">
        <f>IF(ISBLANK(F42),"-",$D$49/$F$46*F42)</f>
        <v>-</v>
      </c>
      <c r="L42" s="246"/>
      <c r="M42" s="246"/>
      <c r="N42" s="312"/>
    </row>
    <row r="43" spans="1:14" ht="27" customHeight="1" thickBot="1" x14ac:dyDescent="0.45">
      <c r="A43" s="251" t="s">
        <v>70</v>
      </c>
      <c r="B43" s="341">
        <v>1</v>
      </c>
      <c r="C43" s="259" t="s">
        <v>71</v>
      </c>
      <c r="D43" s="321">
        <f>AVERAGE(D39:D42)</f>
        <v>198798756.66666666</v>
      </c>
      <c r="E43" s="282">
        <f>AVERAGE(E39:E42)</f>
        <v>198525585.46107224</v>
      </c>
      <c r="F43" s="260">
        <f>AVERAGE(F39:F42)</f>
        <v>192596370</v>
      </c>
      <c r="G43" s="261">
        <f>AVERAGE(G39:G42)</f>
        <v>201746561.06763527</v>
      </c>
    </row>
    <row r="44" spans="1:14" ht="26.25" customHeight="1" x14ac:dyDescent="0.4">
      <c r="A44" s="251" t="s">
        <v>72</v>
      </c>
      <c r="B44" s="336">
        <v>1</v>
      </c>
      <c r="C44" s="322" t="s">
        <v>73</v>
      </c>
      <c r="D44" s="346">
        <v>28.5</v>
      </c>
      <c r="E44" s="312"/>
      <c r="F44" s="345">
        <v>27.17</v>
      </c>
      <c r="G44" s="298"/>
    </row>
    <row r="45" spans="1:14" ht="26.25" customHeight="1" x14ac:dyDescent="0.4">
      <c r="A45" s="251" t="s">
        <v>74</v>
      </c>
      <c r="B45" s="336">
        <v>1</v>
      </c>
      <c r="C45" s="323" t="s">
        <v>75</v>
      </c>
      <c r="D45" s="324">
        <f>D44*$B$35</f>
        <v>28.5</v>
      </c>
      <c r="E45" s="320"/>
      <c r="F45" s="262">
        <f>F44*$B$35</f>
        <v>27.17</v>
      </c>
      <c r="G45" s="280"/>
    </row>
    <row r="46" spans="1:14" ht="19.5" customHeight="1" thickBot="1" x14ac:dyDescent="0.35">
      <c r="A46" s="251" t="s">
        <v>76</v>
      </c>
      <c r="B46" s="320">
        <f>(B45/B44)*(B43/B42)*(B41/B40)*(B39/B38)*B37</f>
        <v>20</v>
      </c>
      <c r="C46" s="323" t="s">
        <v>77</v>
      </c>
      <c r="D46" s="325">
        <f>D45*$B$31/100</f>
        <v>25.034400000000002</v>
      </c>
      <c r="E46" s="280"/>
      <c r="F46" s="264">
        <f>F45*$B$31/100</f>
        <v>23.866128000000003</v>
      </c>
      <c r="G46" s="280"/>
    </row>
    <row r="47" spans="1:14" ht="19.5" customHeight="1" thickBot="1" x14ac:dyDescent="0.35">
      <c r="A47" s="400" t="s">
        <v>78</v>
      </c>
      <c r="B47" s="411"/>
      <c r="C47" s="323" t="s">
        <v>79</v>
      </c>
      <c r="D47" s="324">
        <f>D46/$B$46</f>
        <v>1.2517200000000002</v>
      </c>
      <c r="E47" s="280"/>
      <c r="F47" s="266">
        <f>F46/$B$46</f>
        <v>1.1933064000000002</v>
      </c>
      <c r="G47" s="280"/>
    </row>
    <row r="48" spans="1:14" ht="27" customHeight="1" thickBot="1" x14ac:dyDescent="0.45">
      <c r="A48" s="402"/>
      <c r="B48" s="412"/>
      <c r="C48" s="323" t="s">
        <v>80</v>
      </c>
      <c r="D48" s="347">
        <v>1.25</v>
      </c>
      <c r="E48" s="298"/>
      <c r="F48" s="298"/>
      <c r="G48" s="298"/>
    </row>
    <row r="49" spans="1:12" ht="18.75" x14ac:dyDescent="0.3">
      <c r="C49" s="323" t="s">
        <v>81</v>
      </c>
      <c r="D49" s="325">
        <f>D48*$B$46</f>
        <v>25</v>
      </c>
      <c r="E49" s="280"/>
      <c r="F49" s="280"/>
      <c r="G49" s="280"/>
    </row>
    <row r="50" spans="1:12" ht="19.5" customHeight="1" thickBot="1" x14ac:dyDescent="0.35">
      <c r="C50" s="326" t="s">
        <v>82</v>
      </c>
      <c r="D50" s="327">
        <f>D49/B35</f>
        <v>25</v>
      </c>
      <c r="E50" s="284"/>
      <c r="F50" s="284"/>
      <c r="G50" s="284"/>
    </row>
    <row r="51" spans="1:12" ht="18.75" x14ac:dyDescent="0.3">
      <c r="C51" s="328" t="s">
        <v>83</v>
      </c>
      <c r="D51" s="329">
        <f>AVERAGE(E39:E42,G39:G42)</f>
        <v>200136073.26435375</v>
      </c>
      <c r="E51" s="283"/>
      <c r="F51" s="283"/>
      <c r="G51" s="283"/>
    </row>
    <row r="52" spans="1:12" ht="18.75" x14ac:dyDescent="0.3">
      <c r="C52" s="267" t="s">
        <v>84</v>
      </c>
      <c r="D52" s="270">
        <f>STDEV(E39:E42,G39:G42)/D51</f>
        <v>9.8693226223383074E-3</v>
      </c>
      <c r="E52" s="320"/>
      <c r="F52" s="320"/>
      <c r="G52" s="320"/>
    </row>
    <row r="53" spans="1:12" ht="19.5" customHeight="1" thickBot="1" x14ac:dyDescent="0.35">
      <c r="C53" s="268" t="s">
        <v>20</v>
      </c>
      <c r="D53" s="271">
        <f>COUNT(E39:E42,G39:G42)</f>
        <v>6</v>
      </c>
      <c r="E53" s="320"/>
      <c r="F53" s="320"/>
      <c r="G53" s="320"/>
    </row>
    <row r="55" spans="1:12" ht="18.75" x14ac:dyDescent="0.3">
      <c r="A55" s="233" t="s">
        <v>1</v>
      </c>
      <c r="B55" s="272" t="s">
        <v>85</v>
      </c>
    </row>
    <row r="56" spans="1:12" ht="18.75" x14ac:dyDescent="0.3">
      <c r="A56" s="312" t="s">
        <v>86</v>
      </c>
      <c r="B56" s="236" t="str">
        <f>B21</f>
        <v>Each 5 mL contains: Amoxicillin 125 mg (as Trihydtate), Flucloxacillin Sodium 125 mg</v>
      </c>
    </row>
    <row r="57" spans="1:12" ht="26.25" customHeight="1" x14ac:dyDescent="0.4">
      <c r="A57" s="357" t="s">
        <v>87</v>
      </c>
      <c r="B57" s="348">
        <v>5</v>
      </c>
      <c r="C57" s="320" t="s">
        <v>88</v>
      </c>
      <c r="D57" s="349">
        <v>125</v>
      </c>
      <c r="E57" s="320" t="str">
        <f>B20</f>
        <v>Amoxicillin Trihydrate and Flucloxacill Sodium</v>
      </c>
    </row>
    <row r="58" spans="1:12" ht="18.75" x14ac:dyDescent="0.3">
      <c r="A58" s="236" t="s">
        <v>89</v>
      </c>
      <c r="B58" s="359">
        <f>RD!C39</f>
        <v>1.20368667055358</v>
      </c>
    </row>
    <row r="59" spans="1:12" s="98" customFormat="1" ht="18.75" x14ac:dyDescent="0.3">
      <c r="A59" s="357" t="s">
        <v>90</v>
      </c>
      <c r="B59" s="310">
        <f>B57</f>
        <v>5</v>
      </c>
      <c r="C59" s="320" t="s">
        <v>91</v>
      </c>
      <c r="D59" s="332">
        <f>B58*B57</f>
        <v>6.0184333527679001</v>
      </c>
    </row>
    <row r="60" spans="1:12" ht="19.5" customHeight="1" thickBot="1" x14ac:dyDescent="0.3"/>
    <row r="61" spans="1:12" s="8" customFormat="1" ht="27" customHeight="1" thickBot="1" x14ac:dyDescent="0.45">
      <c r="A61" s="250" t="s">
        <v>92</v>
      </c>
      <c r="B61" s="340">
        <v>100</v>
      </c>
      <c r="C61" s="312"/>
      <c r="D61" s="274" t="s">
        <v>93</v>
      </c>
      <c r="E61" s="273" t="s">
        <v>94</v>
      </c>
      <c r="F61" s="273" t="s">
        <v>64</v>
      </c>
      <c r="G61" s="273" t="s">
        <v>95</v>
      </c>
      <c r="H61" s="253" t="s">
        <v>96</v>
      </c>
      <c r="L61" s="242"/>
    </row>
    <row r="62" spans="1:12" s="8" customFormat="1" ht="24" customHeight="1" x14ac:dyDescent="0.4">
      <c r="A62" s="251" t="s">
        <v>97</v>
      </c>
      <c r="B62" s="341">
        <v>1</v>
      </c>
      <c r="C62" s="407" t="s">
        <v>98</v>
      </c>
      <c r="D62" s="404">
        <v>6.2068599999999998</v>
      </c>
      <c r="E62" s="304">
        <v>1</v>
      </c>
      <c r="F62" s="350">
        <v>206608969</v>
      </c>
      <c r="G62" s="366">
        <f>IF(ISBLANK(F62),"-",(F62/$D$51*$D$48*$B$70)*$D$59/$D$62)</f>
        <v>125.12535276872562</v>
      </c>
      <c r="H62" s="415">
        <f t="shared" ref="H62:H73" si="0">IF(ISBLANK(F62),"-",G62/$D$57)</f>
        <v>1.0010028221498048</v>
      </c>
      <c r="L62" s="242"/>
    </row>
    <row r="63" spans="1:12" s="8" customFormat="1" ht="26.25" customHeight="1" x14ac:dyDescent="0.4">
      <c r="A63" s="251" t="s">
        <v>99</v>
      </c>
      <c r="B63" s="341">
        <v>1</v>
      </c>
      <c r="C63" s="408"/>
      <c r="D63" s="405"/>
      <c r="E63" s="305">
        <v>2</v>
      </c>
      <c r="F63" s="343">
        <v>205179265</v>
      </c>
      <c r="G63" s="367">
        <f>IF(ISBLANK(F63),"-",(F63/$D$51*$D$48*$B$70)*$D$59/$D$62)</f>
        <v>124.25950353565167</v>
      </c>
      <c r="H63" s="416">
        <f t="shared" si="0"/>
        <v>0.99407602828521335</v>
      </c>
      <c r="L63" s="242"/>
    </row>
    <row r="64" spans="1:12" s="8" customFormat="1" ht="24.75" customHeight="1" x14ac:dyDescent="0.4">
      <c r="A64" s="251" t="s">
        <v>100</v>
      </c>
      <c r="B64" s="341">
        <v>1</v>
      </c>
      <c r="C64" s="408"/>
      <c r="D64" s="405"/>
      <c r="E64" s="305">
        <v>3</v>
      </c>
      <c r="F64" s="343">
        <v>206261467</v>
      </c>
      <c r="G64" s="367">
        <f>IF(ISBLANK(F64),"-",(F64/$D$51*$D$48*$B$70)*$D$59/$D$62)</f>
        <v>124.91490057708897</v>
      </c>
      <c r="H64" s="416">
        <f t="shared" si="0"/>
        <v>0.99931920461671175</v>
      </c>
      <c r="L64" s="242"/>
    </row>
    <row r="65" spans="1:11" ht="27" customHeight="1" thickBot="1" x14ac:dyDescent="0.45">
      <c r="A65" s="251" t="s">
        <v>101</v>
      </c>
      <c r="B65" s="341">
        <v>1</v>
      </c>
      <c r="C65" s="409"/>
      <c r="D65" s="406"/>
      <c r="E65" s="306">
        <v>4</v>
      </c>
      <c r="F65" s="351"/>
      <c r="G65" s="367" t="str">
        <f>IF(ISBLANK(F65),"-",(F65/$D$51*$D$48*$B$70)*$D$59/$D$62)</f>
        <v>-</v>
      </c>
      <c r="H65" s="416" t="str">
        <f t="shared" si="0"/>
        <v>-</v>
      </c>
    </row>
    <row r="66" spans="1:11" ht="24.75" customHeight="1" x14ac:dyDescent="0.4">
      <c r="A66" s="251" t="s">
        <v>102</v>
      </c>
      <c r="B66" s="341">
        <v>1</v>
      </c>
      <c r="C66" s="407" t="s">
        <v>103</v>
      </c>
      <c r="D66" s="404">
        <v>5.8782800000000002</v>
      </c>
      <c r="E66" s="275">
        <v>1</v>
      </c>
      <c r="F66" s="343">
        <v>181147186</v>
      </c>
      <c r="G66" s="366">
        <f>IF(ISBLANK(F66),"-",(F66/$D$51*$D$48*$B$70)*$D$59/$D$66)</f>
        <v>115.83756428202427</v>
      </c>
      <c r="H66" s="415"/>
    </row>
    <row r="67" spans="1:11" ht="23.25" customHeight="1" x14ac:dyDescent="0.4">
      <c r="A67" s="251" t="s">
        <v>104</v>
      </c>
      <c r="B67" s="341">
        <v>1</v>
      </c>
      <c r="C67" s="408"/>
      <c r="D67" s="405"/>
      <c r="E67" s="276">
        <v>2</v>
      </c>
      <c r="F67" s="343">
        <v>181916558</v>
      </c>
      <c r="G67" s="367">
        <f>IF(ISBLANK(F67),"-",(F67/$D$51*$D$48*$B$70)*$D$59/$D$66)</f>
        <v>116.3295519329215</v>
      </c>
      <c r="H67" s="416"/>
    </row>
    <row r="68" spans="1:11" ht="24.75" customHeight="1" x14ac:dyDescent="0.4">
      <c r="A68" s="251" t="s">
        <v>105</v>
      </c>
      <c r="B68" s="341">
        <v>1</v>
      </c>
      <c r="C68" s="408"/>
      <c r="D68" s="405"/>
      <c r="E68" s="276">
        <v>3</v>
      </c>
      <c r="F68" s="343">
        <v>180630928</v>
      </c>
      <c r="G68" s="367">
        <f>IF(ISBLANK(F68),"-",(F68/$D$51*$D$48*$B$70)*$D$59/$D$66)</f>
        <v>115.50743456496035</v>
      </c>
      <c r="H68" s="416"/>
    </row>
    <row r="69" spans="1:11" ht="27" customHeight="1" thickBot="1" x14ac:dyDescent="0.45">
      <c r="A69" s="251" t="s">
        <v>106</v>
      </c>
      <c r="B69" s="341">
        <v>1</v>
      </c>
      <c r="C69" s="409"/>
      <c r="D69" s="406"/>
      <c r="E69" s="277">
        <v>4</v>
      </c>
      <c r="F69" s="351"/>
      <c r="G69" s="368" t="str">
        <f>IF(ISBLANK(F69),"-",(F69/$D$51*$D$48*$B$70)*$D$59/$D$66)</f>
        <v>-</v>
      </c>
      <c r="H69" s="417" t="str">
        <f t="shared" si="0"/>
        <v>-</v>
      </c>
    </row>
    <row r="70" spans="1:11" ht="23.25" customHeight="1" x14ac:dyDescent="0.4">
      <c r="A70" s="251" t="s">
        <v>107</v>
      </c>
      <c r="B70" s="319">
        <f>(B69/B68)*(B67/B66)*(B65/B64)*(B63/B62)*B61</f>
        <v>100</v>
      </c>
      <c r="C70" s="407" t="s">
        <v>108</v>
      </c>
      <c r="D70" s="404">
        <v>6.7091399999999997</v>
      </c>
      <c r="E70" s="275">
        <v>1</v>
      </c>
      <c r="F70" s="350">
        <v>221692567</v>
      </c>
      <c r="G70" s="366">
        <f>IF(ISBLANK(F70),"-",(F70/$D$51*$D$48*$B$70)*$D$59/$D$70)</f>
        <v>124.20880165075113</v>
      </c>
      <c r="H70" s="416">
        <f t="shared" si="0"/>
        <v>0.99367041320600902</v>
      </c>
    </row>
    <row r="71" spans="1:11" ht="22.5" customHeight="1" thickBot="1" x14ac:dyDescent="0.45">
      <c r="A71" s="330" t="s">
        <v>109</v>
      </c>
      <c r="B71" s="352">
        <f>(D48*B70)/D57*D59</f>
        <v>6.0184333527679001</v>
      </c>
      <c r="C71" s="408"/>
      <c r="D71" s="405"/>
      <c r="E71" s="276">
        <v>2</v>
      </c>
      <c r="F71" s="343">
        <v>222146384</v>
      </c>
      <c r="G71" s="367">
        <f>IF(ISBLANK(F71),"-",(F71/$D$51*$D$48*$B$70)*$D$59/$D$70)</f>
        <v>124.46306396771341</v>
      </c>
      <c r="H71" s="416">
        <f t="shared" si="0"/>
        <v>0.99570451174170727</v>
      </c>
    </row>
    <row r="72" spans="1:11" ht="23.25" customHeight="1" x14ac:dyDescent="0.4">
      <c r="A72" s="400" t="s">
        <v>78</v>
      </c>
      <c r="B72" s="401"/>
      <c r="C72" s="408"/>
      <c r="D72" s="405"/>
      <c r="E72" s="276">
        <v>3</v>
      </c>
      <c r="F72" s="343">
        <v>220136071</v>
      </c>
      <c r="G72" s="367">
        <f>IF(ISBLANK(F72),"-",(F72/$D$51*$D$48*$B$70)*$D$59/$D$70)</f>
        <v>123.33673586365512</v>
      </c>
      <c r="H72" s="416">
        <f t="shared" si="0"/>
        <v>0.98669388690924098</v>
      </c>
    </row>
    <row r="73" spans="1:11" ht="23.25" customHeight="1" thickBot="1" x14ac:dyDescent="0.45">
      <c r="A73" s="402"/>
      <c r="B73" s="403"/>
      <c r="C73" s="410"/>
      <c r="D73" s="406"/>
      <c r="E73" s="277">
        <v>4</v>
      </c>
      <c r="F73" s="351"/>
      <c r="G73" s="368" t="str">
        <f>IF(ISBLANK(F73),"-",(F73/$D$51*$D$48*$B$70)*$D$59/$D$70)</f>
        <v>-</v>
      </c>
      <c r="H73" s="417" t="str">
        <f t="shared" si="0"/>
        <v>-</v>
      </c>
    </row>
    <row r="74" spans="1:11" ht="26.25" customHeight="1" x14ac:dyDescent="0.4">
      <c r="A74" s="320"/>
      <c r="B74" s="320"/>
      <c r="C74" s="320"/>
      <c r="D74" s="320"/>
      <c r="E74" s="320"/>
      <c r="F74" s="320"/>
      <c r="G74" s="269" t="s">
        <v>71</v>
      </c>
      <c r="H74" s="353">
        <f>AVERAGE(H62:H73)</f>
        <v>0.995077811151448</v>
      </c>
    </row>
    <row r="75" spans="1:11" ht="26.25" customHeight="1" x14ac:dyDescent="0.4">
      <c r="C75" s="320"/>
      <c r="D75" s="320"/>
      <c r="E75" s="320"/>
      <c r="F75" s="320"/>
      <c r="G75" s="267" t="s">
        <v>84</v>
      </c>
      <c r="H75" s="354">
        <f>STDEV(H62:H73)/H74</f>
        <v>5.0600320738785247E-3</v>
      </c>
    </row>
    <row r="76" spans="1:11" ht="27" customHeight="1" thickBot="1" x14ac:dyDescent="0.45">
      <c r="A76" s="320"/>
      <c r="B76" s="320"/>
      <c r="C76" s="320"/>
      <c r="D76" s="280"/>
      <c r="E76" s="280"/>
      <c r="F76" s="320"/>
      <c r="G76" s="268" t="s">
        <v>20</v>
      </c>
      <c r="H76" s="355">
        <f>COUNT(H62:H73)</f>
        <v>6</v>
      </c>
    </row>
    <row r="77" spans="1:11" ht="18.75" x14ac:dyDescent="0.3">
      <c r="A77" s="320"/>
      <c r="B77" s="320"/>
      <c r="C77" s="320"/>
      <c r="D77" s="280"/>
      <c r="E77" s="280"/>
      <c r="F77" s="280"/>
      <c r="G77" s="280"/>
      <c r="H77" s="320"/>
      <c r="I77" s="312"/>
      <c r="J77" s="357"/>
      <c r="K77" s="375"/>
    </row>
    <row r="78" spans="1:11" ht="26.25" customHeight="1" x14ac:dyDescent="0.4">
      <c r="A78" s="238" t="s">
        <v>110</v>
      </c>
      <c r="B78" s="357" t="s">
        <v>111</v>
      </c>
      <c r="C78" s="391" t="str">
        <f>B20</f>
        <v>Amoxicillin Trihydrate and Flucloxacill Sodium</v>
      </c>
      <c r="D78" s="391"/>
      <c r="E78" s="312" t="s">
        <v>112</v>
      </c>
      <c r="F78" s="312"/>
      <c r="G78" s="358">
        <f>H74</f>
        <v>0.995077811151448</v>
      </c>
      <c r="H78" s="320"/>
      <c r="I78" s="312"/>
      <c r="J78" s="357"/>
      <c r="K78" s="375"/>
    </row>
    <row r="79" spans="1:11" ht="19.5" customHeight="1" thickBot="1" x14ac:dyDescent="0.35">
      <c r="A79" s="376"/>
      <c r="B79" s="290"/>
      <c r="C79" s="291"/>
      <c r="D79" s="291"/>
      <c r="E79" s="290"/>
      <c r="F79" s="290"/>
      <c r="G79" s="290"/>
      <c r="H79" s="290"/>
    </row>
    <row r="80" spans="1:11" ht="18.75" x14ac:dyDescent="0.3">
      <c r="A80" s="233" t="s">
        <v>1</v>
      </c>
      <c r="B80" s="391" t="s">
        <v>113</v>
      </c>
      <c r="C80" s="391"/>
      <c r="D80" s="391"/>
      <c r="E80" s="391"/>
      <c r="F80" s="391"/>
      <c r="G80" s="391"/>
      <c r="H80" s="391"/>
    </row>
    <row r="81" spans="1:8" ht="26.25" customHeight="1" x14ac:dyDescent="0.4">
      <c r="A81" s="238" t="s">
        <v>4</v>
      </c>
      <c r="B81" s="390" t="s">
        <v>47</v>
      </c>
      <c r="C81" s="390"/>
    </row>
    <row r="82" spans="1:8" ht="26.25" customHeight="1" x14ac:dyDescent="0.4">
      <c r="A82" s="357" t="s">
        <v>48</v>
      </c>
      <c r="B82" s="413" t="s">
        <v>49</v>
      </c>
      <c r="C82" s="413"/>
    </row>
    <row r="83" spans="1:8" ht="27" customHeight="1" thickBot="1" x14ac:dyDescent="0.45">
      <c r="A83" s="357" t="s">
        <v>6</v>
      </c>
      <c r="B83" s="336">
        <v>99.8</v>
      </c>
    </row>
    <row r="84" spans="1:8" ht="27" customHeight="1" thickBot="1" x14ac:dyDescent="0.45">
      <c r="A84" s="357" t="s">
        <v>50</v>
      </c>
      <c r="B84" s="335">
        <v>13.59</v>
      </c>
      <c r="C84" s="392" t="s">
        <v>51</v>
      </c>
      <c r="D84" s="393"/>
      <c r="E84" s="393"/>
      <c r="F84" s="393"/>
      <c r="G84" s="393"/>
      <c r="H84" s="394"/>
    </row>
    <row r="85" spans="1:8" ht="19.5" customHeight="1" thickBot="1" x14ac:dyDescent="0.35">
      <c r="A85" s="357" t="s">
        <v>52</v>
      </c>
      <c r="B85" s="375">
        <v>87.84</v>
      </c>
      <c r="C85" s="243"/>
      <c r="D85" s="243"/>
      <c r="E85" s="243"/>
      <c r="F85" s="243"/>
      <c r="G85" s="243"/>
      <c r="H85" s="244"/>
    </row>
    <row r="86" spans="1:8" ht="27" customHeight="1" thickBot="1" x14ac:dyDescent="0.45">
      <c r="A86" s="357" t="s">
        <v>53</v>
      </c>
      <c r="B86" s="356">
        <v>1</v>
      </c>
      <c r="C86" s="395" t="s">
        <v>54</v>
      </c>
      <c r="D86" s="396"/>
      <c r="E86" s="396"/>
      <c r="F86" s="396"/>
      <c r="G86" s="396"/>
      <c r="H86" s="397"/>
    </row>
    <row r="87" spans="1:8" ht="27" customHeight="1" thickBot="1" x14ac:dyDescent="0.45">
      <c r="A87" s="357" t="s">
        <v>55</v>
      </c>
      <c r="B87" s="356">
        <v>1</v>
      </c>
      <c r="C87" s="395" t="s">
        <v>56</v>
      </c>
      <c r="D87" s="396"/>
      <c r="E87" s="396"/>
      <c r="F87" s="396"/>
      <c r="G87" s="396"/>
      <c r="H87" s="397"/>
    </row>
    <row r="88" spans="1:8" ht="18.75" x14ac:dyDescent="0.3">
      <c r="A88" s="357"/>
      <c r="B88" s="245"/>
      <c r="C88" s="248"/>
      <c r="D88" s="248"/>
      <c r="E88" s="248"/>
      <c r="F88" s="248"/>
      <c r="G88" s="248"/>
      <c r="H88" s="248"/>
    </row>
    <row r="89" spans="1:8" ht="18.75" x14ac:dyDescent="0.3">
      <c r="A89" s="357" t="s">
        <v>57</v>
      </c>
      <c r="B89" s="249">
        <f>B86/B87</f>
        <v>1</v>
      </c>
      <c r="C89" s="312" t="s">
        <v>58</v>
      </c>
    </row>
    <row r="90" spans="1:8" ht="19.5" customHeight="1" thickBot="1" x14ac:dyDescent="0.35">
      <c r="A90" s="357"/>
      <c r="B90" s="375"/>
      <c r="C90" s="247"/>
      <c r="D90" s="247"/>
      <c r="E90" s="247"/>
      <c r="F90" s="247"/>
      <c r="G90" s="247"/>
    </row>
    <row r="91" spans="1:8" ht="27" customHeight="1" thickBot="1" x14ac:dyDescent="0.45">
      <c r="A91" s="250" t="s">
        <v>59</v>
      </c>
      <c r="B91" s="340">
        <v>20</v>
      </c>
      <c r="D91" s="398" t="s">
        <v>60</v>
      </c>
      <c r="E91" s="414"/>
      <c r="F91" s="296" t="s">
        <v>61</v>
      </c>
      <c r="G91" s="297"/>
      <c r="H91" s="247"/>
    </row>
    <row r="92" spans="1:8" ht="26.25" customHeight="1" x14ac:dyDescent="0.4">
      <c r="A92" s="251" t="s">
        <v>62</v>
      </c>
      <c r="B92" s="341">
        <v>1</v>
      </c>
      <c r="C92" s="253" t="s">
        <v>63</v>
      </c>
      <c r="D92" s="254" t="s">
        <v>64</v>
      </c>
      <c r="E92" s="255" t="s">
        <v>65</v>
      </c>
      <c r="F92" s="254" t="s">
        <v>64</v>
      </c>
      <c r="G92" s="255" t="s">
        <v>65</v>
      </c>
      <c r="H92" s="247"/>
    </row>
    <row r="93" spans="1:8" ht="26.25" customHeight="1" x14ac:dyDescent="0.4">
      <c r="A93" s="251" t="s">
        <v>66</v>
      </c>
      <c r="B93" s="341">
        <v>1</v>
      </c>
      <c r="C93" s="256">
        <v>1</v>
      </c>
      <c r="D93" s="342">
        <v>197523649</v>
      </c>
      <c r="E93" s="292">
        <f>IF(ISBLANK(D93),"-",$D$103/$D$100*D93)</f>
        <v>197252229.9316141</v>
      </c>
      <c r="F93" s="342">
        <v>192020038</v>
      </c>
      <c r="G93" s="292">
        <f>IF(ISBLANK(F93),"-",$D$103/$F$100*F93)</f>
        <v>201142847.72125581</v>
      </c>
      <c r="H93" s="247"/>
    </row>
    <row r="94" spans="1:8" ht="26.25" customHeight="1" x14ac:dyDescent="0.4">
      <c r="A94" s="251" t="s">
        <v>67</v>
      </c>
      <c r="B94" s="341">
        <v>1</v>
      </c>
      <c r="C94" s="319">
        <v>2</v>
      </c>
      <c r="D94" s="343">
        <v>199666401</v>
      </c>
      <c r="E94" s="293">
        <f>IF(ISBLANK(D94),"-",$D$103/$D$100*D94)</f>
        <v>199392037.55632249</v>
      </c>
      <c r="F94" s="343">
        <v>193510811</v>
      </c>
      <c r="G94" s="293">
        <f>IF(ISBLANK(F94),"-",$D$103/$F$100*F94)</f>
        <v>202704446.86293477</v>
      </c>
      <c r="H94" s="247"/>
    </row>
    <row r="95" spans="1:8" ht="26.25" customHeight="1" x14ac:dyDescent="0.4">
      <c r="A95" s="251" t="s">
        <v>68</v>
      </c>
      <c r="B95" s="341">
        <v>1</v>
      </c>
      <c r="C95" s="319">
        <v>3</v>
      </c>
      <c r="D95" s="343">
        <v>199206220</v>
      </c>
      <c r="E95" s="293">
        <f>IF(ISBLANK(D95),"-",$D$103/$D$100*D95)</f>
        <v>198932488.89528009</v>
      </c>
      <c r="F95" s="343">
        <v>192258261</v>
      </c>
      <c r="G95" s="293">
        <f>IF(ISBLANK(F95),"-",$D$103/$F$100*F95)</f>
        <v>201392388.61871517</v>
      </c>
    </row>
    <row r="96" spans="1:8" ht="26.25" customHeight="1" x14ac:dyDescent="0.4">
      <c r="A96" s="251" t="s">
        <v>69</v>
      </c>
      <c r="B96" s="341">
        <v>1</v>
      </c>
      <c r="C96" s="258">
        <v>4</v>
      </c>
      <c r="D96" s="344"/>
      <c r="E96" s="294" t="str">
        <f>IF(ISBLANK(D96),"-",$D$103/$D$100*D96)</f>
        <v>-</v>
      </c>
      <c r="F96" s="344"/>
      <c r="G96" s="294" t="str">
        <f>IF(ISBLANK(F96),"-",$D$103/$F$100*F96)</f>
        <v>-</v>
      </c>
    </row>
    <row r="97" spans="1:7" ht="27" customHeight="1" thickBot="1" x14ac:dyDescent="0.45">
      <c r="A97" s="251" t="s">
        <v>70</v>
      </c>
      <c r="B97" s="341">
        <v>1</v>
      </c>
      <c r="C97" s="259" t="s">
        <v>71</v>
      </c>
      <c r="D97" s="260">
        <f>AVERAGE(D93:D96)</f>
        <v>198798756.66666666</v>
      </c>
      <c r="E97" s="261">
        <f>AVERAGE(E93:E96)</f>
        <v>198525585.46107224</v>
      </c>
      <c r="F97" s="260">
        <f>AVERAGE(F93:F96)</f>
        <v>192596370</v>
      </c>
      <c r="G97" s="261">
        <f>AVERAGE(G93:G96)</f>
        <v>201746561.06763527</v>
      </c>
    </row>
    <row r="98" spans="1:7" ht="26.25" customHeight="1" x14ac:dyDescent="0.4">
      <c r="A98" s="251" t="s">
        <v>72</v>
      </c>
      <c r="B98" s="336">
        <v>1</v>
      </c>
      <c r="C98" s="322" t="s">
        <v>73</v>
      </c>
      <c r="D98" s="346">
        <v>28.5</v>
      </c>
      <c r="E98" s="312"/>
      <c r="F98" s="345">
        <v>27.17</v>
      </c>
      <c r="G98" s="298"/>
    </row>
    <row r="99" spans="1:7" ht="26.25" customHeight="1" x14ac:dyDescent="0.4">
      <c r="A99" s="251" t="s">
        <v>74</v>
      </c>
      <c r="B99" s="336">
        <v>1</v>
      </c>
      <c r="C99" s="323" t="s">
        <v>75</v>
      </c>
      <c r="D99" s="324">
        <f>D98*$B$89</f>
        <v>28.5</v>
      </c>
      <c r="E99" s="320"/>
      <c r="F99" s="262">
        <f>F98*$B$89</f>
        <v>27.17</v>
      </c>
      <c r="G99" s="280"/>
    </row>
    <row r="100" spans="1:7" ht="19.5" customHeight="1" thickBot="1" x14ac:dyDescent="0.35">
      <c r="A100" s="251" t="s">
        <v>76</v>
      </c>
      <c r="B100" s="320">
        <f>(B99/B98)*(B97/B96)*(B95/B94)*(B93/B92)*B91</f>
        <v>20</v>
      </c>
      <c r="C100" s="323" t="s">
        <v>77</v>
      </c>
      <c r="D100" s="325">
        <f>D99*$B$85/100</f>
        <v>25.034400000000002</v>
      </c>
      <c r="E100" s="280"/>
      <c r="F100" s="264">
        <f>F99*$B$85/100</f>
        <v>23.866128000000003</v>
      </c>
      <c r="G100" s="280"/>
    </row>
    <row r="101" spans="1:7" ht="19.5" customHeight="1" thickBot="1" x14ac:dyDescent="0.35">
      <c r="A101" s="400" t="s">
        <v>78</v>
      </c>
      <c r="B101" s="411"/>
      <c r="C101" s="323" t="s">
        <v>79</v>
      </c>
      <c r="D101" s="324">
        <f>D100/$B$100</f>
        <v>1.2517200000000002</v>
      </c>
      <c r="E101" s="280"/>
      <c r="F101" s="266">
        <f>F100/$B$100</f>
        <v>1.1933064000000002</v>
      </c>
      <c r="G101" s="280"/>
    </row>
    <row r="102" spans="1:7" ht="27" customHeight="1" thickBot="1" x14ac:dyDescent="0.45">
      <c r="A102" s="402"/>
      <c r="B102" s="412"/>
      <c r="C102" s="323" t="s">
        <v>80</v>
      </c>
      <c r="D102" s="347">
        <v>1.25</v>
      </c>
      <c r="E102" s="298"/>
      <c r="F102" s="298"/>
      <c r="G102" s="298"/>
    </row>
    <row r="103" spans="1:7" ht="18.75" x14ac:dyDescent="0.3">
      <c r="C103" s="323" t="s">
        <v>81</v>
      </c>
      <c r="D103" s="325">
        <f>D102*$B$100</f>
        <v>25</v>
      </c>
      <c r="E103" s="280"/>
      <c r="F103" s="280"/>
      <c r="G103" s="280"/>
    </row>
    <row r="104" spans="1:7" ht="19.5" customHeight="1" thickBot="1" x14ac:dyDescent="0.35">
      <c r="C104" s="326" t="s">
        <v>82</v>
      </c>
      <c r="D104" s="327">
        <f>D103/B89</f>
        <v>25</v>
      </c>
      <c r="E104" s="284"/>
      <c r="F104" s="284"/>
      <c r="G104" s="284"/>
    </row>
    <row r="105" spans="1:7" ht="18.75" x14ac:dyDescent="0.3">
      <c r="C105" s="328" t="s">
        <v>83</v>
      </c>
      <c r="D105" s="329">
        <f>AVERAGE(E93:E96,G93:G96)</f>
        <v>200136073.26435375</v>
      </c>
      <c r="E105" s="283"/>
      <c r="F105" s="283"/>
      <c r="G105" s="283"/>
    </row>
    <row r="106" spans="1:7" ht="18.75" x14ac:dyDescent="0.3">
      <c r="C106" s="267" t="s">
        <v>84</v>
      </c>
      <c r="D106" s="270">
        <f>STDEV(E93:E96,G93:G96)/D105</f>
        <v>9.8693226223383074E-3</v>
      </c>
      <c r="E106" s="320"/>
      <c r="F106" s="320"/>
      <c r="G106" s="320"/>
    </row>
    <row r="107" spans="1:7" ht="19.5" customHeight="1" thickBot="1" x14ac:dyDescent="0.35">
      <c r="C107" s="268" t="s">
        <v>20</v>
      </c>
      <c r="D107" s="271">
        <f>COUNT(E93:E96,G93:G96)</f>
        <v>6</v>
      </c>
      <c r="E107" s="320"/>
      <c r="F107" s="320"/>
      <c r="G107" s="320"/>
    </row>
    <row r="109" spans="1:7" ht="18.75" x14ac:dyDescent="0.3">
      <c r="A109" s="233" t="s">
        <v>1</v>
      </c>
      <c r="B109" s="272" t="s">
        <v>85</v>
      </c>
    </row>
    <row r="110" spans="1:7" ht="18.75" x14ac:dyDescent="0.3">
      <c r="A110" s="312" t="s">
        <v>86</v>
      </c>
      <c r="B110" s="236" t="str">
        <f>B21</f>
        <v>Each 5 mL contains: Amoxicillin 125 mg (as Trihydtate), Flucloxacillin Sodium 125 mg</v>
      </c>
    </row>
    <row r="111" spans="1:7" ht="26.25" customHeight="1" x14ac:dyDescent="0.4">
      <c r="A111" s="357" t="s">
        <v>87</v>
      </c>
      <c r="B111" s="348">
        <v>5</v>
      </c>
      <c r="C111" s="320" t="s">
        <v>88</v>
      </c>
      <c r="D111" s="349">
        <v>125</v>
      </c>
      <c r="E111" s="320" t="str">
        <f>B20</f>
        <v>Amoxicillin Trihydrate and Flucloxacill Sodium</v>
      </c>
    </row>
    <row r="112" spans="1:7" ht="18.75" x14ac:dyDescent="0.3">
      <c r="A112" s="236" t="s">
        <v>89</v>
      </c>
      <c r="B112" s="359">
        <f>B58</f>
        <v>1.20368667055358</v>
      </c>
    </row>
    <row r="113" spans="1:8" ht="18.75" x14ac:dyDescent="0.3">
      <c r="A113" s="357" t="s">
        <v>90</v>
      </c>
      <c r="B113" s="310">
        <f>B111</f>
        <v>5</v>
      </c>
      <c r="C113" s="320" t="s">
        <v>91</v>
      </c>
      <c r="D113" s="332">
        <f>B112*B111</f>
        <v>6.0184333527679001</v>
      </c>
      <c r="E113" s="312"/>
      <c r="F113" s="312"/>
      <c r="G113" s="312"/>
      <c r="H113" s="312"/>
    </row>
    <row r="114" spans="1:8" ht="19.5" customHeight="1" thickBot="1" x14ac:dyDescent="0.3"/>
    <row r="115" spans="1:8" ht="27" customHeight="1" thickBot="1" x14ac:dyDescent="0.45">
      <c r="A115" s="250" t="s">
        <v>92</v>
      </c>
      <c r="B115" s="340">
        <v>100</v>
      </c>
      <c r="D115" s="274" t="s">
        <v>93</v>
      </c>
      <c r="E115" s="273" t="s">
        <v>94</v>
      </c>
      <c r="F115" s="273" t="s">
        <v>64</v>
      </c>
      <c r="G115" s="273" t="s">
        <v>95</v>
      </c>
      <c r="H115" s="253" t="s">
        <v>96</v>
      </c>
    </row>
    <row r="116" spans="1:8" ht="26.25" customHeight="1" x14ac:dyDescent="0.4">
      <c r="A116" s="251" t="s">
        <v>97</v>
      </c>
      <c r="B116" s="341">
        <v>1</v>
      </c>
      <c r="C116" s="407" t="s">
        <v>98</v>
      </c>
      <c r="D116" s="404">
        <v>6.2129700000000003</v>
      </c>
      <c r="E116" s="304">
        <v>1</v>
      </c>
      <c r="F116" s="350">
        <v>229478895</v>
      </c>
      <c r="G116" s="366">
        <f>IF(ISBLANK(F116),"-",(F116/$D$105*$D$102*$B$124)*$D$113/$D$116)</f>
        <v>138.83903532004297</v>
      </c>
      <c r="H116" s="415">
        <f t="shared" ref="H116:H127" si="1">IF(ISBLANK(F116),"-",G116/$D$111)</f>
        <v>1.1107122825603437</v>
      </c>
    </row>
    <row r="117" spans="1:8" ht="26.25" customHeight="1" x14ac:dyDescent="0.4">
      <c r="A117" s="251" t="s">
        <v>99</v>
      </c>
      <c r="B117" s="341">
        <v>1</v>
      </c>
      <c r="C117" s="408"/>
      <c r="D117" s="405"/>
      <c r="E117" s="305">
        <v>2</v>
      </c>
      <c r="F117" s="343">
        <v>229177473</v>
      </c>
      <c r="G117" s="367">
        <f>IF(ISBLANK(F117),"-",(F117/$D$105*$D$102*$B$124)*$D$113/$D$116)</f>
        <v>138.6566693569149</v>
      </c>
      <c r="H117" s="416">
        <f t="shared" si="1"/>
        <v>1.1092533548553192</v>
      </c>
    </row>
    <row r="118" spans="1:8" ht="26.25" customHeight="1" x14ac:dyDescent="0.4">
      <c r="A118" s="251" t="s">
        <v>100</v>
      </c>
      <c r="B118" s="341">
        <v>1</v>
      </c>
      <c r="C118" s="408"/>
      <c r="D118" s="405"/>
      <c r="E118" s="305">
        <v>3</v>
      </c>
      <c r="F118" s="343">
        <v>229205772</v>
      </c>
      <c r="G118" s="367">
        <f>IF(ISBLANK(F118),"-",(F118/$D$105*$D$102*$B$124)*$D$113/$D$116)</f>
        <v>138.67379078265876</v>
      </c>
      <c r="H118" s="416">
        <f t="shared" si="1"/>
        <v>1.1093903262612701</v>
      </c>
    </row>
    <row r="119" spans="1:8" ht="27" customHeight="1" thickBot="1" x14ac:dyDescent="0.45">
      <c r="A119" s="251" t="s">
        <v>101</v>
      </c>
      <c r="B119" s="341">
        <v>1</v>
      </c>
      <c r="C119" s="409"/>
      <c r="D119" s="406"/>
      <c r="E119" s="306">
        <v>4</v>
      </c>
      <c r="F119" s="351"/>
      <c r="G119" s="368" t="str">
        <f>IF(ISBLANK(F119),"-",(F119/$D$105*$D$102*$B$124)*$D$113/$D$116)</f>
        <v>-</v>
      </c>
      <c r="H119" s="416" t="str">
        <f t="shared" si="1"/>
        <v>-</v>
      </c>
    </row>
    <row r="120" spans="1:8" ht="26.25" customHeight="1" x14ac:dyDescent="0.4">
      <c r="A120" s="251" t="s">
        <v>102</v>
      </c>
      <c r="B120" s="341">
        <v>1</v>
      </c>
      <c r="C120" s="407" t="s">
        <v>103</v>
      </c>
      <c r="D120" s="404">
        <v>5.67143</v>
      </c>
      <c r="E120" s="275">
        <v>1</v>
      </c>
      <c r="F120" s="343">
        <v>211086472</v>
      </c>
      <c r="G120" s="366">
        <f>IF(ISBLANK(F120),"-",(F120/$D$105*$D$102*$B$124)*$D$113/$D$120)</f>
        <v>139.90586445876306</v>
      </c>
      <c r="H120" s="415">
        <f t="shared" si="1"/>
        <v>1.1192469156701046</v>
      </c>
    </row>
    <row r="121" spans="1:8" ht="26.25" customHeight="1" x14ac:dyDescent="0.4">
      <c r="A121" s="251" t="s">
        <v>104</v>
      </c>
      <c r="B121" s="341">
        <v>1</v>
      </c>
      <c r="C121" s="408"/>
      <c r="D121" s="405"/>
      <c r="E121" s="276">
        <v>2</v>
      </c>
      <c r="F121" s="343">
        <v>211059690</v>
      </c>
      <c r="G121" s="367">
        <f>IF(ISBLANK(F121),"-",(F121/$D$105*$D$102*$B$124)*$D$113/$D$120)</f>
        <v>139.88811363453243</v>
      </c>
      <c r="H121" s="416">
        <f t="shared" si="1"/>
        <v>1.1191049090762595</v>
      </c>
    </row>
    <row r="122" spans="1:8" ht="26.25" customHeight="1" x14ac:dyDescent="0.4">
      <c r="A122" s="251" t="s">
        <v>105</v>
      </c>
      <c r="B122" s="341">
        <v>1</v>
      </c>
      <c r="C122" s="408"/>
      <c r="D122" s="405"/>
      <c r="E122" s="276">
        <v>3</v>
      </c>
      <c r="F122" s="343">
        <v>211090850</v>
      </c>
      <c r="G122" s="367">
        <f>IF(ISBLANK(F122),"-",(F122/$D$105*$D$102*$B$124)*$D$113/$D$120)</f>
        <v>139.90876615051431</v>
      </c>
      <c r="H122" s="416">
        <f t="shared" si="1"/>
        <v>1.1192701292041145</v>
      </c>
    </row>
    <row r="123" spans="1:8" ht="27" customHeight="1" thickBot="1" x14ac:dyDescent="0.45">
      <c r="A123" s="251" t="s">
        <v>106</v>
      </c>
      <c r="B123" s="341">
        <v>1</v>
      </c>
      <c r="C123" s="409"/>
      <c r="D123" s="406"/>
      <c r="E123" s="277">
        <v>4</v>
      </c>
      <c r="F123" s="351"/>
      <c r="G123" s="368" t="str">
        <f>IF(ISBLANK(F123),"-",(F123/$D$105*$D$102*$B$124)*$D$113/$D$120)</f>
        <v>-</v>
      </c>
      <c r="H123" s="417" t="str">
        <f t="shared" si="1"/>
        <v>-</v>
      </c>
    </row>
    <row r="124" spans="1:8" ht="26.25" customHeight="1" x14ac:dyDescent="0.4">
      <c r="A124" s="251" t="s">
        <v>107</v>
      </c>
      <c r="B124" s="319">
        <f>(B123/B122)*(B121/B120)*(B119/B118)*(B117/B116)*B115</f>
        <v>100</v>
      </c>
      <c r="C124" s="407" t="s">
        <v>108</v>
      </c>
      <c r="D124" s="404">
        <v>7.2451299999999996</v>
      </c>
      <c r="E124" s="275">
        <v>1</v>
      </c>
      <c r="F124" s="350">
        <v>262340223</v>
      </c>
      <c r="G124" s="366">
        <f>IF(ISBLANK(F124),"-",(F124/$D$105*$D$102*$B$124)*$D$113/$D$124)</f>
        <v>136.10898488025987</v>
      </c>
      <c r="H124" s="416">
        <f t="shared" si="1"/>
        <v>1.088871879042079</v>
      </c>
    </row>
    <row r="125" spans="1:8" ht="27" customHeight="1" thickBot="1" x14ac:dyDescent="0.45">
      <c r="A125" s="330" t="s">
        <v>109</v>
      </c>
      <c r="B125" s="352">
        <f>(D102*B124)/D111*D113</f>
        <v>6.0184333527679001</v>
      </c>
      <c r="C125" s="408"/>
      <c r="D125" s="405"/>
      <c r="E125" s="276">
        <v>2</v>
      </c>
      <c r="F125" s="343">
        <v>262828394</v>
      </c>
      <c r="G125" s="367">
        <f>IF(ISBLANK(F125),"-",(F125/$D$105*$D$102*$B$124)*$D$113/$D$124)</f>
        <v>136.36226079234893</v>
      </c>
      <c r="H125" s="416">
        <f t="shared" si="1"/>
        <v>1.0908980863387914</v>
      </c>
    </row>
    <row r="126" spans="1:8" ht="26.25" customHeight="1" x14ac:dyDescent="0.4">
      <c r="A126" s="400" t="s">
        <v>78</v>
      </c>
      <c r="B126" s="401"/>
      <c r="C126" s="408"/>
      <c r="D126" s="405"/>
      <c r="E126" s="276">
        <v>3</v>
      </c>
      <c r="F126" s="343">
        <v>262883352</v>
      </c>
      <c r="G126" s="367">
        <f>IF(ISBLANK(F126),"-",(F126/$D$105*$D$102*$B$124)*$D$113/$D$124)</f>
        <v>136.39077444346012</v>
      </c>
      <c r="H126" s="416">
        <f t="shared" si="1"/>
        <v>1.091126195547681</v>
      </c>
    </row>
    <row r="127" spans="1:8" ht="27" customHeight="1" thickBot="1" x14ac:dyDescent="0.45">
      <c r="A127" s="402"/>
      <c r="B127" s="403"/>
      <c r="C127" s="410"/>
      <c r="D127" s="406"/>
      <c r="E127" s="277">
        <v>4</v>
      </c>
      <c r="F127" s="351"/>
      <c r="G127" s="368" t="str">
        <f>IF(ISBLANK(F127),"-",(F127/$D$105*$D$102*$B$124)*$D$113/$D$124)</f>
        <v>-</v>
      </c>
      <c r="H127" s="417" t="str">
        <f t="shared" si="1"/>
        <v>-</v>
      </c>
    </row>
    <row r="128" spans="1:8" ht="26.25" customHeight="1" x14ac:dyDescent="0.4">
      <c r="A128" s="320"/>
      <c r="B128" s="320"/>
      <c r="C128" s="320"/>
      <c r="D128" s="320"/>
      <c r="E128" s="320"/>
      <c r="F128" s="320"/>
      <c r="G128" s="269" t="s">
        <v>71</v>
      </c>
      <c r="H128" s="353">
        <f>AVERAGE(H116:H127)</f>
        <v>1.1064304531728846</v>
      </c>
    </row>
    <row r="129" spans="1:9" ht="26.25" customHeight="1" x14ac:dyDescent="0.4">
      <c r="C129" s="320"/>
      <c r="D129" s="320"/>
      <c r="E129" s="320"/>
      <c r="F129" s="320"/>
      <c r="G129" s="267" t="s">
        <v>84</v>
      </c>
      <c r="H129" s="354">
        <f>STDEV(H116:H127)/H128</f>
        <v>1.1559386926885178E-2</v>
      </c>
    </row>
    <row r="130" spans="1:9" ht="27" customHeight="1" thickBot="1" x14ac:dyDescent="0.45">
      <c r="A130" s="320"/>
      <c r="B130" s="320"/>
      <c r="C130" s="320"/>
      <c r="D130" s="280"/>
      <c r="E130" s="280"/>
      <c r="F130" s="320"/>
      <c r="G130" s="268" t="s">
        <v>20</v>
      </c>
      <c r="H130" s="355">
        <f>COUNT(H116:H127)</f>
        <v>9</v>
      </c>
    </row>
    <row r="131" spans="1:9" ht="18.75" x14ac:dyDescent="0.3">
      <c r="A131" s="320"/>
      <c r="B131" s="320"/>
      <c r="C131" s="320"/>
      <c r="D131" s="280"/>
      <c r="E131" s="280"/>
      <c r="F131" s="280"/>
      <c r="G131" s="280"/>
      <c r="H131" s="320"/>
    </row>
    <row r="132" spans="1:9" ht="26.25" customHeight="1" x14ac:dyDescent="0.4">
      <c r="A132" s="238" t="s">
        <v>110</v>
      </c>
      <c r="B132" s="357" t="s">
        <v>111</v>
      </c>
      <c r="C132" s="391" t="str">
        <f>B20</f>
        <v>Amoxicillin Trihydrate and Flucloxacill Sodium</v>
      </c>
      <c r="D132" s="391"/>
      <c r="E132" s="312" t="s">
        <v>112</v>
      </c>
      <c r="F132" s="312"/>
      <c r="G132" s="358">
        <f>H128</f>
        <v>1.1064304531728846</v>
      </c>
      <c r="H132" s="320"/>
    </row>
    <row r="133" spans="1:9" ht="19.5" customHeight="1" thickBot="1" x14ac:dyDescent="0.35">
      <c r="A133" s="376"/>
      <c r="B133" s="290"/>
      <c r="C133" s="291"/>
      <c r="D133" s="291"/>
      <c r="E133" s="290"/>
      <c r="F133" s="290"/>
      <c r="G133" s="290"/>
      <c r="H133" s="290"/>
    </row>
    <row r="134" spans="1:9" ht="83.1" customHeight="1" x14ac:dyDescent="0.3">
      <c r="A134" s="357" t="s">
        <v>28</v>
      </c>
      <c r="B134" s="333"/>
      <c r="C134" s="333"/>
      <c r="D134" s="320"/>
      <c r="E134" s="307"/>
      <c r="F134" s="312"/>
      <c r="G134" s="307"/>
      <c r="H134" s="307"/>
      <c r="I134" s="312"/>
    </row>
    <row r="135" spans="1:9" ht="83.1" customHeight="1" x14ac:dyDescent="0.3">
      <c r="A135" s="357" t="s">
        <v>29</v>
      </c>
      <c r="B135" s="334"/>
      <c r="C135" s="334"/>
      <c r="D135" s="375"/>
      <c r="E135" s="308"/>
      <c r="F135" s="312"/>
      <c r="G135" s="308"/>
      <c r="H135" s="308"/>
      <c r="I135" s="312"/>
    </row>
    <row r="136" spans="1:9" ht="18.75" x14ac:dyDescent="0.3">
      <c r="A136" s="320"/>
      <c r="B136" s="320"/>
      <c r="C136" s="280"/>
      <c r="D136" s="280"/>
      <c r="E136" s="280"/>
      <c r="F136" s="280"/>
      <c r="G136" s="320"/>
      <c r="H136" s="320"/>
      <c r="I136" s="312"/>
    </row>
    <row r="137" spans="1:9" ht="18.75" x14ac:dyDescent="0.3">
      <c r="A137" s="320"/>
      <c r="B137" s="320"/>
      <c r="C137" s="320"/>
      <c r="D137" s="280"/>
      <c r="E137" s="280"/>
      <c r="F137" s="280"/>
      <c r="G137" s="280"/>
      <c r="H137" s="320"/>
      <c r="I137" s="312"/>
    </row>
    <row r="138" spans="1:9" ht="27" customHeight="1" x14ac:dyDescent="0.3">
      <c r="A138" s="320"/>
      <c r="B138" s="320"/>
      <c r="C138" s="320"/>
      <c r="D138" s="280"/>
      <c r="E138" s="280"/>
      <c r="F138" s="280"/>
      <c r="G138" s="280"/>
      <c r="H138" s="320"/>
      <c r="I138" s="312"/>
    </row>
    <row r="139" spans="1:9" ht="18.75" x14ac:dyDescent="0.3">
      <c r="A139" s="320"/>
      <c r="B139" s="320"/>
      <c r="C139" s="320"/>
      <c r="D139" s="280"/>
      <c r="E139" s="280"/>
      <c r="F139" s="280"/>
      <c r="G139" s="280"/>
      <c r="H139" s="320"/>
      <c r="I139" s="312"/>
    </row>
    <row r="140" spans="1:9" ht="27" customHeight="1" x14ac:dyDescent="0.3">
      <c r="A140" s="320"/>
      <c r="B140" s="320"/>
      <c r="C140" s="320"/>
      <c r="D140" s="280"/>
      <c r="E140" s="280"/>
      <c r="F140" s="280"/>
      <c r="G140" s="280"/>
      <c r="H140" s="320"/>
      <c r="I140" s="312"/>
    </row>
    <row r="141" spans="1:9" ht="27" customHeight="1" x14ac:dyDescent="0.3">
      <c r="A141" s="320"/>
      <c r="B141" s="320"/>
      <c r="C141" s="320"/>
      <c r="D141" s="280"/>
      <c r="E141" s="280"/>
      <c r="F141" s="280"/>
      <c r="G141" s="280"/>
      <c r="H141" s="320"/>
      <c r="I141" s="312"/>
    </row>
    <row r="142" spans="1:9" ht="18.75" x14ac:dyDescent="0.3">
      <c r="A142" s="320"/>
      <c r="B142" s="320"/>
      <c r="C142" s="320"/>
      <c r="D142" s="280"/>
      <c r="E142" s="280"/>
      <c r="F142" s="280"/>
      <c r="G142" s="280"/>
      <c r="H142" s="320"/>
      <c r="I142" s="312"/>
    </row>
    <row r="143" spans="1:9" ht="18.75" x14ac:dyDescent="0.3">
      <c r="A143" s="320"/>
      <c r="B143" s="320"/>
      <c r="C143" s="320"/>
      <c r="D143" s="280"/>
      <c r="E143" s="280"/>
      <c r="F143" s="280"/>
      <c r="G143" s="280"/>
      <c r="H143" s="320"/>
      <c r="I143" s="312"/>
    </row>
    <row r="144" spans="1:9" ht="18.75" x14ac:dyDescent="0.3">
      <c r="A144" s="320"/>
      <c r="B144" s="320"/>
      <c r="C144" s="320"/>
      <c r="D144" s="280"/>
      <c r="E144" s="280"/>
      <c r="F144" s="280"/>
      <c r="G144" s="280"/>
      <c r="H144" s="320"/>
      <c r="I144" s="312"/>
    </row>
    <row r="250" spans="1:1" x14ac:dyDescent="0.25">
      <c r="A250" s="8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33:H33"/>
    <mergeCell ref="A1:H7"/>
    <mergeCell ref="A8:H14"/>
    <mergeCell ref="A16:H16"/>
    <mergeCell ref="A17:H17"/>
    <mergeCell ref="B18:C18"/>
    <mergeCell ref="B21:H21"/>
    <mergeCell ref="B26:H26"/>
    <mergeCell ref="B27:C27"/>
    <mergeCell ref="B28:C28"/>
    <mergeCell ref="C30:H30"/>
    <mergeCell ref="C32:H32"/>
    <mergeCell ref="D37:E37"/>
    <mergeCell ref="A47:B48"/>
    <mergeCell ref="C62:C65"/>
    <mergeCell ref="D62:D65"/>
    <mergeCell ref="C66:C69"/>
    <mergeCell ref="D66:D69"/>
    <mergeCell ref="A101:B102"/>
    <mergeCell ref="C70:C73"/>
    <mergeCell ref="D70:D73"/>
    <mergeCell ref="A72:B73"/>
    <mergeCell ref="C78:D78"/>
    <mergeCell ref="B80:H80"/>
    <mergeCell ref="B81:C81"/>
    <mergeCell ref="B82:C82"/>
    <mergeCell ref="C84:H84"/>
    <mergeCell ref="C86:H86"/>
    <mergeCell ref="C87:H87"/>
    <mergeCell ref="D91:E91"/>
    <mergeCell ref="A126:B127"/>
    <mergeCell ref="C132:D132"/>
    <mergeCell ref="C116:C119"/>
    <mergeCell ref="D116:D119"/>
    <mergeCell ref="C120:C123"/>
    <mergeCell ref="D120:D123"/>
    <mergeCell ref="C124:C127"/>
    <mergeCell ref="D124:D127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9" zoomScale="55" zoomScaleNormal="75" workbookViewId="0">
      <selection activeCell="D128" sqref="D12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7" t="s">
        <v>30</v>
      </c>
      <c r="B1" s="387"/>
      <c r="C1" s="387"/>
      <c r="D1" s="387"/>
      <c r="E1" s="387"/>
      <c r="F1" s="387"/>
      <c r="G1" s="387"/>
      <c r="H1" s="387"/>
    </row>
    <row r="2" spans="1:8" x14ac:dyDescent="0.25">
      <c r="A2" s="387"/>
      <c r="B2" s="387"/>
      <c r="C2" s="387"/>
      <c r="D2" s="387"/>
      <c r="E2" s="387"/>
      <c r="F2" s="387"/>
      <c r="G2" s="387"/>
      <c r="H2" s="387"/>
    </row>
    <row r="3" spans="1:8" x14ac:dyDescent="0.25">
      <c r="A3" s="387"/>
      <c r="B3" s="387"/>
      <c r="C3" s="387"/>
      <c r="D3" s="387"/>
      <c r="E3" s="387"/>
      <c r="F3" s="387"/>
      <c r="G3" s="387"/>
      <c r="H3" s="387"/>
    </row>
    <row r="4" spans="1:8" x14ac:dyDescent="0.25">
      <c r="A4" s="387"/>
      <c r="B4" s="387"/>
      <c r="C4" s="387"/>
      <c r="D4" s="387"/>
      <c r="E4" s="387"/>
      <c r="F4" s="387"/>
      <c r="G4" s="387"/>
      <c r="H4" s="387"/>
    </row>
    <row r="5" spans="1:8" x14ac:dyDescent="0.25">
      <c r="A5" s="387"/>
      <c r="B5" s="387"/>
      <c r="C5" s="387"/>
      <c r="D5" s="387"/>
      <c r="E5" s="387"/>
      <c r="F5" s="387"/>
      <c r="G5" s="387"/>
      <c r="H5" s="387"/>
    </row>
    <row r="6" spans="1:8" x14ac:dyDescent="0.25">
      <c r="A6" s="387"/>
      <c r="B6" s="387"/>
      <c r="C6" s="387"/>
      <c r="D6" s="387"/>
      <c r="E6" s="387"/>
      <c r="F6" s="387"/>
      <c r="G6" s="387"/>
      <c r="H6" s="387"/>
    </row>
    <row r="7" spans="1:8" x14ac:dyDescent="0.25">
      <c r="A7" s="387"/>
      <c r="B7" s="387"/>
      <c r="C7" s="387"/>
      <c r="D7" s="387"/>
      <c r="E7" s="387"/>
      <c r="F7" s="387"/>
      <c r="G7" s="387"/>
      <c r="H7" s="387"/>
    </row>
    <row r="8" spans="1:8" x14ac:dyDescent="0.25">
      <c r="A8" s="388" t="s">
        <v>31</v>
      </c>
      <c r="B8" s="388"/>
      <c r="C8" s="388"/>
      <c r="D8" s="388"/>
      <c r="E8" s="388"/>
      <c r="F8" s="388"/>
      <c r="G8" s="388"/>
      <c r="H8" s="388"/>
    </row>
    <row r="9" spans="1:8" x14ac:dyDescent="0.25">
      <c r="A9" s="388"/>
      <c r="B9" s="388"/>
      <c r="C9" s="388"/>
      <c r="D9" s="388"/>
      <c r="E9" s="388"/>
      <c r="F9" s="388"/>
      <c r="G9" s="388"/>
      <c r="H9" s="388"/>
    </row>
    <row r="10" spans="1:8" x14ac:dyDescent="0.25">
      <c r="A10" s="388"/>
      <c r="B10" s="388"/>
      <c r="C10" s="388"/>
      <c r="D10" s="388"/>
      <c r="E10" s="388"/>
      <c r="F10" s="388"/>
      <c r="G10" s="388"/>
      <c r="H10" s="388"/>
    </row>
    <row r="11" spans="1:8" x14ac:dyDescent="0.25">
      <c r="A11" s="388"/>
      <c r="B11" s="388"/>
      <c r="C11" s="388"/>
      <c r="D11" s="388"/>
      <c r="E11" s="388"/>
      <c r="F11" s="388"/>
      <c r="G11" s="388"/>
      <c r="H11" s="388"/>
    </row>
    <row r="12" spans="1:8" x14ac:dyDescent="0.25">
      <c r="A12" s="388"/>
      <c r="B12" s="388"/>
      <c r="C12" s="388"/>
      <c r="D12" s="388"/>
      <c r="E12" s="388"/>
      <c r="F12" s="388"/>
      <c r="G12" s="388"/>
      <c r="H12" s="388"/>
    </row>
    <row r="13" spans="1:8" x14ac:dyDescent="0.25">
      <c r="A13" s="388"/>
      <c r="B13" s="388"/>
      <c r="C13" s="388"/>
      <c r="D13" s="388"/>
      <c r="E13" s="388"/>
      <c r="F13" s="388"/>
      <c r="G13" s="388"/>
      <c r="H13" s="388"/>
    </row>
    <row r="14" spans="1:8" ht="19.5" customHeight="1" x14ac:dyDescent="0.25">
      <c r="A14" s="388"/>
      <c r="B14" s="388"/>
      <c r="C14" s="388"/>
      <c r="D14" s="388"/>
      <c r="E14" s="388"/>
      <c r="F14" s="388"/>
      <c r="G14" s="388"/>
      <c r="H14" s="388"/>
    </row>
    <row r="15" spans="1:8" ht="19.5" customHeight="1" x14ac:dyDescent="0.25"/>
    <row r="16" spans="1:8" ht="19.5" customHeight="1" x14ac:dyDescent="0.3">
      <c r="A16" s="381" t="s">
        <v>32</v>
      </c>
      <c r="B16" s="382"/>
      <c r="C16" s="382"/>
      <c r="D16" s="382"/>
      <c r="E16" s="382"/>
      <c r="F16" s="382"/>
      <c r="G16" s="382"/>
      <c r="H16" s="383"/>
    </row>
    <row r="17" spans="1:12" ht="20.25" customHeight="1" x14ac:dyDescent="0.25">
      <c r="A17" s="389" t="s">
        <v>45</v>
      </c>
      <c r="B17" s="389"/>
      <c r="C17" s="389"/>
      <c r="D17" s="389"/>
      <c r="E17" s="389"/>
      <c r="F17" s="389"/>
      <c r="G17" s="389"/>
      <c r="H17" s="389"/>
    </row>
    <row r="18" spans="1:12" ht="26.25" customHeight="1" x14ac:dyDescent="0.4">
      <c r="A18" s="235" t="s">
        <v>34</v>
      </c>
      <c r="B18" s="390" t="s">
        <v>5</v>
      </c>
      <c r="C18" s="390"/>
    </row>
    <row r="19" spans="1:12" ht="26.25" customHeight="1" x14ac:dyDescent="0.4">
      <c r="A19" s="235" t="s">
        <v>35</v>
      </c>
      <c r="B19" s="337" t="s">
        <v>7</v>
      </c>
      <c r="C19" s="360">
        <v>23</v>
      </c>
    </row>
    <row r="20" spans="1:12" ht="26.25" customHeight="1" x14ac:dyDescent="0.4">
      <c r="A20" s="235" t="s">
        <v>36</v>
      </c>
      <c r="B20" s="337" t="s">
        <v>9</v>
      </c>
      <c r="C20" s="338"/>
    </row>
    <row r="21" spans="1:12" ht="26.25" customHeight="1" x14ac:dyDescent="0.4">
      <c r="A21" s="235" t="s">
        <v>37</v>
      </c>
      <c r="B21" s="413" t="s">
        <v>11</v>
      </c>
      <c r="C21" s="413"/>
      <c r="D21" s="413"/>
      <c r="E21" s="413"/>
      <c r="F21" s="413"/>
      <c r="G21" s="413"/>
      <c r="H21" s="413"/>
      <c r="I21" s="362"/>
    </row>
    <row r="22" spans="1:12" ht="26.25" customHeight="1" x14ac:dyDescent="0.4">
      <c r="A22" s="235" t="s">
        <v>38</v>
      </c>
      <c r="B22" s="339" t="s">
        <v>12</v>
      </c>
      <c r="C22" s="338"/>
      <c r="D22" s="338"/>
      <c r="E22" s="338"/>
      <c r="F22" s="338"/>
      <c r="G22" s="338"/>
      <c r="H22" s="338"/>
      <c r="I22" s="338"/>
    </row>
    <row r="23" spans="1:12" ht="26.25" customHeight="1" x14ac:dyDescent="0.4">
      <c r="A23" s="235" t="s">
        <v>39</v>
      </c>
      <c r="B23" s="339"/>
      <c r="C23" s="338"/>
      <c r="D23" s="338"/>
      <c r="E23" s="338"/>
      <c r="F23" s="338"/>
      <c r="G23" s="338"/>
      <c r="H23" s="338"/>
      <c r="I23" s="338"/>
    </row>
    <row r="24" spans="1:12" ht="18.75" x14ac:dyDescent="0.3">
      <c r="A24" s="235"/>
      <c r="B24" s="237"/>
    </row>
    <row r="25" spans="1:12" ht="18.75" x14ac:dyDescent="0.3">
      <c r="B25" s="237"/>
    </row>
    <row r="26" spans="1:12" ht="18.75" x14ac:dyDescent="0.3">
      <c r="A26" s="233" t="s">
        <v>1</v>
      </c>
      <c r="B26" s="391"/>
      <c r="C26" s="391"/>
      <c r="D26" s="391"/>
      <c r="E26" s="391"/>
      <c r="F26" s="391"/>
      <c r="G26" s="391"/>
      <c r="H26" s="391"/>
    </row>
    <row r="27" spans="1:12" ht="26.25" customHeight="1" x14ac:dyDescent="0.4">
      <c r="A27" s="238" t="s">
        <v>4</v>
      </c>
      <c r="B27" s="390" t="s">
        <v>114</v>
      </c>
      <c r="C27" s="390"/>
    </row>
    <row r="28" spans="1:12" ht="26.25" customHeight="1" x14ac:dyDescent="0.4">
      <c r="A28" s="240" t="s">
        <v>48</v>
      </c>
      <c r="B28" s="413"/>
      <c r="C28" s="413"/>
    </row>
    <row r="29" spans="1:12" ht="27" customHeight="1" x14ac:dyDescent="0.4">
      <c r="A29" s="240" t="s">
        <v>6</v>
      </c>
      <c r="B29" s="336">
        <v>94.37</v>
      </c>
    </row>
    <row r="30" spans="1:12" s="8" customFormat="1" ht="27" customHeight="1" x14ac:dyDescent="0.4">
      <c r="A30" s="240" t="s">
        <v>50</v>
      </c>
      <c r="B30" s="335"/>
      <c r="C30" s="392" t="s">
        <v>51</v>
      </c>
      <c r="D30" s="393"/>
      <c r="E30" s="393"/>
      <c r="F30" s="393"/>
      <c r="G30" s="393"/>
      <c r="H30" s="394"/>
      <c r="I30" s="242"/>
      <c r="J30" s="242"/>
      <c r="K30" s="242"/>
      <c r="L30" s="242"/>
    </row>
    <row r="31" spans="1:12" s="8" customFormat="1" ht="19.5" customHeight="1" x14ac:dyDescent="0.3">
      <c r="A31" s="240" t="s">
        <v>52</v>
      </c>
      <c r="B31" s="239">
        <f>B29-B30</f>
        <v>94.37</v>
      </c>
      <c r="C31" s="243"/>
      <c r="D31" s="243"/>
      <c r="E31" s="243"/>
      <c r="F31" s="243"/>
      <c r="G31" s="243"/>
      <c r="H31" s="244"/>
      <c r="I31" s="242"/>
      <c r="J31" s="242"/>
      <c r="K31" s="242"/>
      <c r="L31" s="242"/>
    </row>
    <row r="32" spans="1:12" s="8" customFormat="1" ht="27" customHeight="1" x14ac:dyDescent="0.4">
      <c r="A32" s="240" t="s">
        <v>53</v>
      </c>
      <c r="B32" s="356">
        <v>453.87</v>
      </c>
      <c r="C32" s="395" t="s">
        <v>54</v>
      </c>
      <c r="D32" s="396"/>
      <c r="E32" s="396"/>
      <c r="F32" s="396"/>
      <c r="G32" s="396"/>
      <c r="H32" s="397"/>
      <c r="I32" s="242"/>
      <c r="J32" s="242"/>
      <c r="K32" s="242"/>
      <c r="L32" s="242"/>
    </row>
    <row r="33" spans="1:14" s="8" customFormat="1" ht="27" customHeight="1" x14ac:dyDescent="0.4">
      <c r="A33" s="240" t="s">
        <v>55</v>
      </c>
      <c r="B33" s="356">
        <v>475.853612</v>
      </c>
      <c r="C33" s="395" t="s">
        <v>56</v>
      </c>
      <c r="D33" s="396"/>
      <c r="E33" s="396"/>
      <c r="F33" s="396"/>
      <c r="G33" s="396"/>
      <c r="H33" s="397"/>
      <c r="I33" s="242"/>
      <c r="J33" s="242"/>
      <c r="K33" s="242"/>
      <c r="L33" s="246"/>
      <c r="M33" s="246"/>
      <c r="N33" s="247"/>
    </row>
    <row r="34" spans="1:14" s="8" customFormat="1" ht="17.25" customHeight="1" x14ac:dyDescent="0.3">
      <c r="A34" s="240"/>
      <c r="B34" s="245"/>
      <c r="C34" s="248"/>
      <c r="D34" s="248"/>
      <c r="E34" s="248"/>
      <c r="F34" s="248"/>
      <c r="G34" s="248"/>
      <c r="H34" s="248"/>
      <c r="I34" s="242"/>
      <c r="J34" s="242"/>
      <c r="K34" s="242"/>
      <c r="L34" s="246"/>
      <c r="M34" s="246"/>
      <c r="N34" s="247"/>
    </row>
    <row r="35" spans="1:14" s="8" customFormat="1" ht="18.75" x14ac:dyDescent="0.3">
      <c r="A35" s="240" t="s">
        <v>57</v>
      </c>
      <c r="B35" s="249">
        <f>B32/B33</f>
        <v>0.95380173346251707</v>
      </c>
      <c r="C35" s="234" t="s">
        <v>58</v>
      </c>
      <c r="D35" s="234"/>
      <c r="E35" s="234"/>
      <c r="F35" s="234"/>
      <c r="G35" s="234"/>
      <c r="H35" s="234"/>
      <c r="I35" s="242"/>
      <c r="J35" s="242"/>
      <c r="K35" s="242"/>
      <c r="L35" s="246"/>
      <c r="M35" s="246"/>
      <c r="N35" s="247"/>
    </row>
    <row r="36" spans="1:14" s="8" customFormat="1" ht="19.5" customHeight="1" x14ac:dyDescent="0.3">
      <c r="A36" s="240"/>
      <c r="B36" s="239"/>
      <c r="H36" s="234"/>
      <c r="I36" s="242"/>
      <c r="J36" s="242"/>
      <c r="K36" s="242"/>
      <c r="L36" s="246"/>
      <c r="M36" s="246"/>
      <c r="N36" s="247"/>
    </row>
    <row r="37" spans="1:14" s="8" customFormat="1" ht="27" customHeight="1" x14ac:dyDescent="0.4">
      <c r="A37" s="250" t="s">
        <v>59</v>
      </c>
      <c r="B37" s="340">
        <v>20</v>
      </c>
      <c r="C37" s="234"/>
      <c r="D37" s="398" t="s">
        <v>60</v>
      </c>
      <c r="E37" s="399"/>
      <c r="F37" s="296" t="s">
        <v>61</v>
      </c>
      <c r="G37" s="297"/>
      <c r="J37" s="242"/>
      <c r="K37" s="242"/>
      <c r="L37" s="246"/>
      <c r="M37" s="246"/>
      <c r="N37" s="247"/>
    </row>
    <row r="38" spans="1:14" s="8" customFormat="1" ht="26.25" customHeight="1" x14ac:dyDescent="0.4">
      <c r="A38" s="251" t="s">
        <v>62</v>
      </c>
      <c r="B38" s="341">
        <v>1</v>
      </c>
      <c r="C38" s="253" t="s">
        <v>63</v>
      </c>
      <c r="D38" s="254" t="s">
        <v>64</v>
      </c>
      <c r="E38" s="286" t="s">
        <v>65</v>
      </c>
      <c r="F38" s="254" t="s">
        <v>64</v>
      </c>
      <c r="G38" s="255" t="s">
        <v>65</v>
      </c>
      <c r="J38" s="242"/>
      <c r="K38" s="242"/>
      <c r="L38" s="246"/>
      <c r="M38" s="246"/>
      <c r="N38" s="247"/>
    </row>
    <row r="39" spans="1:14" s="8" customFormat="1" ht="26.25" customHeight="1" x14ac:dyDescent="0.4">
      <c r="A39" s="251" t="s">
        <v>66</v>
      </c>
      <c r="B39" s="341">
        <v>1</v>
      </c>
      <c r="C39" s="256">
        <v>1</v>
      </c>
      <c r="D39" s="342">
        <v>283808160</v>
      </c>
      <c r="E39" s="300">
        <f>IF(ISBLANK(D39),"-",$D$49/$D$46*D39)</f>
        <v>251842189.68155655</v>
      </c>
      <c r="F39" s="342">
        <v>267786047</v>
      </c>
      <c r="G39" s="292">
        <f>IF(ISBLANK(F39),"-",$D$49/$F$46*F39)</f>
        <v>248418591.21219921</v>
      </c>
      <c r="J39" s="242"/>
      <c r="K39" s="242"/>
      <c r="L39" s="246"/>
      <c r="M39" s="246"/>
      <c r="N39" s="247"/>
    </row>
    <row r="40" spans="1:14" s="8" customFormat="1" ht="26.25" customHeight="1" x14ac:dyDescent="0.4">
      <c r="A40" s="251" t="s">
        <v>67</v>
      </c>
      <c r="B40" s="341">
        <v>1</v>
      </c>
      <c r="C40" s="252">
        <v>2</v>
      </c>
      <c r="D40" s="343">
        <v>282689088</v>
      </c>
      <c r="E40" s="301">
        <f>IF(ISBLANK(D40),"-",$D$49/$D$46*D40)</f>
        <v>250849161.35252148</v>
      </c>
      <c r="F40" s="343">
        <v>267148901</v>
      </c>
      <c r="G40" s="293">
        <f>IF(ISBLANK(F40),"-",$D$49/$F$46*F40)</f>
        <v>247827526.39202026</v>
      </c>
      <c r="J40" s="242"/>
      <c r="K40" s="242"/>
      <c r="L40" s="246"/>
      <c r="M40" s="246"/>
      <c r="N40" s="247"/>
    </row>
    <row r="41" spans="1:14" ht="26.25" customHeight="1" x14ac:dyDescent="0.4">
      <c r="A41" s="251" t="s">
        <v>68</v>
      </c>
      <c r="B41" s="341">
        <v>1</v>
      </c>
      <c r="C41" s="252">
        <v>3</v>
      </c>
      <c r="D41" s="343">
        <v>282765436</v>
      </c>
      <c r="E41" s="301">
        <f>IF(ISBLANK(D41),"-",$D$49/$D$46*D41)</f>
        <v>250916910.10047081</v>
      </c>
      <c r="F41" s="343">
        <v>268123924</v>
      </c>
      <c r="G41" s="293">
        <f>IF(ISBLANK(F41),"-",$D$49/$F$46*F41)</f>
        <v>248732031.47274798</v>
      </c>
      <c r="L41" s="246"/>
      <c r="M41" s="246"/>
      <c r="N41" s="257"/>
    </row>
    <row r="42" spans="1:14" ht="26.25" customHeight="1" x14ac:dyDescent="0.4">
      <c r="A42" s="251" t="s">
        <v>69</v>
      </c>
      <c r="B42" s="341">
        <v>1</v>
      </c>
      <c r="C42" s="258">
        <v>4</v>
      </c>
      <c r="D42" s="344"/>
      <c r="E42" s="302" t="str">
        <f>IF(ISBLANK(D42),"-",$D$49/$D$46*D42)</f>
        <v>-</v>
      </c>
      <c r="F42" s="344"/>
      <c r="G42" s="294" t="str">
        <f>IF(ISBLANK(F42),"-",$D$49/$F$46*F42)</f>
        <v>-</v>
      </c>
      <c r="L42" s="246"/>
      <c r="M42" s="246"/>
      <c r="N42" s="257"/>
    </row>
    <row r="43" spans="1:14" ht="27" customHeight="1" x14ac:dyDescent="0.4">
      <c r="A43" s="251" t="s">
        <v>70</v>
      </c>
      <c r="B43" s="341">
        <v>1</v>
      </c>
      <c r="C43" s="259" t="s">
        <v>71</v>
      </c>
      <c r="D43" s="321">
        <f>AVERAGE(D39:D42)</f>
        <v>283087561.33333331</v>
      </c>
      <c r="E43" s="282">
        <f>AVERAGE(E39:E42)</f>
        <v>251202753.71151626</v>
      </c>
      <c r="F43" s="260">
        <f>AVERAGE(F39:F42)</f>
        <v>267686290.66666666</v>
      </c>
      <c r="G43" s="261">
        <f>AVERAGE(G39:G42)</f>
        <v>248326049.69232249</v>
      </c>
    </row>
    <row r="44" spans="1:14" ht="26.25" customHeight="1" x14ac:dyDescent="0.4">
      <c r="A44" s="251" t="s">
        <v>72</v>
      </c>
      <c r="B44" s="336">
        <v>1</v>
      </c>
      <c r="C44" s="322" t="s">
        <v>73</v>
      </c>
      <c r="D44" s="346">
        <v>31.3</v>
      </c>
      <c r="E44" s="257"/>
      <c r="F44" s="345">
        <v>29.94</v>
      </c>
      <c r="G44" s="298"/>
    </row>
    <row r="45" spans="1:14" ht="26.25" customHeight="1" x14ac:dyDescent="0.4">
      <c r="A45" s="251" t="s">
        <v>74</v>
      </c>
      <c r="B45" s="336">
        <v>1</v>
      </c>
      <c r="C45" s="323" t="s">
        <v>75</v>
      </c>
      <c r="D45" s="324">
        <f>D44*$B$35</f>
        <v>29.853994257376783</v>
      </c>
      <c r="E45" s="263"/>
      <c r="F45" s="262">
        <f>F44*$B$35</f>
        <v>28.556823899867762</v>
      </c>
      <c r="G45" s="265"/>
    </row>
    <row r="46" spans="1:14" ht="19.5" customHeight="1" x14ac:dyDescent="0.3">
      <c r="A46" s="251" t="s">
        <v>76</v>
      </c>
      <c r="B46" s="320">
        <f>(B45/B44)*(B43/B42)*(B41/B40)*(B39/B38)*B37</f>
        <v>20</v>
      </c>
      <c r="C46" s="323" t="s">
        <v>77</v>
      </c>
      <c r="D46" s="325">
        <f>D45*$B$31/100</f>
        <v>28.173214380686474</v>
      </c>
      <c r="E46" s="265"/>
      <c r="F46" s="264">
        <f>F45*$B$31/100</f>
        <v>26.949074714305208</v>
      </c>
      <c r="G46" s="265"/>
    </row>
    <row r="47" spans="1:14" ht="19.5" customHeight="1" x14ac:dyDescent="0.3">
      <c r="A47" s="400" t="s">
        <v>78</v>
      </c>
      <c r="B47" s="411"/>
      <c r="C47" s="323" t="s">
        <v>79</v>
      </c>
      <c r="D47" s="324">
        <f>D46/$B$46</f>
        <v>1.4086607190343237</v>
      </c>
      <c r="E47" s="265"/>
      <c r="F47" s="266">
        <f>F46/$B$46</f>
        <v>1.3474537357152605</v>
      </c>
      <c r="G47" s="265"/>
    </row>
    <row r="48" spans="1:14" ht="27" customHeight="1" x14ac:dyDescent="0.4">
      <c r="A48" s="402"/>
      <c r="B48" s="412"/>
      <c r="C48" s="323" t="s">
        <v>80</v>
      </c>
      <c r="D48" s="347">
        <v>1.25</v>
      </c>
      <c r="E48" s="298"/>
      <c r="F48" s="298"/>
      <c r="G48" s="298"/>
    </row>
    <row r="49" spans="1:12" ht="18.75" x14ac:dyDescent="0.3">
      <c r="C49" s="323" t="s">
        <v>81</v>
      </c>
      <c r="D49" s="325">
        <f>D48*$B$46</f>
        <v>25</v>
      </c>
      <c r="E49" s="265"/>
      <c r="F49" s="265"/>
      <c r="G49" s="265"/>
    </row>
    <row r="50" spans="1:12" ht="19.5" customHeight="1" x14ac:dyDescent="0.3">
      <c r="C50" s="326" t="s">
        <v>82</v>
      </c>
      <c r="D50" s="327">
        <f>D49/B35</f>
        <v>26.210898054508998</v>
      </c>
      <c r="E50" s="284"/>
      <c r="F50" s="284"/>
      <c r="G50" s="284"/>
    </row>
    <row r="51" spans="1:12" ht="18.75" x14ac:dyDescent="0.3">
      <c r="C51" s="328" t="s">
        <v>83</v>
      </c>
      <c r="D51" s="329">
        <f>AVERAGE(E39:E42,G39:G42)</f>
        <v>249764401.70191941</v>
      </c>
      <c r="E51" s="283"/>
      <c r="F51" s="283"/>
      <c r="G51" s="283"/>
    </row>
    <row r="52" spans="1:12" ht="18.75" x14ac:dyDescent="0.3">
      <c r="C52" s="267" t="s">
        <v>84</v>
      </c>
      <c r="D52" s="270">
        <f>STDEV(E39:E42,G39:G42)/D51</f>
        <v>6.5668378103973784E-3</v>
      </c>
      <c r="E52" s="263"/>
      <c r="F52" s="263"/>
      <c r="G52" s="263"/>
    </row>
    <row r="53" spans="1:12" ht="19.5" customHeight="1" x14ac:dyDescent="0.3">
      <c r="C53" s="268" t="s">
        <v>20</v>
      </c>
      <c r="D53" s="271">
        <f>COUNT(E39:E42,G39:G42)</f>
        <v>6</v>
      </c>
      <c r="E53" s="263"/>
      <c r="F53" s="263"/>
      <c r="G53" s="263"/>
    </row>
    <row r="55" spans="1:12" ht="18.75" x14ac:dyDescent="0.3">
      <c r="A55" s="233" t="s">
        <v>1</v>
      </c>
      <c r="B55" s="272" t="s">
        <v>85</v>
      </c>
    </row>
    <row r="56" spans="1:12" ht="18.75" x14ac:dyDescent="0.3">
      <c r="A56" s="234" t="s">
        <v>86</v>
      </c>
      <c r="B56" s="236" t="str">
        <f>B21</f>
        <v>Each 5 mL contains: Amoxicillin 125 mg (as Trihydtate), Flucloxacillin Sodium 125 mg</v>
      </c>
    </row>
    <row r="57" spans="1:12" ht="26.25" customHeight="1" x14ac:dyDescent="0.4">
      <c r="A57" s="331" t="s">
        <v>87</v>
      </c>
      <c r="B57" s="348">
        <v>5</v>
      </c>
      <c r="C57" s="311" t="s">
        <v>88</v>
      </c>
      <c r="D57" s="349">
        <v>125</v>
      </c>
      <c r="E57" s="311" t="str">
        <f>B20</f>
        <v>Amoxicillin Trihydrate and Flucloxacill Sodium</v>
      </c>
    </row>
    <row r="58" spans="1:12" ht="18.75" x14ac:dyDescent="0.3">
      <c r="A58" s="236" t="s">
        <v>89</v>
      </c>
      <c r="B58" s="359">
        <v>1.2037</v>
      </c>
    </row>
    <row r="59" spans="1:12" s="74" customFormat="1" ht="18.75" x14ac:dyDescent="0.3">
      <c r="A59" s="309" t="s">
        <v>90</v>
      </c>
      <c r="B59" s="310">
        <f>B57</f>
        <v>5</v>
      </c>
      <c r="C59" s="311" t="s">
        <v>91</v>
      </c>
      <c r="D59" s="332">
        <f>B58*B57</f>
        <v>6.0184999999999995</v>
      </c>
    </row>
    <row r="60" spans="1:12" ht="19.5" customHeight="1" x14ac:dyDescent="0.25"/>
    <row r="61" spans="1:12" s="8" customFormat="1" ht="27" customHeight="1" x14ac:dyDescent="0.4">
      <c r="A61" s="250" t="s">
        <v>92</v>
      </c>
      <c r="B61" s="340">
        <v>100</v>
      </c>
      <c r="C61" s="234"/>
      <c r="D61" s="274" t="s">
        <v>93</v>
      </c>
      <c r="E61" s="273" t="s">
        <v>94</v>
      </c>
      <c r="F61" s="273" t="s">
        <v>64</v>
      </c>
      <c r="G61" s="273" t="s">
        <v>95</v>
      </c>
      <c r="H61" s="253" t="s">
        <v>96</v>
      </c>
      <c r="L61" s="242"/>
    </row>
    <row r="62" spans="1:12" s="8" customFormat="1" ht="24" customHeight="1" x14ac:dyDescent="0.4">
      <c r="A62" s="251" t="s">
        <v>97</v>
      </c>
      <c r="B62" s="341">
        <v>1</v>
      </c>
      <c r="C62" s="407" t="s">
        <v>98</v>
      </c>
      <c r="D62" s="404">
        <v>6.2068599999999998</v>
      </c>
      <c r="E62" s="304">
        <v>1</v>
      </c>
      <c r="F62" s="350">
        <v>309957692</v>
      </c>
      <c r="G62" s="316">
        <f>IF(ISBLANK(F62),"-",(F62/$D$51*$D$48*$B$70)*$D$59/$D$62)</f>
        <v>150.41744486000388</v>
      </c>
      <c r="H62" s="313">
        <f t="shared" ref="H62:H73" si="0">IF(ISBLANK(F62),"-",G62/$D$57)</f>
        <v>1.2033395588800311</v>
      </c>
      <c r="L62" s="242"/>
    </row>
    <row r="63" spans="1:12" s="8" customFormat="1" ht="26.25" customHeight="1" x14ac:dyDescent="0.4">
      <c r="A63" s="251" t="s">
        <v>99</v>
      </c>
      <c r="B63" s="341">
        <v>1</v>
      </c>
      <c r="C63" s="408"/>
      <c r="D63" s="405"/>
      <c r="E63" s="305">
        <v>2</v>
      </c>
      <c r="F63" s="343">
        <v>307715204</v>
      </c>
      <c r="G63" s="317">
        <f>IF(ISBLANK(F63),"-",(F63/$D$51*$D$48*$B$70)*$D$59/$D$62)</f>
        <v>149.32920177459201</v>
      </c>
      <c r="H63" s="314">
        <f t="shared" si="0"/>
        <v>1.194633614196736</v>
      </c>
      <c r="L63" s="242"/>
    </row>
    <row r="64" spans="1:12" s="8" customFormat="1" ht="24.75" customHeight="1" x14ac:dyDescent="0.4">
      <c r="A64" s="251" t="s">
        <v>100</v>
      </c>
      <c r="B64" s="341">
        <v>1</v>
      </c>
      <c r="C64" s="408"/>
      <c r="D64" s="405"/>
      <c r="E64" s="305">
        <v>3</v>
      </c>
      <c r="F64" s="343">
        <v>307823551</v>
      </c>
      <c r="G64" s="317">
        <f>IF(ISBLANK(F64),"-",(F64/$D$51*$D$48*$B$70)*$D$59/$D$62)</f>
        <v>149.38178081785784</v>
      </c>
      <c r="H64" s="314">
        <f t="shared" si="0"/>
        <v>1.1950542465428629</v>
      </c>
      <c r="L64" s="242"/>
    </row>
    <row r="65" spans="1:11" ht="27" customHeight="1" x14ac:dyDescent="0.4">
      <c r="A65" s="251" t="s">
        <v>101</v>
      </c>
      <c r="B65" s="341">
        <v>1</v>
      </c>
      <c r="C65" s="409"/>
      <c r="D65" s="406"/>
      <c r="E65" s="306">
        <v>4</v>
      </c>
      <c r="F65" s="351"/>
      <c r="G65" s="317" t="str">
        <f>IF(ISBLANK(F65),"-",(F65/$D$51*$D$48*$B$70)*$D$59/$D$62)</f>
        <v>-</v>
      </c>
      <c r="H65" s="314" t="str">
        <f t="shared" si="0"/>
        <v>-</v>
      </c>
    </row>
    <row r="66" spans="1:11" ht="24.75" customHeight="1" x14ac:dyDescent="0.4">
      <c r="A66" s="251" t="s">
        <v>102</v>
      </c>
      <c r="B66" s="341">
        <v>1</v>
      </c>
      <c r="C66" s="407" t="s">
        <v>103</v>
      </c>
      <c r="D66" s="404">
        <v>5.8782800000000002</v>
      </c>
      <c r="E66" s="275">
        <v>1</v>
      </c>
      <c r="F66" s="343">
        <v>286487737</v>
      </c>
      <c r="G66" s="316">
        <f>IF(ISBLANK(F66),"-",(F66/$D$51*$D$48*$B$70)*$D$59/$D$66)</f>
        <v>146.79913827997842</v>
      </c>
      <c r="H66" s="313">
        <f t="shared" si="0"/>
        <v>1.1743931062398274</v>
      </c>
    </row>
    <row r="67" spans="1:11" ht="23.25" customHeight="1" x14ac:dyDescent="0.4">
      <c r="A67" s="251" t="s">
        <v>104</v>
      </c>
      <c r="B67" s="341">
        <v>1</v>
      </c>
      <c r="C67" s="408"/>
      <c r="D67" s="405"/>
      <c r="E67" s="276">
        <v>2</v>
      </c>
      <c r="F67" s="343">
        <v>287936767</v>
      </c>
      <c r="G67" s="317">
        <f>IF(ISBLANK(F67),"-",(F67/$D$51*$D$48*$B$70)*$D$59/$D$66)</f>
        <v>147.54163552460514</v>
      </c>
      <c r="H67" s="314">
        <f t="shared" si="0"/>
        <v>1.1803330841968411</v>
      </c>
    </row>
    <row r="68" spans="1:11" ht="24.75" customHeight="1" x14ac:dyDescent="0.4">
      <c r="A68" s="251" t="s">
        <v>105</v>
      </c>
      <c r="B68" s="341">
        <v>1</v>
      </c>
      <c r="C68" s="408"/>
      <c r="D68" s="405"/>
      <c r="E68" s="276">
        <v>3</v>
      </c>
      <c r="F68" s="343">
        <v>286877249</v>
      </c>
      <c r="G68" s="317">
        <f>IF(ISBLANK(F68),"-",(F68/$D$51*$D$48*$B$70)*$D$59/$D$66)</f>
        <v>146.99872806538596</v>
      </c>
      <c r="H68" s="314">
        <f t="shared" si="0"/>
        <v>1.1759898245230878</v>
      </c>
    </row>
    <row r="69" spans="1:11" ht="27" customHeight="1" x14ac:dyDescent="0.4">
      <c r="A69" s="251" t="s">
        <v>106</v>
      </c>
      <c r="B69" s="341">
        <v>1</v>
      </c>
      <c r="C69" s="409"/>
      <c r="D69" s="406"/>
      <c r="E69" s="277">
        <v>4</v>
      </c>
      <c r="F69" s="351"/>
      <c r="G69" s="318" t="str">
        <f>IF(ISBLANK(F69),"-",(F69/$D$51*$D$48*$B$70)*$D$59/$D$66)</f>
        <v>-</v>
      </c>
      <c r="H69" s="315" t="str">
        <f t="shared" si="0"/>
        <v>-</v>
      </c>
    </row>
    <row r="70" spans="1:11" ht="23.25" customHeight="1" x14ac:dyDescent="0.4">
      <c r="A70" s="251" t="s">
        <v>107</v>
      </c>
      <c r="B70" s="319">
        <f>(B69/B68)*(B67/B66)*(B65/B64)*(B63/B62)*B61</f>
        <v>100</v>
      </c>
      <c r="C70" s="407" t="s">
        <v>108</v>
      </c>
      <c r="D70" s="404">
        <v>6.7091399999999997</v>
      </c>
      <c r="E70" s="275">
        <v>1</v>
      </c>
      <c r="F70" s="350">
        <v>338823645</v>
      </c>
      <c r="G70" s="316">
        <f>IF(ISBLANK(F70),"-",(F70/$D$51*$D$48*$B$70)*$D$59/$D$70)</f>
        <v>152.11589398166689</v>
      </c>
      <c r="H70" s="314">
        <f t="shared" si="0"/>
        <v>1.2169271518533351</v>
      </c>
    </row>
    <row r="71" spans="1:11" ht="22.5" customHeight="1" x14ac:dyDescent="0.4">
      <c r="A71" s="330" t="s">
        <v>109</v>
      </c>
      <c r="B71" s="352">
        <f>(D48*B70)/D57*D59</f>
        <v>6.0184999999999995</v>
      </c>
      <c r="C71" s="408"/>
      <c r="D71" s="405"/>
      <c r="E71" s="276">
        <v>2</v>
      </c>
      <c r="F71" s="343">
        <v>341252487</v>
      </c>
      <c r="G71" s="317">
        <f>IF(ISBLANK(F71),"-",(F71/$D$51*$D$48*$B$70)*$D$59/$D$70)</f>
        <v>153.20632989906053</v>
      </c>
      <c r="H71" s="314">
        <f t="shared" si="0"/>
        <v>1.2256506391924842</v>
      </c>
    </row>
    <row r="72" spans="1:11" ht="23.25" customHeight="1" x14ac:dyDescent="0.4">
      <c r="A72" s="400" t="s">
        <v>78</v>
      </c>
      <c r="B72" s="401"/>
      <c r="C72" s="408"/>
      <c r="D72" s="405"/>
      <c r="E72" s="276">
        <v>3</v>
      </c>
      <c r="F72" s="343">
        <v>337141678</v>
      </c>
      <c r="G72" s="317">
        <f>IF(ISBLANK(F72),"-",(F72/$D$51*$D$48*$B$70)*$D$59/$D$70)</f>
        <v>151.36076984075089</v>
      </c>
      <c r="H72" s="314">
        <f t="shared" si="0"/>
        <v>1.2108861587260071</v>
      </c>
    </row>
    <row r="73" spans="1:11" ht="23.25" customHeight="1" x14ac:dyDescent="0.4">
      <c r="A73" s="402"/>
      <c r="B73" s="403"/>
      <c r="C73" s="410"/>
      <c r="D73" s="406"/>
      <c r="E73" s="277">
        <v>4</v>
      </c>
      <c r="F73" s="351"/>
      <c r="G73" s="318" t="str">
        <f>IF(ISBLANK(F73),"-",(F73/$D$51*$D$48*$B$70)*$D$59/$D$70)</f>
        <v>-</v>
      </c>
      <c r="H73" s="315" t="str">
        <f t="shared" si="0"/>
        <v>-</v>
      </c>
    </row>
    <row r="74" spans="1:11" ht="26.25" customHeight="1" x14ac:dyDescent="0.4">
      <c r="A74" s="278"/>
      <c r="B74" s="278"/>
      <c r="C74" s="278"/>
      <c r="D74" s="278"/>
      <c r="E74" s="278"/>
      <c r="F74" s="279"/>
      <c r="G74" s="269" t="s">
        <v>71</v>
      </c>
      <c r="H74" s="353">
        <f>AVERAGE(H62:H73)</f>
        <v>1.1974674871501345</v>
      </c>
    </row>
    <row r="75" spans="1:11" ht="26.25" customHeight="1" x14ac:dyDescent="0.4">
      <c r="C75" s="278"/>
      <c r="D75" s="278"/>
      <c r="E75" s="278"/>
      <c r="F75" s="279"/>
      <c r="G75" s="267" t="s">
        <v>84</v>
      </c>
      <c r="H75" s="354">
        <f>STDEV(H62:H73)/H74</f>
        <v>1.5309465321878889E-2</v>
      </c>
    </row>
    <row r="76" spans="1:11" ht="27" customHeight="1" x14ac:dyDescent="0.4">
      <c r="A76" s="278"/>
      <c r="B76" s="278"/>
      <c r="C76" s="279"/>
      <c r="D76" s="280"/>
      <c r="E76" s="280"/>
      <c r="F76" s="279"/>
      <c r="G76" s="268" t="s">
        <v>20</v>
      </c>
      <c r="H76" s="355">
        <f>COUNT(H62:H73)</f>
        <v>9</v>
      </c>
    </row>
    <row r="77" spans="1:11" ht="18.75" x14ac:dyDescent="0.3">
      <c r="A77" s="278"/>
      <c r="B77" s="278"/>
      <c r="C77" s="279"/>
      <c r="D77" s="280"/>
      <c r="E77" s="280"/>
      <c r="F77" s="280"/>
      <c r="G77" s="280"/>
      <c r="H77" s="279"/>
      <c r="I77" s="281"/>
      <c r="J77" s="285"/>
      <c r="K77" s="299"/>
    </row>
    <row r="78" spans="1:11" ht="26.25" customHeight="1" x14ac:dyDescent="0.4">
      <c r="A78" s="238" t="s">
        <v>110</v>
      </c>
      <c r="B78" s="357" t="s">
        <v>111</v>
      </c>
      <c r="C78" s="391" t="str">
        <f>B20</f>
        <v>Amoxicillin Trihydrate and Flucloxacill Sodium</v>
      </c>
      <c r="D78" s="391"/>
      <c r="E78" s="303" t="s">
        <v>112</v>
      </c>
      <c r="F78" s="303"/>
      <c r="G78" s="358">
        <f>H74</f>
        <v>1.1974674871501345</v>
      </c>
      <c r="H78" s="279"/>
      <c r="I78" s="281"/>
      <c r="J78" s="285"/>
      <c r="K78" s="299"/>
    </row>
    <row r="79" spans="1:11" ht="19.5" customHeight="1" x14ac:dyDescent="0.3">
      <c r="A79" s="289"/>
      <c r="B79" s="290"/>
      <c r="C79" s="291"/>
      <c r="D79" s="291"/>
      <c r="E79" s="290"/>
      <c r="F79" s="290"/>
      <c r="G79" s="290"/>
      <c r="H79" s="290"/>
    </row>
    <row r="80" spans="1:11" ht="18.75" x14ac:dyDescent="0.3">
      <c r="A80" s="233" t="s">
        <v>1</v>
      </c>
      <c r="B80" s="391" t="s">
        <v>113</v>
      </c>
      <c r="C80" s="391"/>
      <c r="D80" s="391"/>
      <c r="E80" s="391"/>
      <c r="F80" s="391"/>
      <c r="G80" s="391"/>
      <c r="H80" s="391"/>
    </row>
    <row r="81" spans="1:8" ht="26.25" customHeight="1" x14ac:dyDescent="0.4">
      <c r="A81" s="238" t="s">
        <v>4</v>
      </c>
      <c r="B81" s="390" t="str">
        <f>B27</f>
        <v>flucloxacillin sodium</v>
      </c>
      <c r="C81" s="390"/>
    </row>
    <row r="82" spans="1:8" ht="26.25" customHeight="1" x14ac:dyDescent="0.4">
      <c r="A82" s="240" t="s">
        <v>48</v>
      </c>
      <c r="B82" s="413"/>
      <c r="C82" s="413"/>
    </row>
    <row r="83" spans="1:8" ht="27" customHeight="1" x14ac:dyDescent="0.4">
      <c r="A83" s="240" t="s">
        <v>6</v>
      </c>
      <c r="B83" s="336">
        <v>94.37</v>
      </c>
    </row>
    <row r="84" spans="1:8" ht="27" customHeight="1" x14ac:dyDescent="0.4">
      <c r="A84" s="240" t="s">
        <v>50</v>
      </c>
      <c r="B84" s="335"/>
      <c r="C84" s="392" t="s">
        <v>51</v>
      </c>
      <c r="D84" s="393"/>
      <c r="E84" s="393"/>
      <c r="F84" s="393"/>
      <c r="G84" s="393"/>
      <c r="H84" s="394"/>
    </row>
    <row r="85" spans="1:8" ht="19.5" customHeight="1" x14ac:dyDescent="0.3">
      <c r="A85" s="240" t="s">
        <v>52</v>
      </c>
      <c r="B85" s="239">
        <f>B83-B84</f>
        <v>94.37</v>
      </c>
      <c r="C85" s="243"/>
      <c r="D85" s="243"/>
      <c r="E85" s="243"/>
      <c r="F85" s="243"/>
      <c r="G85" s="243"/>
      <c r="H85" s="244"/>
    </row>
    <row r="86" spans="1:8" ht="27" customHeight="1" x14ac:dyDescent="0.4">
      <c r="A86" s="240" t="s">
        <v>53</v>
      </c>
      <c r="B86" s="356">
        <v>453.87</v>
      </c>
      <c r="C86" s="395" t="s">
        <v>54</v>
      </c>
      <c r="D86" s="396"/>
      <c r="E86" s="396"/>
      <c r="F86" s="396"/>
      <c r="G86" s="396"/>
      <c r="H86" s="397"/>
    </row>
    <row r="87" spans="1:8" ht="27" customHeight="1" x14ac:dyDescent="0.4">
      <c r="A87" s="240" t="s">
        <v>55</v>
      </c>
      <c r="B87" s="356">
        <v>475.853612</v>
      </c>
      <c r="C87" s="395" t="s">
        <v>56</v>
      </c>
      <c r="D87" s="396"/>
      <c r="E87" s="396"/>
      <c r="F87" s="396"/>
      <c r="G87" s="396"/>
      <c r="H87" s="397"/>
    </row>
    <row r="88" spans="1:8" ht="18.75" x14ac:dyDescent="0.3">
      <c r="A88" s="240"/>
      <c r="B88" s="245"/>
      <c r="C88" s="248"/>
      <c r="D88" s="248"/>
      <c r="E88" s="248"/>
      <c r="F88" s="248"/>
      <c r="G88" s="248"/>
      <c r="H88" s="248"/>
    </row>
    <row r="89" spans="1:8" ht="18.75" x14ac:dyDescent="0.3">
      <c r="A89" s="240" t="s">
        <v>57</v>
      </c>
      <c r="B89" s="249">
        <f>B86/B87</f>
        <v>0.95380173346251707</v>
      </c>
      <c r="C89" s="234" t="s">
        <v>58</v>
      </c>
    </row>
    <row r="90" spans="1:8" ht="19.5" customHeight="1" x14ac:dyDescent="0.3">
      <c r="A90" s="240"/>
      <c r="B90" s="239"/>
      <c r="C90" s="241"/>
      <c r="D90" s="241"/>
      <c r="E90" s="241"/>
      <c r="F90" s="241"/>
      <c r="G90" s="241"/>
    </row>
    <row r="91" spans="1:8" ht="27" customHeight="1" x14ac:dyDescent="0.4">
      <c r="A91" s="250" t="s">
        <v>59</v>
      </c>
      <c r="B91" s="340">
        <v>20</v>
      </c>
      <c r="D91" s="398" t="s">
        <v>60</v>
      </c>
      <c r="E91" s="414"/>
      <c r="F91" s="296" t="s">
        <v>61</v>
      </c>
      <c r="G91" s="297"/>
      <c r="H91" s="241"/>
    </row>
    <row r="92" spans="1:8" ht="26.25" customHeight="1" x14ac:dyDescent="0.4">
      <c r="A92" s="251" t="s">
        <v>62</v>
      </c>
      <c r="B92" s="341">
        <v>1</v>
      </c>
      <c r="C92" s="253" t="s">
        <v>63</v>
      </c>
      <c r="D92" s="254" t="s">
        <v>64</v>
      </c>
      <c r="E92" s="255" t="s">
        <v>65</v>
      </c>
      <c r="F92" s="254" t="s">
        <v>64</v>
      </c>
      <c r="G92" s="255" t="s">
        <v>65</v>
      </c>
      <c r="H92" s="241"/>
    </row>
    <row r="93" spans="1:8" ht="26.25" customHeight="1" x14ac:dyDescent="0.4">
      <c r="A93" s="251" t="s">
        <v>66</v>
      </c>
      <c r="B93" s="341">
        <v>1</v>
      </c>
      <c r="C93" s="256">
        <v>1</v>
      </c>
      <c r="D93" s="342">
        <v>283808160</v>
      </c>
      <c r="E93" s="292">
        <f>IF(ISBLANK(D93),"-",$D$103/$D$100*D93)</f>
        <v>252245137.18504703</v>
      </c>
      <c r="F93" s="342">
        <v>267786047</v>
      </c>
      <c r="G93" s="292">
        <f>IF(ISBLANK(F93),"-",$D$103/$F$100*F93)</f>
        <v>246361464.7530058</v>
      </c>
      <c r="H93" s="241"/>
    </row>
    <row r="94" spans="1:8" ht="26.25" customHeight="1" x14ac:dyDescent="0.4">
      <c r="A94" s="251" t="s">
        <v>67</v>
      </c>
      <c r="B94" s="341">
        <v>1</v>
      </c>
      <c r="C94" s="252">
        <v>2</v>
      </c>
      <c r="D94" s="343">
        <v>282689088</v>
      </c>
      <c r="E94" s="293">
        <f>IF(ISBLANK(D94),"-",$D$103/$D$100*D94)</f>
        <v>251250520.0106855</v>
      </c>
      <c r="F94" s="343">
        <v>267148901</v>
      </c>
      <c r="G94" s="293">
        <f>IF(ISBLANK(F94),"-",$D$103/$F$100*F94)</f>
        <v>245775294.47423276</v>
      </c>
      <c r="H94" s="241"/>
    </row>
    <row r="95" spans="1:8" ht="26.25" customHeight="1" x14ac:dyDescent="0.4">
      <c r="A95" s="251" t="s">
        <v>68</v>
      </c>
      <c r="B95" s="341">
        <v>1</v>
      </c>
      <c r="C95" s="252">
        <v>3</v>
      </c>
      <c r="D95" s="343">
        <v>282765436</v>
      </c>
      <c r="E95" s="293">
        <f>IF(ISBLANK(D95),"-",$D$103/$D$100*D95)</f>
        <v>251318377.15663156</v>
      </c>
      <c r="F95" s="343">
        <v>268123924</v>
      </c>
      <c r="G95" s="293">
        <f>IF(ISBLANK(F95),"-",$D$103/$F$100*F95)</f>
        <v>246672309.44995281</v>
      </c>
    </row>
    <row r="96" spans="1:8" ht="26.25" customHeight="1" x14ac:dyDescent="0.4">
      <c r="A96" s="251" t="s">
        <v>69</v>
      </c>
      <c r="B96" s="341">
        <v>1</v>
      </c>
      <c r="C96" s="258">
        <v>4</v>
      </c>
      <c r="D96" s="344"/>
      <c r="E96" s="294" t="str">
        <f>IF(ISBLANK(D96),"-",$D$103/$D$100*D96)</f>
        <v>-</v>
      </c>
      <c r="F96" s="344"/>
      <c r="G96" s="294" t="str">
        <f>IF(ISBLANK(F96),"-",$D$103/$F$100*F96)</f>
        <v>-</v>
      </c>
    </row>
    <row r="97" spans="1:7" ht="27" customHeight="1" x14ac:dyDescent="0.4">
      <c r="A97" s="251" t="s">
        <v>70</v>
      </c>
      <c r="B97" s="341">
        <v>1</v>
      </c>
      <c r="C97" s="259" t="s">
        <v>71</v>
      </c>
      <c r="D97" s="260">
        <f>AVERAGE(D93:D96)</f>
        <v>283087561.33333331</v>
      </c>
      <c r="E97" s="261">
        <f>AVERAGE(E93:E96)</f>
        <v>251604678.11745468</v>
      </c>
      <c r="F97" s="260">
        <f>AVERAGE(F93:F96)</f>
        <v>267686290.66666666</v>
      </c>
      <c r="G97" s="261">
        <f>AVERAGE(G93:G96)</f>
        <v>246269689.55906379</v>
      </c>
    </row>
    <row r="98" spans="1:7" ht="26.25" customHeight="1" x14ac:dyDescent="0.4">
      <c r="A98" s="251" t="s">
        <v>72</v>
      </c>
      <c r="B98" s="336">
        <v>1</v>
      </c>
      <c r="C98" s="322" t="s">
        <v>73</v>
      </c>
      <c r="D98" s="346">
        <v>31.25</v>
      </c>
      <c r="E98" s="257"/>
      <c r="F98" s="345">
        <v>30.19</v>
      </c>
      <c r="G98" s="298"/>
    </row>
    <row r="99" spans="1:7" ht="26.25" customHeight="1" x14ac:dyDescent="0.4">
      <c r="A99" s="251" t="s">
        <v>74</v>
      </c>
      <c r="B99" s="336">
        <v>1</v>
      </c>
      <c r="C99" s="323" t="s">
        <v>75</v>
      </c>
      <c r="D99" s="324">
        <f>D98*$B$89</f>
        <v>29.806304170703658</v>
      </c>
      <c r="E99" s="263"/>
      <c r="F99" s="262">
        <f>F98*$B$89</f>
        <v>28.79527433323339</v>
      </c>
      <c r="G99" s="265"/>
    </row>
    <row r="100" spans="1:7" ht="19.5" customHeight="1" x14ac:dyDescent="0.3">
      <c r="A100" s="251" t="s">
        <v>76</v>
      </c>
      <c r="B100" s="320">
        <f>(B99/B98)*(B97/B96)*(B95/B94)*(B93/B92)*B91</f>
        <v>20</v>
      </c>
      <c r="C100" s="323" t="s">
        <v>77</v>
      </c>
      <c r="D100" s="325">
        <f>D99*$B$85/100</f>
        <v>28.128209245893046</v>
      </c>
      <c r="E100" s="265"/>
      <c r="F100" s="264">
        <f>F99*$B$85/100</f>
        <v>27.17410038827235</v>
      </c>
      <c r="G100" s="265"/>
    </row>
    <row r="101" spans="1:7" ht="19.5" customHeight="1" x14ac:dyDescent="0.3">
      <c r="A101" s="400" t="s">
        <v>78</v>
      </c>
      <c r="B101" s="411"/>
      <c r="C101" s="323" t="s">
        <v>79</v>
      </c>
      <c r="D101" s="324">
        <f>D100/$B$100</f>
        <v>1.4064104622946523</v>
      </c>
      <c r="E101" s="265"/>
      <c r="F101" s="266">
        <f>F100/$B$100</f>
        <v>1.3587050194136174</v>
      </c>
      <c r="G101" s="265"/>
    </row>
    <row r="102" spans="1:7" ht="27" customHeight="1" x14ac:dyDescent="0.4">
      <c r="A102" s="402"/>
      <c r="B102" s="412"/>
      <c r="C102" s="323" t="s">
        <v>80</v>
      </c>
      <c r="D102" s="347">
        <v>1.25</v>
      </c>
      <c r="E102" s="298"/>
      <c r="F102" s="298"/>
      <c r="G102" s="298"/>
    </row>
    <row r="103" spans="1:7" ht="18.75" x14ac:dyDescent="0.3">
      <c r="C103" s="323" t="s">
        <v>81</v>
      </c>
      <c r="D103" s="325">
        <f>D102*$B$100</f>
        <v>25</v>
      </c>
      <c r="E103" s="265"/>
      <c r="F103" s="265"/>
      <c r="G103" s="265"/>
    </row>
    <row r="104" spans="1:7" ht="19.5" customHeight="1" x14ac:dyDescent="0.3">
      <c r="C104" s="326" t="s">
        <v>82</v>
      </c>
      <c r="D104" s="327">
        <f>D103/B89</f>
        <v>26.210898054508998</v>
      </c>
      <c r="E104" s="284"/>
      <c r="F104" s="284"/>
      <c r="G104" s="284"/>
    </row>
    <row r="105" spans="1:7" ht="18.75" x14ac:dyDescent="0.3">
      <c r="C105" s="328" t="s">
        <v>83</v>
      </c>
      <c r="D105" s="329">
        <f>AVERAGE(E93:E96,G93:G96)</f>
        <v>248937183.83825922</v>
      </c>
      <c r="E105" s="283"/>
      <c r="F105" s="283"/>
      <c r="G105" s="283"/>
    </row>
    <row r="106" spans="1:7" ht="18.75" x14ac:dyDescent="0.3">
      <c r="C106" s="267" t="s">
        <v>84</v>
      </c>
      <c r="D106" s="270">
        <f>STDEV(E93:E96,G93:G96)/D105</f>
        <v>1.1879374209991019E-2</v>
      </c>
      <c r="E106" s="263"/>
      <c r="F106" s="263"/>
      <c r="G106" s="263"/>
    </row>
    <row r="107" spans="1:7" ht="19.5" customHeight="1" x14ac:dyDescent="0.3">
      <c r="C107" s="268" t="s">
        <v>20</v>
      </c>
      <c r="D107" s="271">
        <f>COUNT(E93:E96,G93:G96)</f>
        <v>6</v>
      </c>
      <c r="E107" s="263"/>
      <c r="F107" s="263"/>
      <c r="G107" s="263"/>
    </row>
    <row r="109" spans="1:7" ht="18.75" x14ac:dyDescent="0.3">
      <c r="A109" s="233" t="s">
        <v>1</v>
      </c>
      <c r="B109" s="272" t="s">
        <v>85</v>
      </c>
    </row>
    <row r="110" spans="1:7" ht="18.75" x14ac:dyDescent="0.3">
      <c r="A110" s="234" t="s">
        <v>86</v>
      </c>
      <c r="B110" s="236" t="str">
        <f>B21</f>
        <v>Each 5 mL contains: Amoxicillin 125 mg (as Trihydtate), Flucloxacillin Sodium 125 mg</v>
      </c>
    </row>
    <row r="111" spans="1:7" ht="26.25" customHeight="1" x14ac:dyDescent="0.4">
      <c r="A111" s="331" t="s">
        <v>87</v>
      </c>
      <c r="B111" s="348">
        <v>5</v>
      </c>
      <c r="C111" s="311" t="s">
        <v>88</v>
      </c>
      <c r="D111" s="349">
        <v>125</v>
      </c>
      <c r="E111" s="311" t="str">
        <f>B20</f>
        <v>Amoxicillin Trihydrate and Flucloxacill Sodium</v>
      </c>
    </row>
    <row r="112" spans="1:7" ht="18.75" x14ac:dyDescent="0.3">
      <c r="A112" s="236" t="s">
        <v>89</v>
      </c>
      <c r="B112" s="359">
        <f>RD!C39</f>
        <v>1.20368667055358</v>
      </c>
    </row>
    <row r="113" spans="1:8" ht="18.75" x14ac:dyDescent="0.3">
      <c r="A113" s="309" t="s">
        <v>90</v>
      </c>
      <c r="B113" s="310">
        <f>B111</f>
        <v>5</v>
      </c>
      <c r="C113" s="311" t="s">
        <v>91</v>
      </c>
      <c r="D113" s="332">
        <f>B112*B111</f>
        <v>6.0184333527679001</v>
      </c>
      <c r="E113" s="312"/>
      <c r="F113" s="312"/>
      <c r="G113" s="312"/>
      <c r="H113" s="312"/>
    </row>
    <row r="114" spans="1:8" ht="19.5" customHeight="1" x14ac:dyDescent="0.25"/>
    <row r="115" spans="1:8" ht="27" customHeight="1" x14ac:dyDescent="0.4">
      <c r="A115" s="250" t="s">
        <v>92</v>
      </c>
      <c r="B115" s="340">
        <v>100</v>
      </c>
      <c r="D115" s="274" t="s">
        <v>93</v>
      </c>
      <c r="E115" s="273" t="s">
        <v>94</v>
      </c>
      <c r="F115" s="273" t="s">
        <v>64</v>
      </c>
      <c r="G115" s="273" t="s">
        <v>95</v>
      </c>
      <c r="H115" s="253" t="s">
        <v>96</v>
      </c>
    </row>
    <row r="116" spans="1:8" ht="26.25" customHeight="1" x14ac:dyDescent="0.4">
      <c r="A116" s="251" t="s">
        <v>97</v>
      </c>
      <c r="B116" s="341">
        <v>1</v>
      </c>
      <c r="C116" s="407" t="s">
        <v>98</v>
      </c>
      <c r="D116" s="404">
        <v>6.2129700000000003</v>
      </c>
      <c r="E116" s="304">
        <v>1</v>
      </c>
      <c r="F116" s="350">
        <v>308724170</v>
      </c>
      <c r="G116" s="316">
        <f>IF(ISBLANK(F116),"-",(F116/$D$105*$D$102*$B$124)*$D$113/$D$116)</f>
        <v>150.16719602202781</v>
      </c>
      <c r="H116" s="363">
        <f t="shared" ref="H116:H127" si="1">IF(ISBLANK(F116),"-",G116/$D$111)</f>
        <v>1.2013375681762224</v>
      </c>
    </row>
    <row r="117" spans="1:8" ht="26.25" customHeight="1" x14ac:dyDescent="0.4">
      <c r="A117" s="251" t="s">
        <v>99</v>
      </c>
      <c r="B117" s="341">
        <v>1</v>
      </c>
      <c r="C117" s="408"/>
      <c r="D117" s="405"/>
      <c r="E117" s="305">
        <v>2</v>
      </c>
      <c r="F117" s="343">
        <v>307796601</v>
      </c>
      <c r="G117" s="317">
        <f>IF(ISBLANK(F117),"-",(F117/$D$105*$D$102*$B$124)*$D$113/$D$116)</f>
        <v>149.71601516421882</v>
      </c>
      <c r="H117" s="364">
        <f t="shared" si="1"/>
        <v>1.1977281213137505</v>
      </c>
    </row>
    <row r="118" spans="1:8" ht="26.25" customHeight="1" x14ac:dyDescent="0.4">
      <c r="A118" s="251" t="s">
        <v>100</v>
      </c>
      <c r="B118" s="341">
        <v>1</v>
      </c>
      <c r="C118" s="408"/>
      <c r="D118" s="405"/>
      <c r="E118" s="305">
        <v>3</v>
      </c>
      <c r="F118" s="343">
        <v>307816768</v>
      </c>
      <c r="G118" s="317">
        <f>IF(ISBLANK(F118),"-",(F118/$D$105*$D$102*$B$124)*$D$113/$D$116)</f>
        <v>149.72582463861852</v>
      </c>
      <c r="H118" s="364">
        <f t="shared" si="1"/>
        <v>1.1978065971089482</v>
      </c>
    </row>
    <row r="119" spans="1:8" ht="27" customHeight="1" x14ac:dyDescent="0.4">
      <c r="A119" s="251" t="s">
        <v>101</v>
      </c>
      <c r="B119" s="341">
        <v>1</v>
      </c>
      <c r="C119" s="409"/>
      <c r="D119" s="406"/>
      <c r="E119" s="306">
        <v>4</v>
      </c>
      <c r="F119" s="351"/>
      <c r="G119" s="318" t="str">
        <f>IF(ISBLANK(F119),"-",(F119/$D$105*$D$102*$B$124)*$D$113/$D$116)</f>
        <v>-</v>
      </c>
      <c r="H119" s="365" t="str">
        <f t="shared" si="1"/>
        <v>-</v>
      </c>
    </row>
    <row r="120" spans="1:8" ht="26.25" customHeight="1" x14ac:dyDescent="0.4">
      <c r="A120" s="251" t="s">
        <v>102</v>
      </c>
      <c r="B120" s="341">
        <v>1</v>
      </c>
      <c r="C120" s="407" t="s">
        <v>103</v>
      </c>
      <c r="D120" s="404">
        <v>5.67143</v>
      </c>
      <c r="E120" s="275">
        <v>1</v>
      </c>
      <c r="F120" s="343">
        <v>281140785</v>
      </c>
      <c r="G120" s="316">
        <f>IF(ISBLANK(F120),"-",(F120/$D$105*$D$102*$B$124)*$D$113/$D$120)</f>
        <v>149.80798873947333</v>
      </c>
      <c r="H120" s="363">
        <f t="shared" si="1"/>
        <v>1.1984639099157866</v>
      </c>
    </row>
    <row r="121" spans="1:8" ht="26.25" customHeight="1" x14ac:dyDescent="0.4">
      <c r="A121" s="251" t="s">
        <v>104</v>
      </c>
      <c r="B121" s="341">
        <v>1</v>
      </c>
      <c r="C121" s="408"/>
      <c r="D121" s="405"/>
      <c r="E121" s="276">
        <v>2</v>
      </c>
      <c r="F121" s="343">
        <v>281439489</v>
      </c>
      <c r="G121" s="317">
        <f>IF(ISBLANK(F121),"-",(F121/$D$105*$D$102*$B$124)*$D$113/$D$120)</f>
        <v>149.96715541985535</v>
      </c>
      <c r="H121" s="364">
        <f t="shared" si="1"/>
        <v>1.1997372433588427</v>
      </c>
    </row>
    <row r="122" spans="1:8" ht="26.25" customHeight="1" x14ac:dyDescent="0.4">
      <c r="A122" s="251" t="s">
        <v>105</v>
      </c>
      <c r="B122" s="341">
        <v>1</v>
      </c>
      <c r="C122" s="408"/>
      <c r="D122" s="405"/>
      <c r="E122" s="276">
        <v>3</v>
      </c>
      <c r="F122" s="343">
        <v>281473263</v>
      </c>
      <c r="G122" s="317">
        <f>IF(ISBLANK(F122),"-",(F122/$D$105*$D$102*$B$124)*$D$113/$D$120)</f>
        <v>149.98515215060959</v>
      </c>
      <c r="H122" s="364">
        <f t="shared" si="1"/>
        <v>1.1998812172048767</v>
      </c>
    </row>
    <row r="123" spans="1:8" ht="27" customHeight="1" x14ac:dyDescent="0.4">
      <c r="A123" s="251" t="s">
        <v>106</v>
      </c>
      <c r="B123" s="341">
        <v>1</v>
      </c>
      <c r="C123" s="409"/>
      <c r="D123" s="406"/>
      <c r="E123" s="277">
        <v>4</v>
      </c>
      <c r="F123" s="351"/>
      <c r="G123" s="318" t="str">
        <f>IF(ISBLANK(F123),"-",(F123/$D$105*$D$102*$B$124)*$D$113/$D$120)</f>
        <v>-</v>
      </c>
      <c r="H123" s="365" t="str">
        <f t="shared" si="1"/>
        <v>-</v>
      </c>
    </row>
    <row r="124" spans="1:8" ht="26.25" customHeight="1" x14ac:dyDescent="0.4">
      <c r="A124" s="251" t="s">
        <v>107</v>
      </c>
      <c r="B124" s="319">
        <f>(B123/B122)*(B121/B120)*(B119/B118)*(B117/B116)*B115</f>
        <v>100</v>
      </c>
      <c r="C124" s="407" t="s">
        <v>108</v>
      </c>
      <c r="D124" s="404">
        <v>7.2451299999999996</v>
      </c>
      <c r="E124" s="275">
        <v>1</v>
      </c>
      <c r="F124" s="350">
        <v>360907419</v>
      </c>
      <c r="G124" s="316">
        <f>IF(ISBLANK(F124),"-",(F124/$D$105*$D$102*$B$124)*$D$113/$D$124)</f>
        <v>150.54048943724877</v>
      </c>
      <c r="H124" s="363">
        <f t="shared" si="1"/>
        <v>1.2043239154979901</v>
      </c>
    </row>
    <row r="125" spans="1:8" ht="27" customHeight="1" x14ac:dyDescent="0.4">
      <c r="A125" s="330" t="s">
        <v>109</v>
      </c>
      <c r="B125" s="352">
        <f>(D102*B124)/D111*D113</f>
        <v>6.0184333527679001</v>
      </c>
      <c r="C125" s="408"/>
      <c r="D125" s="405"/>
      <c r="E125" s="276">
        <v>2</v>
      </c>
      <c r="F125" s="343">
        <v>355261322</v>
      </c>
      <c r="G125" s="317">
        <f>IF(ISBLANK(F125),"-",(F125/$D$105*$D$102*$B$124)*$D$113/$D$124)</f>
        <v>148.18540843574078</v>
      </c>
      <c r="H125" s="364">
        <f t="shared" si="1"/>
        <v>1.1854832674859264</v>
      </c>
    </row>
    <row r="126" spans="1:8" ht="26.25" customHeight="1" x14ac:dyDescent="0.4">
      <c r="A126" s="400" t="s">
        <v>78</v>
      </c>
      <c r="B126" s="401"/>
      <c r="C126" s="408"/>
      <c r="D126" s="405"/>
      <c r="E126" s="276">
        <v>3</v>
      </c>
      <c r="F126" s="343">
        <v>352278910</v>
      </c>
      <c r="G126" s="317">
        <f>IF(ISBLANK(F126),"-",(F126/$D$105*$D$102*$B$124)*$D$113/$D$124)</f>
        <v>146.94139476756089</v>
      </c>
      <c r="H126" s="364">
        <f t="shared" si="1"/>
        <v>1.1755311581404873</v>
      </c>
    </row>
    <row r="127" spans="1:8" ht="27" customHeight="1" x14ac:dyDescent="0.4">
      <c r="A127" s="402"/>
      <c r="B127" s="403"/>
      <c r="C127" s="410"/>
      <c r="D127" s="406"/>
      <c r="E127" s="277">
        <v>4</v>
      </c>
      <c r="F127" s="351"/>
      <c r="G127" s="318" t="str">
        <f>IF(ISBLANK(F127),"-",(F127/$D$105*$D$102*$B$124)*$D$113/$D$124)</f>
        <v>-</v>
      </c>
      <c r="H127" s="365" t="str">
        <f t="shared" si="1"/>
        <v>-</v>
      </c>
    </row>
    <row r="128" spans="1:8" ht="26.25" customHeight="1" x14ac:dyDescent="0.4">
      <c r="A128" s="278"/>
      <c r="B128" s="278"/>
      <c r="C128" s="278"/>
      <c r="D128" s="278"/>
      <c r="E128" s="278"/>
      <c r="F128" s="279"/>
      <c r="G128" s="269" t="s">
        <v>71</v>
      </c>
      <c r="H128" s="353">
        <f>AVERAGE(H116:H127)</f>
        <v>1.1955881109114257</v>
      </c>
    </row>
    <row r="129" spans="1:9" ht="26.25" customHeight="1" x14ac:dyDescent="0.4">
      <c r="C129" s="278"/>
      <c r="D129" s="278"/>
      <c r="E129" s="278"/>
      <c r="F129" s="279"/>
      <c r="G129" s="267" t="s">
        <v>84</v>
      </c>
      <c r="H129" s="354">
        <f>STDEV(H116:H127)/H128</f>
        <v>7.6382535398313231E-3</v>
      </c>
    </row>
    <row r="130" spans="1:9" ht="27" customHeight="1" x14ac:dyDescent="0.4">
      <c r="A130" s="278"/>
      <c r="B130" s="278"/>
      <c r="C130" s="279"/>
      <c r="D130" s="280"/>
      <c r="E130" s="280"/>
      <c r="F130" s="279"/>
      <c r="G130" s="268" t="s">
        <v>20</v>
      </c>
      <c r="H130" s="355">
        <f>COUNT(H116:H127)</f>
        <v>9</v>
      </c>
    </row>
    <row r="131" spans="1:9" ht="18.75" x14ac:dyDescent="0.3">
      <c r="A131" s="278"/>
      <c r="B131" s="278"/>
      <c r="C131" s="279"/>
      <c r="D131" s="280"/>
      <c r="E131" s="280"/>
      <c r="F131" s="280"/>
      <c r="G131" s="280"/>
      <c r="H131" s="279"/>
    </row>
    <row r="132" spans="1:9" ht="26.25" customHeight="1" x14ac:dyDescent="0.4">
      <c r="A132" s="238" t="s">
        <v>110</v>
      </c>
      <c r="B132" s="357" t="s">
        <v>111</v>
      </c>
      <c r="C132" s="391" t="str">
        <f>B20</f>
        <v>Amoxicillin Trihydrate and Flucloxacill Sodium</v>
      </c>
      <c r="D132" s="391"/>
      <c r="E132" s="303" t="s">
        <v>112</v>
      </c>
      <c r="F132" s="303"/>
      <c r="G132" s="358">
        <f>H128</f>
        <v>1.1955881109114257</v>
      </c>
      <c r="H132" s="279"/>
    </row>
    <row r="133" spans="1:9" ht="19.5" customHeight="1" x14ac:dyDescent="0.3">
      <c r="A133" s="361"/>
      <c r="B133" s="290"/>
      <c r="C133" s="291"/>
      <c r="D133" s="291"/>
      <c r="E133" s="290"/>
      <c r="F133" s="290"/>
      <c r="G133" s="290"/>
      <c r="H133" s="290"/>
    </row>
    <row r="134" spans="1:9" ht="83.1" customHeight="1" x14ac:dyDescent="0.3">
      <c r="A134" s="285" t="s">
        <v>28</v>
      </c>
      <c r="B134" s="333"/>
      <c r="C134" s="333"/>
      <c r="D134" s="278"/>
      <c r="E134" s="287"/>
      <c r="F134" s="281"/>
      <c r="G134" s="307"/>
      <c r="H134" s="307"/>
      <c r="I134" s="281"/>
    </row>
    <row r="135" spans="1:9" ht="83.1" customHeight="1" x14ac:dyDescent="0.3">
      <c r="A135" s="285" t="s">
        <v>29</v>
      </c>
      <c r="B135" s="334"/>
      <c r="C135" s="334"/>
      <c r="D135" s="295"/>
      <c r="E135" s="288"/>
      <c r="F135" s="281"/>
      <c r="G135" s="308"/>
      <c r="H135" s="308"/>
      <c r="I135" s="303"/>
    </row>
    <row r="136" spans="1:9" ht="18.75" x14ac:dyDescent="0.3">
      <c r="A136" s="278"/>
      <c r="B136" s="279"/>
      <c r="C136" s="280"/>
      <c r="D136" s="280"/>
      <c r="E136" s="280"/>
      <c r="F136" s="280"/>
      <c r="G136" s="279"/>
      <c r="H136" s="279"/>
      <c r="I136" s="281"/>
    </row>
    <row r="137" spans="1:9" ht="18.75" x14ac:dyDescent="0.3">
      <c r="A137" s="278"/>
      <c r="B137" s="278"/>
      <c r="C137" s="279"/>
      <c r="D137" s="280"/>
      <c r="E137" s="280"/>
      <c r="F137" s="280"/>
      <c r="G137" s="280"/>
      <c r="H137" s="279"/>
      <c r="I137" s="281"/>
    </row>
    <row r="138" spans="1:9" ht="27" customHeight="1" x14ac:dyDescent="0.3">
      <c r="A138" s="278"/>
      <c r="B138" s="278"/>
      <c r="C138" s="279"/>
      <c r="D138" s="280"/>
      <c r="E138" s="280"/>
      <c r="F138" s="280"/>
      <c r="G138" s="280"/>
      <c r="H138" s="279"/>
      <c r="I138" s="281"/>
    </row>
    <row r="139" spans="1:9" ht="18.75" x14ac:dyDescent="0.3">
      <c r="A139" s="278"/>
      <c r="B139" s="278"/>
      <c r="C139" s="279"/>
      <c r="D139" s="280"/>
      <c r="E139" s="280"/>
      <c r="F139" s="280"/>
      <c r="G139" s="280"/>
      <c r="H139" s="279"/>
      <c r="I139" s="281"/>
    </row>
    <row r="140" spans="1:9" ht="27" customHeight="1" x14ac:dyDescent="0.3">
      <c r="A140" s="278"/>
      <c r="B140" s="278"/>
      <c r="C140" s="279"/>
      <c r="D140" s="280"/>
      <c r="E140" s="280"/>
      <c r="F140" s="280"/>
      <c r="G140" s="280"/>
      <c r="H140" s="279"/>
      <c r="I140" s="281"/>
    </row>
    <row r="141" spans="1:9" ht="27" customHeight="1" x14ac:dyDescent="0.3">
      <c r="A141" s="278"/>
      <c r="B141" s="278"/>
      <c r="C141" s="279"/>
      <c r="D141" s="280"/>
      <c r="E141" s="280"/>
      <c r="F141" s="280"/>
      <c r="G141" s="280"/>
      <c r="H141" s="279"/>
      <c r="I141" s="281"/>
    </row>
    <row r="142" spans="1:9" ht="18.75" x14ac:dyDescent="0.3">
      <c r="A142" s="278"/>
      <c r="B142" s="278"/>
      <c r="C142" s="279"/>
      <c r="D142" s="280"/>
      <c r="E142" s="280"/>
      <c r="F142" s="280"/>
      <c r="G142" s="280"/>
      <c r="H142" s="279"/>
      <c r="I142" s="281"/>
    </row>
    <row r="143" spans="1:9" ht="18.75" x14ac:dyDescent="0.3">
      <c r="A143" s="278"/>
      <c r="B143" s="278"/>
      <c r="C143" s="279"/>
      <c r="D143" s="280"/>
      <c r="E143" s="280"/>
      <c r="F143" s="280"/>
      <c r="G143" s="280"/>
      <c r="H143" s="279"/>
      <c r="I143" s="281"/>
    </row>
    <row r="144" spans="1:9" ht="18.75" x14ac:dyDescent="0.3">
      <c r="A144" s="278"/>
      <c r="B144" s="278"/>
      <c r="C144" s="279"/>
      <c r="D144" s="280"/>
      <c r="E144" s="280"/>
      <c r="F144" s="280"/>
      <c r="G144" s="280"/>
      <c r="H144" s="279"/>
      <c r="I144" s="281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11" priority="1" operator="greaterThan">
      <formula>0.02</formula>
    </cfRule>
  </conditionalFormatting>
  <conditionalFormatting sqref="H75">
    <cfRule type="cellIs" dxfId="10" priority="2" operator="greaterThan">
      <formula>0.02</formula>
    </cfRule>
  </conditionalFormatting>
  <conditionalFormatting sqref="D106">
    <cfRule type="cellIs" dxfId="9" priority="3" operator="greaterThan">
      <formula>0.02</formula>
    </cfRule>
  </conditionalFormatting>
  <conditionalFormatting sqref="H129">
    <cfRule type="cellIs" dxfId="8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6" workbookViewId="0">
      <selection activeCell="F51" sqref="F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79" t="s">
        <v>0</v>
      </c>
      <c r="B15" s="379"/>
      <c r="C15" s="379"/>
      <c r="D15" s="379"/>
      <c r="E15" s="37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117</v>
      </c>
      <c r="C18" s="10"/>
      <c r="D18" s="10"/>
      <c r="E18" s="10"/>
    </row>
    <row r="19" spans="1:6" ht="16.5" customHeight="1" x14ac:dyDescent="0.3">
      <c r="A19" s="11" t="s">
        <v>6</v>
      </c>
      <c r="B19" s="12">
        <v>87.84</v>
      </c>
      <c r="C19" s="10"/>
      <c r="D19" s="10"/>
      <c r="E19" s="10"/>
    </row>
    <row r="20" spans="1:6" ht="16.5" customHeight="1" x14ac:dyDescent="0.3">
      <c r="A20" s="7" t="s">
        <v>8</v>
      </c>
      <c r="B20" s="12">
        <v>27.63</v>
      </c>
      <c r="C20" s="10"/>
      <c r="D20" s="10"/>
      <c r="E20" s="10"/>
    </row>
    <row r="21" spans="1:6" ht="16.5" customHeight="1" x14ac:dyDescent="0.3">
      <c r="A21" s="7" t="s">
        <v>10</v>
      </c>
      <c r="B21" s="13">
        <v>1.25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166393965</v>
      </c>
      <c r="C24" s="18">
        <v>5081</v>
      </c>
      <c r="D24" s="19">
        <v>1.1000000000000001</v>
      </c>
      <c r="E24" s="20">
        <v>2.2000000000000002</v>
      </c>
    </row>
    <row r="25" spans="1:6" ht="16.5" customHeight="1" x14ac:dyDescent="0.3">
      <c r="A25" s="17">
        <v>2</v>
      </c>
      <c r="B25" s="18">
        <v>160632452</v>
      </c>
      <c r="C25" s="18">
        <v>5066.8</v>
      </c>
      <c r="D25" s="19">
        <v>1.1000000000000001</v>
      </c>
      <c r="E25" s="19">
        <v>2.2000000000000002</v>
      </c>
    </row>
    <row r="26" spans="1:6" ht="16.5" customHeight="1" x14ac:dyDescent="0.3">
      <c r="A26" s="17">
        <v>3</v>
      </c>
      <c r="B26" s="18">
        <v>159550074</v>
      </c>
      <c r="C26" s="18">
        <v>5085.8</v>
      </c>
      <c r="D26" s="19">
        <v>1.2</v>
      </c>
      <c r="E26" s="19">
        <v>2.2000000000000002</v>
      </c>
    </row>
    <row r="27" spans="1:6" ht="16.5" customHeight="1" x14ac:dyDescent="0.3">
      <c r="A27" s="17">
        <v>4</v>
      </c>
      <c r="B27" s="18">
        <v>159403230</v>
      </c>
      <c r="C27" s="18">
        <v>5068.3999999999996</v>
      </c>
      <c r="D27" s="19">
        <v>1.1000000000000001</v>
      </c>
      <c r="E27" s="19">
        <v>2.2000000000000002</v>
      </c>
    </row>
    <row r="28" spans="1:6" ht="16.5" customHeight="1" x14ac:dyDescent="0.3">
      <c r="A28" s="17">
        <v>5</v>
      </c>
      <c r="B28" s="18">
        <v>160667573</v>
      </c>
      <c r="C28" s="18">
        <v>5090.8</v>
      </c>
      <c r="D28" s="19">
        <v>1.1000000000000001</v>
      </c>
      <c r="E28" s="19">
        <v>2.2000000000000002</v>
      </c>
    </row>
    <row r="29" spans="1:6" ht="16.5" customHeight="1" x14ac:dyDescent="0.3">
      <c r="A29" s="17">
        <v>6</v>
      </c>
      <c r="B29" s="21">
        <v>158594285</v>
      </c>
      <c r="C29" s="21">
        <v>5074.5</v>
      </c>
      <c r="D29" s="22">
        <v>1.2</v>
      </c>
      <c r="E29" s="22">
        <v>2.2000000000000002</v>
      </c>
    </row>
    <row r="30" spans="1:6" ht="16.5" customHeight="1" x14ac:dyDescent="0.3">
      <c r="A30" s="23" t="s">
        <v>18</v>
      </c>
      <c r="B30" s="24">
        <f>AVERAGE(B24:B29)</f>
        <v>160873596.5</v>
      </c>
      <c r="C30" s="25">
        <f>AVERAGE(C24:C29)</f>
        <v>5077.8833333333332</v>
      </c>
      <c r="D30" s="26">
        <f>AVERAGE(D24:D29)</f>
        <v>1.1333333333333333</v>
      </c>
      <c r="E30" s="26">
        <f>AVERAGE(E24:E29)</f>
        <v>2.1999999999999997</v>
      </c>
    </row>
    <row r="31" spans="1:6" ht="16.5" customHeight="1" x14ac:dyDescent="0.3">
      <c r="A31" s="27" t="s">
        <v>19</v>
      </c>
      <c r="B31" s="28">
        <f>(STDEV(B24:B29)/B30)</f>
        <v>1.7512091989194248E-2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115</v>
      </c>
    </row>
    <row r="39" spans="1:6" ht="16.5" customHeight="1" x14ac:dyDescent="0.3">
      <c r="A39" s="11" t="s">
        <v>4</v>
      </c>
      <c r="B39" s="8" t="s">
        <v>116</v>
      </c>
      <c r="C39" s="10"/>
      <c r="D39" s="10"/>
      <c r="E39" s="10"/>
    </row>
    <row r="40" spans="1:6" ht="16.5" customHeight="1" x14ac:dyDescent="0.3">
      <c r="A40" s="11" t="s">
        <v>6</v>
      </c>
      <c r="B40" s="12">
        <v>94.37</v>
      </c>
      <c r="C40" s="10"/>
      <c r="D40" s="10"/>
      <c r="E40" s="10"/>
    </row>
    <row r="41" spans="1:6" ht="16.5" customHeight="1" x14ac:dyDescent="0.3">
      <c r="A41" s="7" t="s">
        <v>8</v>
      </c>
      <c r="B41" s="12">
        <v>31.25</v>
      </c>
      <c r="C41" s="10"/>
      <c r="D41" s="10"/>
      <c r="E41" s="10"/>
    </row>
    <row r="42" spans="1:6" ht="16.5" customHeight="1" x14ac:dyDescent="0.3">
      <c r="A42" s="7" t="s">
        <v>10</v>
      </c>
      <c r="B42" s="13">
        <v>1.25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  <c r="F44" s="16" t="s">
        <v>119</v>
      </c>
    </row>
    <row r="45" spans="1:6" ht="16.5" customHeight="1" x14ac:dyDescent="0.3">
      <c r="A45" s="17">
        <v>1</v>
      </c>
      <c r="B45" s="18">
        <v>222146695</v>
      </c>
      <c r="C45" s="18">
        <v>4221.8999999999996</v>
      </c>
      <c r="D45" s="19">
        <v>2</v>
      </c>
      <c r="E45" s="20">
        <v>9.1</v>
      </c>
      <c r="F45" s="20">
        <v>20.100000000000001</v>
      </c>
    </row>
    <row r="46" spans="1:6" ht="16.5" customHeight="1" x14ac:dyDescent="0.3">
      <c r="A46" s="17">
        <v>2</v>
      </c>
      <c r="B46" s="18">
        <v>222102181</v>
      </c>
      <c r="C46" s="18">
        <v>4249.3</v>
      </c>
      <c r="D46" s="19">
        <v>2</v>
      </c>
      <c r="E46" s="19">
        <v>9.1</v>
      </c>
      <c r="F46" s="19">
        <v>20.2</v>
      </c>
    </row>
    <row r="47" spans="1:6" ht="16.5" customHeight="1" x14ac:dyDescent="0.3">
      <c r="A47" s="17">
        <v>3</v>
      </c>
      <c r="B47" s="18">
        <v>221926768</v>
      </c>
      <c r="C47" s="18">
        <v>4254.6000000000004</v>
      </c>
      <c r="D47" s="19">
        <v>2</v>
      </c>
      <c r="E47" s="19">
        <v>9</v>
      </c>
      <c r="F47" s="19">
        <v>20.2</v>
      </c>
    </row>
    <row r="48" spans="1:6" ht="16.5" customHeight="1" x14ac:dyDescent="0.3">
      <c r="A48" s="17">
        <v>4</v>
      </c>
      <c r="B48" s="18">
        <v>222012578</v>
      </c>
      <c r="C48" s="18">
        <v>4261.3999999999996</v>
      </c>
      <c r="D48" s="19">
        <v>2</v>
      </c>
      <c r="E48" s="19">
        <v>9</v>
      </c>
      <c r="F48" s="19">
        <v>20.2</v>
      </c>
    </row>
    <row r="49" spans="1:7" ht="16.5" customHeight="1" x14ac:dyDescent="0.3">
      <c r="A49" s="17">
        <v>5</v>
      </c>
      <c r="B49" s="18">
        <v>224045826</v>
      </c>
      <c r="C49" s="18">
        <v>4244.1000000000004</v>
      </c>
      <c r="D49" s="19">
        <v>2</v>
      </c>
      <c r="E49" s="19">
        <v>9</v>
      </c>
      <c r="F49" s="19">
        <v>20.100000000000001</v>
      </c>
    </row>
    <row r="50" spans="1:7" ht="16.5" customHeight="1" x14ac:dyDescent="0.3">
      <c r="A50" s="17">
        <v>6</v>
      </c>
      <c r="B50" s="21">
        <v>221278252</v>
      </c>
      <c r="C50" s="21">
        <v>4280.8999999999996</v>
      </c>
      <c r="D50" s="22">
        <v>2</v>
      </c>
      <c r="E50" s="22">
        <v>9</v>
      </c>
      <c r="F50" s="22">
        <v>20.2</v>
      </c>
    </row>
    <row r="51" spans="1:7" ht="16.5" customHeight="1" x14ac:dyDescent="0.3">
      <c r="A51" s="23" t="s">
        <v>18</v>
      </c>
      <c r="B51" s="24">
        <f>AVERAGE(B45:B50)</f>
        <v>222252050</v>
      </c>
      <c r="C51" s="26">
        <f>AVERAGE(C45:C50)</f>
        <v>4252.0333333333338</v>
      </c>
      <c r="D51" s="26">
        <f>AVERAGE(D45:D50)</f>
        <v>2</v>
      </c>
      <c r="E51" s="26">
        <f>AVERAGE(E45:E50)</f>
        <v>9.0333333333333332</v>
      </c>
      <c r="F51" s="26">
        <f>AVERAGE(F45:F50)</f>
        <v>20.166666666666668</v>
      </c>
    </row>
    <row r="52" spans="1:7" ht="16.5" customHeight="1" x14ac:dyDescent="0.3">
      <c r="A52" s="27" t="s">
        <v>19</v>
      </c>
      <c r="B52" s="28">
        <f>(STDEV(B45:B50)/B51)</f>
        <v>4.2028456202185217E-3</v>
      </c>
      <c r="C52" s="29"/>
      <c r="D52" s="29"/>
      <c r="E52" s="30"/>
      <c r="F52" s="30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  <c r="F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80" t="s">
        <v>25</v>
      </c>
      <c r="C59" s="380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8" zoomScale="55" zoomScaleNormal="75" workbookViewId="0">
      <selection activeCell="F125" sqref="F12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7" t="s">
        <v>30</v>
      </c>
      <c r="B1" s="387"/>
      <c r="C1" s="387"/>
      <c r="D1" s="387"/>
      <c r="E1" s="387"/>
      <c r="F1" s="387"/>
      <c r="G1" s="387"/>
      <c r="H1" s="387"/>
    </row>
    <row r="2" spans="1:8" x14ac:dyDescent="0.25">
      <c r="A2" s="387"/>
      <c r="B2" s="387"/>
      <c r="C2" s="387"/>
      <c r="D2" s="387"/>
      <c r="E2" s="387"/>
      <c r="F2" s="387"/>
      <c r="G2" s="387"/>
      <c r="H2" s="387"/>
    </row>
    <row r="3" spans="1:8" x14ac:dyDescent="0.25">
      <c r="A3" s="387"/>
      <c r="B3" s="387"/>
      <c r="C3" s="387"/>
      <c r="D3" s="387"/>
      <c r="E3" s="387"/>
      <c r="F3" s="387"/>
      <c r="G3" s="387"/>
      <c r="H3" s="387"/>
    </row>
    <row r="4" spans="1:8" x14ac:dyDescent="0.25">
      <c r="A4" s="387"/>
      <c r="B4" s="387"/>
      <c r="C4" s="387"/>
      <c r="D4" s="387"/>
      <c r="E4" s="387"/>
      <c r="F4" s="387"/>
      <c r="G4" s="387"/>
      <c r="H4" s="387"/>
    </row>
    <row r="5" spans="1:8" x14ac:dyDescent="0.25">
      <c r="A5" s="387"/>
      <c r="B5" s="387"/>
      <c r="C5" s="387"/>
      <c r="D5" s="387"/>
      <c r="E5" s="387"/>
      <c r="F5" s="387"/>
      <c r="G5" s="387"/>
      <c r="H5" s="387"/>
    </row>
    <row r="6" spans="1:8" x14ac:dyDescent="0.25">
      <c r="A6" s="387"/>
      <c r="B6" s="387"/>
      <c r="C6" s="387"/>
      <c r="D6" s="387"/>
      <c r="E6" s="387"/>
      <c r="F6" s="387"/>
      <c r="G6" s="387"/>
      <c r="H6" s="387"/>
    </row>
    <row r="7" spans="1:8" x14ac:dyDescent="0.25">
      <c r="A7" s="387"/>
      <c r="B7" s="387"/>
      <c r="C7" s="387"/>
      <c r="D7" s="387"/>
      <c r="E7" s="387"/>
      <c r="F7" s="387"/>
      <c r="G7" s="387"/>
      <c r="H7" s="387"/>
    </row>
    <row r="8" spans="1:8" x14ac:dyDescent="0.25">
      <c r="A8" s="388" t="s">
        <v>31</v>
      </c>
      <c r="B8" s="388"/>
      <c r="C8" s="388"/>
      <c r="D8" s="388"/>
      <c r="E8" s="388"/>
      <c r="F8" s="388"/>
      <c r="G8" s="388"/>
      <c r="H8" s="388"/>
    </row>
    <row r="9" spans="1:8" x14ac:dyDescent="0.25">
      <c r="A9" s="388"/>
      <c r="B9" s="388"/>
      <c r="C9" s="388"/>
      <c r="D9" s="388"/>
      <c r="E9" s="388"/>
      <c r="F9" s="388"/>
      <c r="G9" s="388"/>
      <c r="H9" s="388"/>
    </row>
    <row r="10" spans="1:8" x14ac:dyDescent="0.25">
      <c r="A10" s="388"/>
      <c r="B10" s="388"/>
      <c r="C10" s="388"/>
      <c r="D10" s="388"/>
      <c r="E10" s="388"/>
      <c r="F10" s="388"/>
      <c r="G10" s="388"/>
      <c r="H10" s="388"/>
    </row>
    <row r="11" spans="1:8" x14ac:dyDescent="0.25">
      <c r="A11" s="388"/>
      <c r="B11" s="388"/>
      <c r="C11" s="388"/>
      <c r="D11" s="388"/>
      <c r="E11" s="388"/>
      <c r="F11" s="388"/>
      <c r="G11" s="388"/>
      <c r="H11" s="388"/>
    </row>
    <row r="12" spans="1:8" x14ac:dyDescent="0.25">
      <c r="A12" s="388"/>
      <c r="B12" s="388"/>
      <c r="C12" s="388"/>
      <c r="D12" s="388"/>
      <c r="E12" s="388"/>
      <c r="F12" s="388"/>
      <c r="G12" s="388"/>
      <c r="H12" s="388"/>
    </row>
    <row r="13" spans="1:8" x14ac:dyDescent="0.25">
      <c r="A13" s="388"/>
      <c r="B13" s="388"/>
      <c r="C13" s="388"/>
      <c r="D13" s="388"/>
      <c r="E13" s="388"/>
      <c r="F13" s="388"/>
      <c r="G13" s="388"/>
      <c r="H13" s="388"/>
    </row>
    <row r="14" spans="1:8" ht="19.5" customHeight="1" x14ac:dyDescent="0.25">
      <c r="A14" s="388"/>
      <c r="B14" s="388"/>
      <c r="C14" s="388"/>
      <c r="D14" s="388"/>
      <c r="E14" s="388"/>
      <c r="F14" s="388"/>
      <c r="G14" s="388"/>
      <c r="H14" s="388"/>
    </row>
    <row r="15" spans="1:8" ht="19.5" customHeight="1" x14ac:dyDescent="0.25"/>
    <row r="16" spans="1:8" ht="19.5" customHeight="1" x14ac:dyDescent="0.3">
      <c r="A16" s="381" t="s">
        <v>32</v>
      </c>
      <c r="B16" s="382"/>
      <c r="C16" s="382"/>
      <c r="D16" s="382"/>
      <c r="E16" s="382"/>
      <c r="F16" s="382"/>
      <c r="G16" s="382"/>
      <c r="H16" s="383"/>
    </row>
    <row r="17" spans="1:12" ht="20.25" customHeight="1" x14ac:dyDescent="0.25">
      <c r="A17" s="389" t="s">
        <v>45</v>
      </c>
      <c r="B17" s="389"/>
      <c r="C17" s="389"/>
      <c r="D17" s="389"/>
      <c r="E17" s="389"/>
      <c r="F17" s="389"/>
      <c r="G17" s="389"/>
      <c r="H17" s="389"/>
    </row>
    <row r="18" spans="1:12" ht="26.25" customHeight="1" x14ac:dyDescent="0.4">
      <c r="A18" s="111" t="s">
        <v>34</v>
      </c>
      <c r="B18" s="390" t="str">
        <f>'Flucloxacillin '!B18:C18</f>
        <v>MOXICOR F SYRUP</v>
      </c>
      <c r="C18" s="390"/>
    </row>
    <row r="19" spans="1:12" ht="26.25" customHeight="1" x14ac:dyDescent="0.4">
      <c r="A19" s="111" t="s">
        <v>35</v>
      </c>
      <c r="B19" s="207" t="str">
        <f>'Flucloxacillin '!B19</f>
        <v>NDQD201510451</v>
      </c>
      <c r="C19" s="230">
        <v>23</v>
      </c>
    </row>
    <row r="20" spans="1:12" ht="26.25" customHeight="1" x14ac:dyDescent="0.4">
      <c r="A20" s="111" t="s">
        <v>36</v>
      </c>
      <c r="B20" s="207" t="str">
        <f>'Flucloxacillin '!B20</f>
        <v>Amoxicillin Trihydrate and Flucloxacill Sodium</v>
      </c>
      <c r="C20" s="208"/>
    </row>
    <row r="21" spans="1:12" ht="26.25" customHeight="1" x14ac:dyDescent="0.4">
      <c r="A21" s="111" t="s">
        <v>37</v>
      </c>
      <c r="B21" s="413" t="str">
        <f>'Flucloxacillin '!B21:H21</f>
        <v>Each 5 mL contains: Amoxicillin 125 mg (as Trihydtate), Flucloxacillin Sodium 125 mg</v>
      </c>
      <c r="C21" s="413"/>
      <c r="D21" s="413"/>
      <c r="E21" s="413"/>
      <c r="F21" s="413"/>
      <c r="G21" s="413"/>
      <c r="H21" s="413"/>
      <c r="I21" s="232"/>
    </row>
    <row r="22" spans="1:12" ht="26.25" customHeight="1" x14ac:dyDescent="0.4">
      <c r="A22" s="111" t="s">
        <v>38</v>
      </c>
      <c r="B22" s="209"/>
      <c r="C22" s="208"/>
      <c r="D22" s="208"/>
      <c r="E22" s="208"/>
      <c r="F22" s="208"/>
      <c r="G22" s="208"/>
      <c r="H22" s="208"/>
      <c r="I22" s="208"/>
    </row>
    <row r="23" spans="1:12" ht="26.25" customHeight="1" x14ac:dyDescent="0.4">
      <c r="A23" s="111" t="s">
        <v>39</v>
      </c>
      <c r="B23" s="209"/>
      <c r="C23" s="208"/>
      <c r="D23" s="208"/>
      <c r="E23" s="208"/>
      <c r="F23" s="208"/>
      <c r="G23" s="208"/>
      <c r="H23" s="208"/>
      <c r="I23" s="208"/>
    </row>
    <row r="24" spans="1:12" ht="18.75" x14ac:dyDescent="0.3">
      <c r="A24" s="111"/>
      <c r="B24" s="113"/>
    </row>
    <row r="25" spans="1:12" ht="18.75" x14ac:dyDescent="0.3">
      <c r="B25" s="113"/>
    </row>
    <row r="26" spans="1:12" ht="18.75" x14ac:dyDescent="0.3">
      <c r="A26" s="109" t="s">
        <v>1</v>
      </c>
      <c r="B26" s="391" t="s">
        <v>46</v>
      </c>
      <c r="C26" s="391"/>
      <c r="D26" s="391"/>
      <c r="E26" s="391"/>
      <c r="F26" s="391"/>
      <c r="G26" s="391"/>
      <c r="H26" s="391"/>
    </row>
    <row r="27" spans="1:12" ht="26.25" customHeight="1" x14ac:dyDescent="0.4">
      <c r="A27" s="114" t="s">
        <v>4</v>
      </c>
      <c r="B27" s="390" t="s">
        <v>47</v>
      </c>
      <c r="C27" s="390"/>
    </row>
    <row r="28" spans="1:12" ht="26.25" customHeight="1" x14ac:dyDescent="0.4">
      <c r="A28" s="116" t="s">
        <v>48</v>
      </c>
      <c r="B28" s="413" t="s">
        <v>49</v>
      </c>
      <c r="C28" s="413"/>
    </row>
    <row r="29" spans="1:12" ht="27" customHeight="1" x14ac:dyDescent="0.4">
      <c r="A29" s="116" t="s">
        <v>6</v>
      </c>
      <c r="B29" s="206">
        <v>99.8</v>
      </c>
    </row>
    <row r="30" spans="1:12" s="8" customFormat="1" ht="27" customHeight="1" x14ac:dyDescent="0.4">
      <c r="A30" s="116" t="s">
        <v>50</v>
      </c>
      <c r="B30" s="205">
        <v>13.59</v>
      </c>
      <c r="C30" s="392" t="s">
        <v>51</v>
      </c>
      <c r="D30" s="393"/>
      <c r="E30" s="393"/>
      <c r="F30" s="393"/>
      <c r="G30" s="393"/>
      <c r="H30" s="394"/>
      <c r="I30" s="118"/>
      <c r="J30" s="118"/>
      <c r="K30" s="118"/>
      <c r="L30" s="118"/>
    </row>
    <row r="31" spans="1:12" s="8" customFormat="1" ht="19.5" customHeight="1" x14ac:dyDescent="0.3">
      <c r="A31" s="116" t="s">
        <v>52</v>
      </c>
      <c r="B31" s="115">
        <v>87.84</v>
      </c>
      <c r="C31" s="119"/>
      <c r="D31" s="119"/>
      <c r="E31" s="119"/>
      <c r="F31" s="119"/>
      <c r="G31" s="119"/>
      <c r="H31" s="120"/>
      <c r="I31" s="118"/>
      <c r="J31" s="118"/>
      <c r="K31" s="118"/>
      <c r="L31" s="118"/>
    </row>
    <row r="32" spans="1:12" s="8" customFormat="1" ht="27" customHeight="1" x14ac:dyDescent="0.4">
      <c r="A32" s="116" t="s">
        <v>53</v>
      </c>
      <c r="B32" s="226">
        <v>1</v>
      </c>
      <c r="C32" s="395" t="s">
        <v>54</v>
      </c>
      <c r="D32" s="396"/>
      <c r="E32" s="396"/>
      <c r="F32" s="396"/>
      <c r="G32" s="396"/>
      <c r="H32" s="397"/>
      <c r="I32" s="118"/>
      <c r="J32" s="118"/>
      <c r="K32" s="118"/>
      <c r="L32" s="118"/>
    </row>
    <row r="33" spans="1:14" s="8" customFormat="1" ht="27" customHeight="1" x14ac:dyDescent="0.4">
      <c r="A33" s="116" t="s">
        <v>55</v>
      </c>
      <c r="B33" s="226">
        <v>1</v>
      </c>
      <c r="C33" s="395" t="s">
        <v>56</v>
      </c>
      <c r="D33" s="396"/>
      <c r="E33" s="396"/>
      <c r="F33" s="396"/>
      <c r="G33" s="396"/>
      <c r="H33" s="397"/>
      <c r="I33" s="118"/>
      <c r="J33" s="118"/>
      <c r="K33" s="118"/>
      <c r="L33" s="122"/>
      <c r="M33" s="122"/>
      <c r="N33" s="123"/>
    </row>
    <row r="34" spans="1:14" s="8" customFormat="1" ht="17.25" customHeight="1" x14ac:dyDescent="0.3">
      <c r="A34" s="116"/>
      <c r="B34" s="121"/>
      <c r="C34" s="124"/>
      <c r="D34" s="124"/>
      <c r="E34" s="124"/>
      <c r="F34" s="124"/>
      <c r="G34" s="124"/>
      <c r="H34" s="124"/>
      <c r="I34" s="118"/>
      <c r="J34" s="118"/>
      <c r="K34" s="118"/>
      <c r="L34" s="122"/>
      <c r="M34" s="122"/>
      <c r="N34" s="123"/>
    </row>
    <row r="35" spans="1:14" s="8" customFormat="1" ht="18.75" x14ac:dyDescent="0.3">
      <c r="A35" s="116" t="s">
        <v>57</v>
      </c>
      <c r="B35" s="125">
        <f>B32/B33</f>
        <v>1</v>
      </c>
      <c r="C35" s="110" t="s">
        <v>58</v>
      </c>
      <c r="D35" s="110"/>
      <c r="E35" s="110"/>
      <c r="F35" s="110"/>
      <c r="G35" s="110"/>
      <c r="H35" s="110"/>
      <c r="I35" s="118"/>
      <c r="J35" s="118"/>
      <c r="K35" s="118"/>
      <c r="L35" s="122"/>
      <c r="M35" s="122"/>
      <c r="N35" s="123"/>
    </row>
    <row r="36" spans="1:14" s="8" customFormat="1" ht="19.5" customHeight="1" x14ac:dyDescent="0.3">
      <c r="A36" s="116"/>
      <c r="B36" s="115"/>
      <c r="H36" s="110"/>
      <c r="I36" s="118"/>
      <c r="J36" s="118"/>
      <c r="K36" s="118"/>
      <c r="L36" s="122"/>
      <c r="M36" s="122"/>
      <c r="N36" s="123"/>
    </row>
    <row r="37" spans="1:14" s="8" customFormat="1" ht="27" customHeight="1" x14ac:dyDescent="0.4">
      <c r="A37" s="126" t="s">
        <v>59</v>
      </c>
      <c r="B37" s="210">
        <v>20</v>
      </c>
      <c r="C37" s="110"/>
      <c r="D37" s="398" t="s">
        <v>60</v>
      </c>
      <c r="E37" s="399"/>
      <c r="F37" s="172" t="s">
        <v>61</v>
      </c>
      <c r="G37" s="173"/>
      <c r="J37" s="118"/>
      <c r="K37" s="118"/>
      <c r="L37" s="122"/>
      <c r="M37" s="122"/>
      <c r="N37" s="123"/>
    </row>
    <row r="38" spans="1:14" s="8" customFormat="1" ht="26.25" customHeight="1" x14ac:dyDescent="0.4">
      <c r="A38" s="127" t="s">
        <v>62</v>
      </c>
      <c r="B38" s="211">
        <v>1</v>
      </c>
      <c r="C38" s="129" t="s">
        <v>63</v>
      </c>
      <c r="D38" s="130" t="s">
        <v>64</v>
      </c>
      <c r="E38" s="162" t="s">
        <v>65</v>
      </c>
      <c r="F38" s="130" t="s">
        <v>64</v>
      </c>
      <c r="G38" s="131" t="s">
        <v>65</v>
      </c>
      <c r="J38" s="118"/>
      <c r="K38" s="118"/>
      <c r="L38" s="122"/>
      <c r="M38" s="122"/>
      <c r="N38" s="123"/>
    </row>
    <row r="39" spans="1:14" s="8" customFormat="1" ht="26.25" customHeight="1" x14ac:dyDescent="0.4">
      <c r="A39" s="127" t="s">
        <v>66</v>
      </c>
      <c r="B39" s="211">
        <v>1</v>
      </c>
      <c r="C39" s="132">
        <v>1</v>
      </c>
      <c r="D39" s="212">
        <v>160856184</v>
      </c>
      <c r="E39" s="176">
        <f>IF(ISBLANK(D39),"-",$D$49/$D$46*D39)</f>
        <v>165693151.50040838</v>
      </c>
      <c r="F39" s="212">
        <v>158496955</v>
      </c>
      <c r="G39" s="168">
        <f>IF(ISBLANK(F39),"-",$D$49/$F$46*F39)</f>
        <v>166455946.19368324</v>
      </c>
      <c r="J39" s="118"/>
      <c r="K39" s="118"/>
      <c r="L39" s="122"/>
      <c r="M39" s="122"/>
      <c r="N39" s="123"/>
    </row>
    <row r="40" spans="1:14" s="8" customFormat="1" ht="26.25" customHeight="1" x14ac:dyDescent="0.4">
      <c r="A40" s="127" t="s">
        <v>67</v>
      </c>
      <c r="B40" s="211">
        <v>1</v>
      </c>
      <c r="C40" s="128">
        <v>2</v>
      </c>
      <c r="D40" s="213">
        <v>162727452</v>
      </c>
      <c r="E40" s="177">
        <f>IF(ISBLANK(D40),"-",$D$49/$D$46*D40)</f>
        <v>167620688.78565112</v>
      </c>
      <c r="F40" s="213">
        <v>158179750</v>
      </c>
      <c r="G40" s="169">
        <f>IF(ISBLANK(F40),"-",$D$49/$F$46*F40)</f>
        <v>166122812.61132282</v>
      </c>
      <c r="J40" s="118"/>
      <c r="K40" s="118"/>
      <c r="L40" s="122"/>
      <c r="M40" s="122"/>
      <c r="N40" s="123"/>
    </row>
    <row r="41" spans="1:14" ht="26.25" customHeight="1" x14ac:dyDescent="0.4">
      <c r="A41" s="127" t="s">
        <v>68</v>
      </c>
      <c r="B41" s="211">
        <v>1</v>
      </c>
      <c r="C41" s="128">
        <v>3</v>
      </c>
      <c r="D41" s="213">
        <v>163207093</v>
      </c>
      <c r="E41" s="177">
        <f>IF(ISBLANK(D41),"-",$D$49/$D$46*D41)</f>
        <v>168114752.65626246</v>
      </c>
      <c r="F41" s="213">
        <v>159393121</v>
      </c>
      <c r="G41" s="169">
        <f>IF(ISBLANK(F41),"-",$D$49/$F$46*F41)</f>
        <v>167397113.54593053</v>
      </c>
      <c r="L41" s="122"/>
      <c r="M41" s="122"/>
      <c r="N41" s="133"/>
    </row>
    <row r="42" spans="1:14" ht="26.25" customHeight="1" x14ac:dyDescent="0.4">
      <c r="A42" s="127" t="s">
        <v>69</v>
      </c>
      <c r="B42" s="211">
        <v>1</v>
      </c>
      <c r="C42" s="134">
        <v>4</v>
      </c>
      <c r="D42" s="214"/>
      <c r="E42" s="178" t="str">
        <f>IF(ISBLANK(D42),"-",$D$49/$D$46*D42)</f>
        <v>-</v>
      </c>
      <c r="F42" s="214"/>
      <c r="G42" s="170" t="str">
        <f>IF(ISBLANK(F42),"-",$D$49/$F$46*F42)</f>
        <v>-</v>
      </c>
      <c r="L42" s="122"/>
      <c r="M42" s="122"/>
      <c r="N42" s="133"/>
    </row>
    <row r="43" spans="1:14" ht="27" customHeight="1" x14ac:dyDescent="0.4">
      <c r="A43" s="127" t="s">
        <v>70</v>
      </c>
      <c r="B43" s="211">
        <v>1</v>
      </c>
      <c r="C43" s="135" t="s">
        <v>71</v>
      </c>
      <c r="D43" s="191">
        <f>AVERAGE(D39:D42)</f>
        <v>162263576.33333334</v>
      </c>
      <c r="E43" s="158">
        <f>AVERAGE(E39:E42)</f>
        <v>167142864.31410733</v>
      </c>
      <c r="F43" s="136">
        <f>AVERAGE(F39:F42)</f>
        <v>158689942</v>
      </c>
      <c r="G43" s="137">
        <f>AVERAGE(G39:G42)</f>
        <v>166658624.11697885</v>
      </c>
    </row>
    <row r="44" spans="1:14" ht="26.25" customHeight="1" x14ac:dyDescent="0.4">
      <c r="A44" s="127" t="s">
        <v>72</v>
      </c>
      <c r="B44" s="206">
        <v>1</v>
      </c>
      <c r="C44" s="192" t="s">
        <v>73</v>
      </c>
      <c r="D44" s="216">
        <v>27.63</v>
      </c>
      <c r="E44" s="133"/>
      <c r="F44" s="215">
        <v>27.1</v>
      </c>
      <c r="G44" s="174"/>
    </row>
    <row r="45" spans="1:14" ht="26.25" customHeight="1" x14ac:dyDescent="0.4">
      <c r="A45" s="127" t="s">
        <v>74</v>
      </c>
      <c r="B45" s="206">
        <v>1</v>
      </c>
      <c r="C45" s="193" t="s">
        <v>75</v>
      </c>
      <c r="D45" s="194">
        <f>D44*$B$35</f>
        <v>27.63</v>
      </c>
      <c r="E45" s="139"/>
      <c r="F45" s="138">
        <f>F44*$B$35</f>
        <v>27.1</v>
      </c>
      <c r="G45" s="141"/>
    </row>
    <row r="46" spans="1:14" ht="19.5" customHeight="1" x14ac:dyDescent="0.3">
      <c r="A46" s="127" t="s">
        <v>76</v>
      </c>
      <c r="B46" s="190">
        <f>(B45/B44)*(B43/B42)*(B41/B40)*(B39/B38)*B37</f>
        <v>20</v>
      </c>
      <c r="C46" s="193" t="s">
        <v>77</v>
      </c>
      <c r="D46" s="195">
        <f>D45*$B$31/100</f>
        <v>24.270192000000002</v>
      </c>
      <c r="E46" s="141"/>
      <c r="F46" s="140">
        <f>F45*$B$31/100</f>
        <v>23.804640000000003</v>
      </c>
      <c r="G46" s="141"/>
    </row>
    <row r="47" spans="1:14" ht="19.5" customHeight="1" x14ac:dyDescent="0.3">
      <c r="A47" s="400" t="s">
        <v>78</v>
      </c>
      <c r="B47" s="411"/>
      <c r="C47" s="193" t="s">
        <v>79</v>
      </c>
      <c r="D47" s="194">
        <f>D46/$B$46</f>
        <v>1.2135096000000001</v>
      </c>
      <c r="E47" s="141"/>
      <c r="F47" s="142">
        <f>F46/$B$46</f>
        <v>1.1902320000000002</v>
      </c>
      <c r="G47" s="141"/>
    </row>
    <row r="48" spans="1:14" ht="27" customHeight="1" x14ac:dyDescent="0.4">
      <c r="A48" s="402"/>
      <c r="B48" s="412"/>
      <c r="C48" s="193" t="s">
        <v>80</v>
      </c>
      <c r="D48" s="217">
        <v>1.25</v>
      </c>
      <c r="E48" s="174"/>
      <c r="F48" s="174"/>
      <c r="G48" s="174"/>
    </row>
    <row r="49" spans="1:12" ht="18.75" x14ac:dyDescent="0.3">
      <c r="C49" s="193" t="s">
        <v>81</v>
      </c>
      <c r="D49" s="195">
        <f>D48*$B$46</f>
        <v>25</v>
      </c>
      <c r="E49" s="141"/>
      <c r="F49" s="141"/>
      <c r="G49" s="141"/>
    </row>
    <row r="50" spans="1:12" ht="19.5" customHeight="1" x14ac:dyDescent="0.3">
      <c r="C50" s="196" t="s">
        <v>82</v>
      </c>
      <c r="D50" s="197">
        <f>D49/B35</f>
        <v>25</v>
      </c>
      <c r="E50" s="160"/>
      <c r="F50" s="160"/>
      <c r="G50" s="160"/>
    </row>
    <row r="51" spans="1:12" ht="18.75" x14ac:dyDescent="0.3">
      <c r="C51" s="198" t="s">
        <v>83</v>
      </c>
      <c r="D51" s="199">
        <f>AVERAGE(E39:E42,G39:G42)</f>
        <v>166900744.21554309</v>
      </c>
      <c r="E51" s="159"/>
      <c r="F51" s="159"/>
      <c r="G51" s="159"/>
    </row>
    <row r="52" spans="1:12" ht="18.75" x14ac:dyDescent="0.3">
      <c r="C52" s="143" t="s">
        <v>84</v>
      </c>
      <c r="D52" s="146">
        <f>STDEV(E39:E42,G39:G42)/D51</f>
        <v>5.6840043605354577E-3</v>
      </c>
      <c r="E52" s="139"/>
      <c r="F52" s="139"/>
      <c r="G52" s="139"/>
    </row>
    <row r="53" spans="1:12" ht="19.5" customHeight="1" x14ac:dyDescent="0.3">
      <c r="C53" s="144" t="s">
        <v>20</v>
      </c>
      <c r="D53" s="147">
        <f>COUNT(E39:E42,G39:G42)</f>
        <v>6</v>
      </c>
      <c r="E53" s="139"/>
      <c r="F53" s="139"/>
      <c r="G53" s="139"/>
    </row>
    <row r="55" spans="1:12" ht="18.75" x14ac:dyDescent="0.3">
      <c r="A55" s="109" t="s">
        <v>1</v>
      </c>
      <c r="B55" s="148" t="s">
        <v>85</v>
      </c>
    </row>
    <row r="56" spans="1:12" ht="18.75" x14ac:dyDescent="0.3">
      <c r="A56" s="110" t="s">
        <v>86</v>
      </c>
      <c r="B56" s="112" t="str">
        <f>B21</f>
        <v>Each 5 mL contains: Amoxicillin 125 mg (as Trihydtate), Flucloxacillin Sodium 125 mg</v>
      </c>
    </row>
    <row r="57" spans="1:12" ht="26.25" customHeight="1" x14ac:dyDescent="0.4">
      <c r="A57" s="201" t="s">
        <v>87</v>
      </c>
      <c r="B57" s="218">
        <v>5</v>
      </c>
      <c r="C57" s="187" t="s">
        <v>88</v>
      </c>
      <c r="D57" s="219">
        <v>125</v>
      </c>
      <c r="E57" s="187" t="str">
        <f>B20</f>
        <v>Amoxicillin Trihydrate and Flucloxacill Sodium</v>
      </c>
    </row>
    <row r="58" spans="1:12" ht="18.75" x14ac:dyDescent="0.3">
      <c r="A58" s="112" t="s">
        <v>89</v>
      </c>
      <c r="B58" s="229">
        <f>RD!C39</f>
        <v>1.20368667055358</v>
      </c>
    </row>
    <row r="59" spans="1:12" s="74" customFormat="1" ht="18.75" x14ac:dyDescent="0.3">
      <c r="A59" s="185" t="s">
        <v>90</v>
      </c>
      <c r="B59" s="186">
        <f>B57</f>
        <v>5</v>
      </c>
      <c r="C59" s="187" t="s">
        <v>91</v>
      </c>
      <c r="D59" s="202">
        <f>B58*B57</f>
        <v>6.0184333527679001</v>
      </c>
    </row>
    <row r="60" spans="1:12" ht="19.5" customHeight="1" x14ac:dyDescent="0.25"/>
    <row r="61" spans="1:12" s="8" customFormat="1" ht="27" customHeight="1" thickBot="1" x14ac:dyDescent="0.45">
      <c r="A61" s="126" t="s">
        <v>92</v>
      </c>
      <c r="B61" s="210">
        <v>100</v>
      </c>
      <c r="C61" s="110"/>
      <c r="D61" s="150" t="s">
        <v>93</v>
      </c>
      <c r="E61" s="149" t="s">
        <v>94</v>
      </c>
      <c r="F61" s="149" t="s">
        <v>64</v>
      </c>
      <c r="G61" s="149" t="s">
        <v>95</v>
      </c>
      <c r="H61" s="129" t="s">
        <v>96</v>
      </c>
      <c r="L61" s="118"/>
    </row>
    <row r="62" spans="1:12" s="8" customFormat="1" ht="24" customHeight="1" x14ac:dyDescent="0.4">
      <c r="A62" s="127" t="s">
        <v>97</v>
      </c>
      <c r="B62" s="211">
        <v>1</v>
      </c>
      <c r="C62" s="407" t="s">
        <v>98</v>
      </c>
      <c r="D62" s="404">
        <v>5.1149399999999998</v>
      </c>
      <c r="E62" s="180">
        <v>1</v>
      </c>
      <c r="F62" s="220">
        <v>153763275</v>
      </c>
      <c r="G62" s="366">
        <f>IF(ISBLANK(F62),"-",(F62/$D$51*$D$48*$B$70)*$D$59/$D$62)</f>
        <v>135.50248883479063</v>
      </c>
      <c r="H62" s="415">
        <f t="shared" ref="H62:H73" si="0">IF(ISBLANK(F62),"-",G62/$D$57)</f>
        <v>1.084019910678325</v>
      </c>
      <c r="L62" s="118"/>
    </row>
    <row r="63" spans="1:12" s="8" customFormat="1" ht="26.25" customHeight="1" x14ac:dyDescent="0.4">
      <c r="A63" s="127" t="s">
        <v>99</v>
      </c>
      <c r="B63" s="211">
        <v>1</v>
      </c>
      <c r="C63" s="408"/>
      <c r="D63" s="405"/>
      <c r="E63" s="181">
        <v>2</v>
      </c>
      <c r="F63" s="213">
        <v>156168475</v>
      </c>
      <c r="G63" s="367">
        <f>IF(ISBLANK(F63),"-",(F63/$D$51*$D$48*$B$70)*$D$59/$D$62)</f>
        <v>137.62204947854926</v>
      </c>
      <c r="H63" s="416">
        <f t="shared" si="0"/>
        <v>1.100976395828394</v>
      </c>
      <c r="L63" s="118"/>
    </row>
    <row r="64" spans="1:12" s="8" customFormat="1" ht="24.75" customHeight="1" x14ac:dyDescent="0.4">
      <c r="A64" s="127" t="s">
        <v>100</v>
      </c>
      <c r="B64" s="211">
        <v>1</v>
      </c>
      <c r="C64" s="408"/>
      <c r="D64" s="405"/>
      <c r="E64" s="181">
        <v>3</v>
      </c>
      <c r="F64" s="213">
        <v>156230755</v>
      </c>
      <c r="G64" s="367">
        <f>IF(ISBLANK(F64),"-",(F64/$D$51*$D$48*$B$70)*$D$59/$D$62)</f>
        <v>137.67693316260599</v>
      </c>
      <c r="H64" s="416">
        <f t="shared" si="0"/>
        <v>1.1014154653008479</v>
      </c>
      <c r="L64" s="118"/>
    </row>
    <row r="65" spans="1:11" ht="27" customHeight="1" thickBot="1" x14ac:dyDescent="0.45">
      <c r="A65" s="127" t="s">
        <v>101</v>
      </c>
      <c r="B65" s="211">
        <v>1</v>
      </c>
      <c r="C65" s="409"/>
      <c r="D65" s="406"/>
      <c r="E65" s="182">
        <v>4</v>
      </c>
      <c r="F65" s="221"/>
      <c r="G65" s="367" t="str">
        <f>IF(ISBLANK(F65),"-",(F65/$D$51*$D$48*$B$70)*$D$59/$D$62)</f>
        <v>-</v>
      </c>
      <c r="H65" s="416" t="str">
        <f t="shared" si="0"/>
        <v>-</v>
      </c>
    </row>
    <row r="66" spans="1:11" ht="24.75" customHeight="1" x14ac:dyDescent="0.4">
      <c r="A66" s="127" t="s">
        <v>102</v>
      </c>
      <c r="B66" s="211">
        <v>1</v>
      </c>
      <c r="C66" s="407" t="s">
        <v>103</v>
      </c>
      <c r="D66" s="404">
        <v>5.5175700000000001</v>
      </c>
      <c r="E66" s="151">
        <v>1</v>
      </c>
      <c r="F66" s="213">
        <v>167774826</v>
      </c>
      <c r="G66" s="366">
        <f>IF(ISBLANK(F66),"-",(F66/$D$51*$D$48*$B$70)*$D$59/$D$66)</f>
        <v>137.06107722064596</v>
      </c>
      <c r="H66" s="415">
        <f t="shared" si="0"/>
        <v>1.0964886177651676</v>
      </c>
    </row>
    <row r="67" spans="1:11" ht="23.25" customHeight="1" x14ac:dyDescent="0.4">
      <c r="A67" s="127" t="s">
        <v>104</v>
      </c>
      <c r="B67" s="211">
        <v>1</v>
      </c>
      <c r="C67" s="408"/>
      <c r="D67" s="405"/>
      <c r="E67" s="152">
        <v>2</v>
      </c>
      <c r="F67" s="213">
        <v>166892803</v>
      </c>
      <c r="G67" s="367">
        <f>IF(ISBLANK(F67),"-",(F67/$D$51*$D$48*$B$70)*$D$59/$D$66)</f>
        <v>136.34052202535474</v>
      </c>
      <c r="H67" s="416">
        <f t="shared" si="0"/>
        <v>1.0907241762028379</v>
      </c>
    </row>
    <row r="68" spans="1:11" ht="24.75" customHeight="1" x14ac:dyDescent="0.4">
      <c r="A68" s="127" t="s">
        <v>105</v>
      </c>
      <c r="B68" s="211">
        <v>1</v>
      </c>
      <c r="C68" s="408"/>
      <c r="D68" s="405"/>
      <c r="E68" s="152">
        <v>3</v>
      </c>
      <c r="F68" s="213">
        <v>168531258</v>
      </c>
      <c r="G68" s="367">
        <f>IF(ISBLANK(F68),"-",(F68/$D$51*$D$48*$B$70)*$D$59/$D$66)</f>
        <v>137.67903276997353</v>
      </c>
      <c r="H68" s="416">
        <f t="shared" si="0"/>
        <v>1.1014322621597883</v>
      </c>
    </row>
    <row r="69" spans="1:11" ht="27" customHeight="1" thickBot="1" x14ac:dyDescent="0.45">
      <c r="A69" s="127" t="s">
        <v>106</v>
      </c>
      <c r="B69" s="211">
        <v>1</v>
      </c>
      <c r="C69" s="409"/>
      <c r="D69" s="406"/>
      <c r="E69" s="153">
        <v>4</v>
      </c>
      <c r="F69" s="221"/>
      <c r="G69" s="368" t="str">
        <f>IF(ISBLANK(F69),"-",(F69/$D$51*$D$48*$B$70)*$D$59/$D$66)</f>
        <v>-</v>
      </c>
      <c r="H69" s="416" t="str">
        <f t="shared" si="0"/>
        <v>-</v>
      </c>
    </row>
    <row r="70" spans="1:11" ht="23.25" customHeight="1" x14ac:dyDescent="0.4">
      <c r="A70" s="127" t="s">
        <v>107</v>
      </c>
      <c r="B70" s="189">
        <f>(B69/B68)*(B67/B66)*(B65/B64)*(B63/B62)*B61</f>
        <v>100</v>
      </c>
      <c r="C70" s="407" t="s">
        <v>108</v>
      </c>
      <c r="D70" s="404">
        <v>5.0642399999999999</v>
      </c>
      <c r="E70" s="151">
        <v>1</v>
      </c>
      <c r="F70" s="220">
        <v>148554449</v>
      </c>
      <c r="G70" s="366">
        <f>IF(ISBLANK(F70),"-",(F70/$D$51*$D$48*$B$70)*$D$59/$D$70)</f>
        <v>132.22286981666994</v>
      </c>
      <c r="H70" s="415">
        <f t="shared" si="0"/>
        <v>1.0577829585333596</v>
      </c>
    </row>
    <row r="71" spans="1:11" ht="22.5" customHeight="1" thickBot="1" x14ac:dyDescent="0.45">
      <c r="A71" s="200" t="s">
        <v>109</v>
      </c>
      <c r="B71" s="222">
        <f>(D48*B70)/D57*D59</f>
        <v>6.0184333527679001</v>
      </c>
      <c r="C71" s="408"/>
      <c r="D71" s="405"/>
      <c r="E71" s="152">
        <v>2</v>
      </c>
      <c r="F71" s="213">
        <v>145868051</v>
      </c>
      <c r="G71" s="367">
        <f>IF(ISBLANK(F71),"-",(F71/$D$51*$D$48*$B$70)*$D$59/$D$70)</f>
        <v>129.8318054263348</v>
      </c>
      <c r="H71" s="416"/>
    </row>
    <row r="72" spans="1:11" ht="23.25" customHeight="1" x14ac:dyDescent="0.4">
      <c r="A72" s="400" t="s">
        <v>78</v>
      </c>
      <c r="B72" s="401"/>
      <c r="C72" s="408"/>
      <c r="D72" s="405"/>
      <c r="E72" s="152">
        <v>3</v>
      </c>
      <c r="F72" s="213">
        <v>146570344</v>
      </c>
      <c r="G72" s="367">
        <f>IF(ISBLANK(F72),"-",(F72/$D$51*$D$48*$B$70)*$D$59/$D$70)</f>
        <v>130.45689068320351</v>
      </c>
      <c r="H72" s="416"/>
    </row>
    <row r="73" spans="1:11" ht="23.25" customHeight="1" thickBot="1" x14ac:dyDescent="0.45">
      <c r="A73" s="402"/>
      <c r="B73" s="403"/>
      <c r="C73" s="410"/>
      <c r="D73" s="406"/>
      <c r="E73" s="153">
        <v>4</v>
      </c>
      <c r="F73" s="221"/>
      <c r="G73" s="368" t="str">
        <f>IF(ISBLANK(F73),"-",(F73/$D$51*$D$48*$B$70)*$D$59/$D$70)</f>
        <v>-</v>
      </c>
      <c r="H73" s="417" t="str">
        <f t="shared" si="0"/>
        <v>-</v>
      </c>
    </row>
    <row r="74" spans="1:11" ht="26.25" customHeight="1" x14ac:dyDescent="0.4">
      <c r="A74" s="154"/>
      <c r="B74" s="154"/>
      <c r="C74" s="154"/>
      <c r="D74" s="154"/>
      <c r="E74" s="154"/>
      <c r="F74" s="155"/>
      <c r="G74" s="145" t="s">
        <v>71</v>
      </c>
      <c r="H74" s="223">
        <f>AVERAGE(H62:H73)</f>
        <v>1.0904056837812457</v>
      </c>
    </row>
    <row r="75" spans="1:11" ht="26.25" customHeight="1" x14ac:dyDescent="0.4">
      <c r="C75" s="154"/>
      <c r="D75" s="154"/>
      <c r="E75" s="154"/>
      <c r="F75" s="155"/>
      <c r="G75" s="143" t="s">
        <v>84</v>
      </c>
      <c r="H75" s="224">
        <f>STDEV(H62:H73)/H74</f>
        <v>1.4484332856869833E-2</v>
      </c>
    </row>
    <row r="76" spans="1:11" ht="27" customHeight="1" x14ac:dyDescent="0.4">
      <c r="A76" s="154"/>
      <c r="B76" s="154"/>
      <c r="C76" s="155"/>
      <c r="D76" s="156"/>
      <c r="E76" s="156"/>
      <c r="F76" s="155"/>
      <c r="G76" s="144" t="s">
        <v>20</v>
      </c>
      <c r="H76" s="225">
        <f>COUNT(H62:H73)</f>
        <v>7</v>
      </c>
    </row>
    <row r="77" spans="1:11" ht="18.75" x14ac:dyDescent="0.3">
      <c r="A77" s="154"/>
      <c r="B77" s="154"/>
      <c r="C77" s="155"/>
      <c r="D77" s="156"/>
      <c r="E77" s="156"/>
      <c r="F77" s="156"/>
      <c r="G77" s="156"/>
      <c r="H77" s="155"/>
      <c r="I77" s="157"/>
      <c r="J77" s="161"/>
      <c r="K77" s="175"/>
    </row>
    <row r="78" spans="1:11" ht="26.25" customHeight="1" x14ac:dyDescent="0.4">
      <c r="A78" s="114" t="s">
        <v>110</v>
      </c>
      <c r="B78" s="227" t="s">
        <v>111</v>
      </c>
      <c r="C78" s="391" t="str">
        <f>B20</f>
        <v>Amoxicillin Trihydrate and Flucloxacill Sodium</v>
      </c>
      <c r="D78" s="391"/>
      <c r="E78" s="179" t="s">
        <v>112</v>
      </c>
      <c r="F78" s="179"/>
      <c r="G78" s="228">
        <f>H74</f>
        <v>1.0904056837812457</v>
      </c>
      <c r="H78" s="155"/>
      <c r="I78" s="157"/>
      <c r="J78" s="161"/>
      <c r="K78" s="175"/>
    </row>
    <row r="79" spans="1:11" ht="19.5" customHeight="1" x14ac:dyDescent="0.3">
      <c r="A79" s="165"/>
      <c r="B79" s="166"/>
      <c r="C79" s="167"/>
      <c r="D79" s="167"/>
      <c r="E79" s="166"/>
      <c r="F79" s="166"/>
      <c r="G79" s="166"/>
      <c r="H79" s="166"/>
    </row>
    <row r="80" spans="1:11" ht="18.75" x14ac:dyDescent="0.3">
      <c r="A80" s="109" t="s">
        <v>1</v>
      </c>
      <c r="B80" s="391" t="s">
        <v>113</v>
      </c>
      <c r="C80" s="391"/>
      <c r="D80" s="391"/>
      <c r="E80" s="391"/>
      <c r="F80" s="391"/>
      <c r="G80" s="391"/>
      <c r="H80" s="391"/>
    </row>
    <row r="81" spans="1:8" ht="26.25" customHeight="1" x14ac:dyDescent="0.4">
      <c r="A81" s="114" t="s">
        <v>4</v>
      </c>
      <c r="B81" s="390" t="s">
        <v>47</v>
      </c>
      <c r="C81" s="390"/>
    </row>
    <row r="82" spans="1:8" ht="26.25" customHeight="1" x14ac:dyDescent="0.4">
      <c r="A82" s="116" t="s">
        <v>48</v>
      </c>
      <c r="B82" s="413" t="s">
        <v>49</v>
      </c>
      <c r="C82" s="413"/>
    </row>
    <row r="83" spans="1:8" ht="27" customHeight="1" x14ac:dyDescent="0.4">
      <c r="A83" s="116" t="s">
        <v>6</v>
      </c>
      <c r="B83" s="206">
        <v>99.8</v>
      </c>
    </row>
    <row r="84" spans="1:8" ht="27" customHeight="1" x14ac:dyDescent="0.4">
      <c r="A84" s="116" t="s">
        <v>50</v>
      </c>
      <c r="B84" s="205">
        <v>13.59</v>
      </c>
      <c r="C84" s="392" t="s">
        <v>51</v>
      </c>
      <c r="D84" s="393"/>
      <c r="E84" s="393"/>
      <c r="F84" s="393"/>
      <c r="G84" s="393"/>
      <c r="H84" s="394"/>
    </row>
    <row r="85" spans="1:8" ht="19.5" customHeight="1" x14ac:dyDescent="0.3">
      <c r="A85" s="116" t="s">
        <v>52</v>
      </c>
      <c r="B85" s="115">
        <v>87.84</v>
      </c>
      <c r="C85" s="119"/>
      <c r="D85" s="119"/>
      <c r="E85" s="119"/>
      <c r="F85" s="119"/>
      <c r="G85" s="119"/>
      <c r="H85" s="120"/>
    </row>
    <row r="86" spans="1:8" ht="27" customHeight="1" x14ac:dyDescent="0.4">
      <c r="A86" s="116" t="s">
        <v>53</v>
      </c>
      <c r="B86" s="226">
        <v>1</v>
      </c>
      <c r="C86" s="395" t="s">
        <v>54</v>
      </c>
      <c r="D86" s="396"/>
      <c r="E86" s="396"/>
      <c r="F86" s="396"/>
      <c r="G86" s="396"/>
      <c r="H86" s="397"/>
    </row>
    <row r="87" spans="1:8" ht="27" customHeight="1" x14ac:dyDescent="0.4">
      <c r="A87" s="116" t="s">
        <v>55</v>
      </c>
      <c r="B87" s="226">
        <v>1</v>
      </c>
      <c r="C87" s="395" t="s">
        <v>56</v>
      </c>
      <c r="D87" s="396"/>
      <c r="E87" s="396"/>
      <c r="F87" s="396"/>
      <c r="G87" s="396"/>
      <c r="H87" s="397"/>
    </row>
    <row r="88" spans="1:8" ht="18.75" x14ac:dyDescent="0.3">
      <c r="A88" s="116"/>
      <c r="B88" s="121"/>
      <c r="C88" s="124"/>
      <c r="D88" s="124"/>
      <c r="E88" s="124"/>
      <c r="F88" s="124"/>
      <c r="G88" s="124"/>
      <c r="H88" s="124"/>
    </row>
    <row r="89" spans="1:8" ht="18.75" x14ac:dyDescent="0.3">
      <c r="A89" s="116" t="s">
        <v>57</v>
      </c>
      <c r="B89" s="125">
        <f>B86/B87</f>
        <v>1</v>
      </c>
      <c r="C89" s="110" t="s">
        <v>58</v>
      </c>
    </row>
    <row r="90" spans="1:8" ht="19.5" customHeight="1" x14ac:dyDescent="0.3">
      <c r="A90" s="116"/>
      <c r="B90" s="115"/>
      <c r="C90" s="117"/>
      <c r="D90" s="117"/>
      <c r="E90" s="117"/>
      <c r="F90" s="117"/>
      <c r="G90" s="117"/>
    </row>
    <row r="91" spans="1:8" ht="27" customHeight="1" x14ac:dyDescent="0.4">
      <c r="A91" s="126" t="s">
        <v>59</v>
      </c>
      <c r="B91" s="210">
        <v>20</v>
      </c>
      <c r="D91" s="398" t="s">
        <v>60</v>
      </c>
      <c r="E91" s="414"/>
      <c r="F91" s="172" t="s">
        <v>61</v>
      </c>
      <c r="G91" s="173"/>
      <c r="H91" s="117"/>
    </row>
    <row r="92" spans="1:8" ht="26.25" customHeight="1" x14ac:dyDescent="0.4">
      <c r="A92" s="127" t="s">
        <v>62</v>
      </c>
      <c r="B92" s="211">
        <v>1</v>
      </c>
      <c r="C92" s="129" t="s">
        <v>63</v>
      </c>
      <c r="D92" s="130" t="s">
        <v>64</v>
      </c>
      <c r="E92" s="131" t="s">
        <v>65</v>
      </c>
      <c r="F92" s="130" t="s">
        <v>64</v>
      </c>
      <c r="G92" s="131" t="s">
        <v>65</v>
      </c>
      <c r="H92" s="117"/>
    </row>
    <row r="93" spans="1:8" ht="26.25" customHeight="1" x14ac:dyDescent="0.4">
      <c r="A93" s="127" t="s">
        <v>66</v>
      </c>
      <c r="B93" s="211">
        <v>1</v>
      </c>
      <c r="C93" s="132">
        <v>1</v>
      </c>
      <c r="D93" s="212">
        <v>160856184</v>
      </c>
      <c r="E93" s="168">
        <f>IF(ISBLANK(D93),"-",$D$103/$D$100*D93)</f>
        <v>165693151.50040838</v>
      </c>
      <c r="F93" s="212">
        <v>158496955</v>
      </c>
      <c r="G93" s="168">
        <f>IF(ISBLANK(F93),"-",$D$103/$F$100*F93)</f>
        <v>166455946.19368324</v>
      </c>
      <c r="H93" s="117"/>
    </row>
    <row r="94" spans="1:8" ht="26.25" customHeight="1" x14ac:dyDescent="0.4">
      <c r="A94" s="127" t="s">
        <v>67</v>
      </c>
      <c r="B94" s="211">
        <v>1</v>
      </c>
      <c r="C94" s="128">
        <v>2</v>
      </c>
      <c r="D94" s="213">
        <v>162727452</v>
      </c>
      <c r="E94" s="169">
        <f>IF(ISBLANK(D94),"-",$D$103/$D$100*D94)</f>
        <v>167620688.78565112</v>
      </c>
      <c r="F94" s="213">
        <v>158179750</v>
      </c>
      <c r="G94" s="169">
        <f>IF(ISBLANK(F94),"-",$D$103/$F$100*F94)</f>
        <v>166122812.61132282</v>
      </c>
      <c r="H94" s="117"/>
    </row>
    <row r="95" spans="1:8" ht="26.25" customHeight="1" x14ac:dyDescent="0.4">
      <c r="A95" s="127" t="s">
        <v>68</v>
      </c>
      <c r="B95" s="211">
        <v>1</v>
      </c>
      <c r="C95" s="128">
        <v>3</v>
      </c>
      <c r="D95" s="213">
        <v>163207093</v>
      </c>
      <c r="E95" s="169">
        <f>IF(ISBLANK(D95),"-",$D$103/$D$100*D95)</f>
        <v>168114752.65626246</v>
      </c>
      <c r="F95" s="213">
        <v>159393121</v>
      </c>
      <c r="G95" s="169">
        <f>IF(ISBLANK(F95),"-",$D$103/$F$100*F95)</f>
        <v>167397113.54593053</v>
      </c>
    </row>
    <row r="96" spans="1:8" ht="26.25" customHeight="1" x14ac:dyDescent="0.4">
      <c r="A96" s="127" t="s">
        <v>69</v>
      </c>
      <c r="B96" s="211">
        <v>1</v>
      </c>
      <c r="C96" s="134">
        <v>4</v>
      </c>
      <c r="D96" s="214"/>
      <c r="E96" s="170" t="str">
        <f>IF(ISBLANK(D96),"-",$D$103/$D$100*D96)</f>
        <v>-</v>
      </c>
      <c r="F96" s="214"/>
      <c r="G96" s="170" t="str">
        <f>IF(ISBLANK(F96),"-",$D$103/$F$100*F96)</f>
        <v>-</v>
      </c>
    </row>
    <row r="97" spans="1:7" ht="27" customHeight="1" x14ac:dyDescent="0.4">
      <c r="A97" s="127" t="s">
        <v>70</v>
      </c>
      <c r="B97" s="211">
        <v>1</v>
      </c>
      <c r="C97" s="135" t="s">
        <v>71</v>
      </c>
      <c r="D97" s="136">
        <f>AVERAGE(D93:D96)</f>
        <v>162263576.33333334</v>
      </c>
      <c r="E97" s="137">
        <f>AVERAGE(E93:E96)</f>
        <v>167142864.31410733</v>
      </c>
      <c r="F97" s="136">
        <f>AVERAGE(F93:F96)</f>
        <v>158689942</v>
      </c>
      <c r="G97" s="137">
        <f>AVERAGE(G93:G96)</f>
        <v>166658624.11697885</v>
      </c>
    </row>
    <row r="98" spans="1:7" ht="26.25" customHeight="1" x14ac:dyDescent="0.4">
      <c r="A98" s="127" t="s">
        <v>72</v>
      </c>
      <c r="B98" s="206">
        <v>1</v>
      </c>
      <c r="C98" s="192" t="s">
        <v>73</v>
      </c>
      <c r="D98" s="216">
        <v>27.63</v>
      </c>
      <c r="E98" s="133"/>
      <c r="F98" s="215">
        <v>27.1</v>
      </c>
      <c r="G98" s="174"/>
    </row>
    <row r="99" spans="1:7" ht="26.25" customHeight="1" x14ac:dyDescent="0.4">
      <c r="A99" s="127" t="s">
        <v>74</v>
      </c>
      <c r="B99" s="206">
        <v>1</v>
      </c>
      <c r="C99" s="193" t="s">
        <v>75</v>
      </c>
      <c r="D99" s="194">
        <f>D98*$B$89</f>
        <v>27.63</v>
      </c>
      <c r="E99" s="139"/>
      <c r="F99" s="138">
        <f>F98*$B$89</f>
        <v>27.1</v>
      </c>
      <c r="G99" s="141"/>
    </row>
    <row r="100" spans="1:7" ht="19.5" customHeight="1" x14ac:dyDescent="0.3">
      <c r="A100" s="127" t="s">
        <v>76</v>
      </c>
      <c r="B100" s="190">
        <f>(B99/B98)*(B97/B96)*(B95/B94)*(B93/B92)*B91</f>
        <v>20</v>
      </c>
      <c r="C100" s="193" t="s">
        <v>77</v>
      </c>
      <c r="D100" s="195">
        <f>D99*$B$85/100</f>
        <v>24.270192000000002</v>
      </c>
      <c r="E100" s="141"/>
      <c r="F100" s="140">
        <f>F99*$B$85/100</f>
        <v>23.804640000000003</v>
      </c>
      <c r="G100" s="141"/>
    </row>
    <row r="101" spans="1:7" ht="19.5" customHeight="1" x14ac:dyDescent="0.3">
      <c r="A101" s="400" t="s">
        <v>78</v>
      </c>
      <c r="B101" s="411"/>
      <c r="C101" s="193" t="s">
        <v>79</v>
      </c>
      <c r="D101" s="194">
        <f>D100/$B$100</f>
        <v>1.2135096000000001</v>
      </c>
      <c r="E101" s="141"/>
      <c r="F101" s="142">
        <f>F100/$B$100</f>
        <v>1.1902320000000002</v>
      </c>
      <c r="G101" s="141"/>
    </row>
    <row r="102" spans="1:7" ht="27" customHeight="1" x14ac:dyDescent="0.4">
      <c r="A102" s="402"/>
      <c r="B102" s="412"/>
      <c r="C102" s="193" t="s">
        <v>80</v>
      </c>
      <c r="D102" s="217">
        <v>1.25</v>
      </c>
      <c r="E102" s="174"/>
      <c r="F102" s="174"/>
      <c r="G102" s="174"/>
    </row>
    <row r="103" spans="1:7" ht="18.75" x14ac:dyDescent="0.3">
      <c r="C103" s="193" t="s">
        <v>81</v>
      </c>
      <c r="D103" s="195">
        <f>D102*$B$100</f>
        <v>25</v>
      </c>
      <c r="E103" s="141"/>
      <c r="F103" s="141"/>
      <c r="G103" s="141"/>
    </row>
    <row r="104" spans="1:7" ht="19.5" customHeight="1" x14ac:dyDescent="0.3">
      <c r="C104" s="196" t="s">
        <v>82</v>
      </c>
      <c r="D104" s="197">
        <f>D103/B89</f>
        <v>25</v>
      </c>
      <c r="E104" s="160"/>
      <c r="F104" s="160"/>
      <c r="G104" s="160"/>
    </row>
    <row r="105" spans="1:7" ht="18.75" x14ac:dyDescent="0.3">
      <c r="C105" s="198" t="s">
        <v>83</v>
      </c>
      <c r="D105" s="199">
        <f>AVERAGE(E93:E96,G93:G96)</f>
        <v>166900744.21554309</v>
      </c>
      <c r="E105" s="159"/>
      <c r="F105" s="159"/>
      <c r="G105" s="159"/>
    </row>
    <row r="106" spans="1:7" ht="18.75" x14ac:dyDescent="0.3">
      <c r="C106" s="143" t="s">
        <v>84</v>
      </c>
      <c r="D106" s="146">
        <f>STDEV(E93:E96,G93:G96)/D105</f>
        <v>5.6840043605354577E-3</v>
      </c>
      <c r="E106" s="139"/>
      <c r="F106" s="139"/>
      <c r="G106" s="139"/>
    </row>
    <row r="107" spans="1:7" ht="19.5" customHeight="1" x14ac:dyDescent="0.3">
      <c r="C107" s="144" t="s">
        <v>20</v>
      </c>
      <c r="D107" s="147">
        <f>COUNT(E93:E96,G93:G96)</f>
        <v>6</v>
      </c>
      <c r="E107" s="139"/>
      <c r="F107" s="139"/>
      <c r="G107" s="139"/>
    </row>
    <row r="109" spans="1:7" ht="18.75" x14ac:dyDescent="0.3">
      <c r="A109" s="109" t="s">
        <v>1</v>
      </c>
      <c r="B109" s="148" t="s">
        <v>85</v>
      </c>
    </row>
    <row r="110" spans="1:7" ht="18.75" x14ac:dyDescent="0.3">
      <c r="A110" s="110" t="s">
        <v>86</v>
      </c>
      <c r="B110" s="112" t="str">
        <f>B21</f>
        <v>Each 5 mL contains: Amoxicillin 125 mg (as Trihydtate), Flucloxacillin Sodium 125 mg</v>
      </c>
    </row>
    <row r="111" spans="1:7" ht="26.25" customHeight="1" x14ac:dyDescent="0.4">
      <c r="A111" s="201" t="s">
        <v>87</v>
      </c>
      <c r="B111" s="218">
        <v>5</v>
      </c>
      <c r="C111" s="187" t="s">
        <v>88</v>
      </c>
      <c r="D111" s="219">
        <v>125</v>
      </c>
      <c r="E111" s="187" t="str">
        <f>B20</f>
        <v>Amoxicillin Trihydrate and Flucloxacill Sodium</v>
      </c>
    </row>
    <row r="112" spans="1:7" ht="18.75" x14ac:dyDescent="0.3">
      <c r="A112" s="112" t="s">
        <v>89</v>
      </c>
      <c r="B112" s="229">
        <f>B58</f>
        <v>1.20368667055358</v>
      </c>
    </row>
    <row r="113" spans="1:8" ht="18.75" x14ac:dyDescent="0.3">
      <c r="A113" s="185" t="s">
        <v>90</v>
      </c>
      <c r="B113" s="186">
        <f>B111</f>
        <v>5</v>
      </c>
      <c r="C113" s="187" t="s">
        <v>91</v>
      </c>
      <c r="D113" s="202">
        <f>B112*B111</f>
        <v>6.0184333527679001</v>
      </c>
      <c r="E113" s="188"/>
      <c r="F113" s="188"/>
      <c r="G113" s="188"/>
      <c r="H113" s="188"/>
    </row>
    <row r="114" spans="1:8" ht="19.5" customHeight="1" x14ac:dyDescent="0.25"/>
    <row r="115" spans="1:8" ht="27" customHeight="1" thickBot="1" x14ac:dyDescent="0.45">
      <c r="A115" s="126" t="s">
        <v>92</v>
      </c>
      <c r="B115" s="210">
        <v>100</v>
      </c>
      <c r="D115" s="150" t="s">
        <v>93</v>
      </c>
      <c r="E115" s="149" t="s">
        <v>94</v>
      </c>
      <c r="F115" s="149" t="s">
        <v>64</v>
      </c>
      <c r="G115" s="149" t="s">
        <v>95</v>
      </c>
      <c r="H115" s="129" t="s">
        <v>96</v>
      </c>
    </row>
    <row r="116" spans="1:8" ht="26.25" customHeight="1" x14ac:dyDescent="0.4">
      <c r="A116" s="127" t="s">
        <v>97</v>
      </c>
      <c r="B116" s="211">
        <v>1</v>
      </c>
      <c r="C116" s="407" t="s">
        <v>98</v>
      </c>
      <c r="D116" s="404">
        <v>5.77149</v>
      </c>
      <c r="E116" s="180">
        <v>1</v>
      </c>
      <c r="F116" s="220"/>
      <c r="G116" s="366" t="str">
        <f>IF(ISBLANK(F116),"-",(F116/$D$105*$D$102*$B$124)*$D$113/$D$116)</f>
        <v>-</v>
      </c>
      <c r="H116" s="369" t="str">
        <f t="shared" ref="H116:H127" si="1">IF(ISBLANK(F116),"-",G116/$D$111)</f>
        <v>-</v>
      </c>
    </row>
    <row r="117" spans="1:8" ht="26.25" customHeight="1" x14ac:dyDescent="0.4">
      <c r="A117" s="127" t="s">
        <v>99</v>
      </c>
      <c r="B117" s="211">
        <v>1</v>
      </c>
      <c r="C117" s="408"/>
      <c r="D117" s="405"/>
      <c r="E117" s="181">
        <v>2</v>
      </c>
      <c r="F117" s="213">
        <v>171668768</v>
      </c>
      <c r="G117" s="367">
        <f>IF(ISBLANK(F117),"-",(F117/$D$105*$D$102*$B$124)*$D$113/$D$116)</f>
        <v>134.07213901095102</v>
      </c>
      <c r="H117" s="370">
        <f t="shared" si="1"/>
        <v>1.0725771120876082</v>
      </c>
    </row>
    <row r="118" spans="1:8" ht="26.25" customHeight="1" x14ac:dyDescent="0.4">
      <c r="A118" s="127" t="s">
        <v>100</v>
      </c>
      <c r="B118" s="211">
        <v>1</v>
      </c>
      <c r="C118" s="408"/>
      <c r="D118" s="405"/>
      <c r="E118" s="181">
        <v>3</v>
      </c>
      <c r="F118" s="213">
        <v>173434630</v>
      </c>
      <c r="G118" s="367">
        <f>IF(ISBLANK(F118),"-",(F118/$D$105*$D$102*$B$124)*$D$113/$D$116)</f>
        <v>135.45126521017997</v>
      </c>
      <c r="H118" s="370">
        <f t="shared" si="1"/>
        <v>1.0836101216814398</v>
      </c>
    </row>
    <row r="119" spans="1:8" ht="27" customHeight="1" thickBot="1" x14ac:dyDescent="0.45">
      <c r="A119" s="127" t="s">
        <v>101</v>
      </c>
      <c r="B119" s="211">
        <v>1</v>
      </c>
      <c r="C119" s="409"/>
      <c r="D119" s="406"/>
      <c r="E119" s="182">
        <v>4</v>
      </c>
      <c r="F119" s="221">
        <v>168377127</v>
      </c>
      <c r="G119" s="368">
        <f>IF(ISBLANK(F119),"-",(F119/$D$105*$D$102*$B$124)*$D$113/$D$116)</f>
        <v>131.50138980090165</v>
      </c>
      <c r="H119" s="370">
        <f t="shared" si="1"/>
        <v>1.0520111184072132</v>
      </c>
    </row>
    <row r="120" spans="1:8" ht="26.25" customHeight="1" x14ac:dyDescent="0.4">
      <c r="A120" s="127" t="s">
        <v>102</v>
      </c>
      <c r="B120" s="211">
        <v>1</v>
      </c>
      <c r="C120" s="407" t="s">
        <v>103</v>
      </c>
      <c r="D120" s="404">
        <v>4.8580300000000003</v>
      </c>
      <c r="E120" s="151">
        <v>1</v>
      </c>
      <c r="F120" s="213">
        <v>139959410</v>
      </c>
      <c r="G120" s="366">
        <f>IF(ISBLANK(F120),"-",(F120/$D$105*$D$102*$B$124)*$D$113/$D$120)</f>
        <v>129.86051056125152</v>
      </c>
      <c r="H120" s="369">
        <f t="shared" si="1"/>
        <v>1.0388840844900122</v>
      </c>
    </row>
    <row r="121" spans="1:8" ht="26.25" customHeight="1" x14ac:dyDescent="0.4">
      <c r="A121" s="127" t="s">
        <v>104</v>
      </c>
      <c r="B121" s="211">
        <v>1</v>
      </c>
      <c r="C121" s="408"/>
      <c r="D121" s="405"/>
      <c r="E121" s="152">
        <v>2</v>
      </c>
      <c r="F121" s="213">
        <v>139898722</v>
      </c>
      <c r="G121" s="367">
        <f>IF(ISBLANK(F121),"-",(F121/$D$105*$D$102*$B$124)*$D$113/$D$120)</f>
        <v>129.80420155948494</v>
      </c>
      <c r="H121" s="370">
        <f t="shared" si="1"/>
        <v>1.0384336124758795</v>
      </c>
    </row>
    <row r="122" spans="1:8" ht="26.25" customHeight="1" x14ac:dyDescent="0.4">
      <c r="A122" s="127" t="s">
        <v>105</v>
      </c>
      <c r="B122" s="211">
        <v>1</v>
      </c>
      <c r="C122" s="408"/>
      <c r="D122" s="405"/>
      <c r="E122" s="152">
        <v>3</v>
      </c>
      <c r="F122" s="213">
        <v>139530144</v>
      </c>
      <c r="G122" s="367">
        <f>IF(ISBLANK(F122),"-",(F122/$D$105*$D$102*$B$124)*$D$113/$D$120)</f>
        <v>129.4622186427118</v>
      </c>
      <c r="H122" s="370">
        <f t="shared" si="1"/>
        <v>1.0356977491416943</v>
      </c>
    </row>
    <row r="123" spans="1:8" ht="27" customHeight="1" thickBot="1" x14ac:dyDescent="0.45">
      <c r="A123" s="127" t="s">
        <v>106</v>
      </c>
      <c r="B123" s="211">
        <v>1</v>
      </c>
      <c r="C123" s="409"/>
      <c r="D123" s="406"/>
      <c r="E123" s="153">
        <v>4</v>
      </c>
      <c r="F123" s="221"/>
      <c r="G123" s="368" t="str">
        <f>IF(ISBLANK(F123),"-",(F123/$D$105*$D$102*$B$124)*$D$113/$D$120)</f>
        <v>-</v>
      </c>
      <c r="H123" s="370" t="str">
        <f t="shared" si="1"/>
        <v>-</v>
      </c>
    </row>
    <row r="124" spans="1:8" ht="26.25" customHeight="1" x14ac:dyDescent="0.4">
      <c r="A124" s="127" t="s">
        <v>107</v>
      </c>
      <c r="B124" s="189">
        <f>(B123/B122)*(B121/B120)*(B119/B118)*(B117/B116)*B115</f>
        <v>100</v>
      </c>
      <c r="C124" s="407" t="s">
        <v>108</v>
      </c>
      <c r="D124" s="404">
        <v>5.5303599999999999</v>
      </c>
      <c r="E124" s="151">
        <v>1</v>
      </c>
      <c r="F124" s="220"/>
      <c r="G124" s="366" t="str">
        <f>IF(ISBLANK(F124),"-",(F124/$D$105*$D$102*$B$124)*$D$113/$D$124)</f>
        <v>-</v>
      </c>
      <c r="H124" s="369" t="str">
        <f t="shared" si="1"/>
        <v>-</v>
      </c>
    </row>
    <row r="125" spans="1:8" ht="27" customHeight="1" thickBot="1" x14ac:dyDescent="0.45">
      <c r="A125" s="200" t="s">
        <v>109</v>
      </c>
      <c r="B125" s="222">
        <f>(D102*B124)/D111*D113</f>
        <v>6.0184333527679001</v>
      </c>
      <c r="C125" s="408"/>
      <c r="D125" s="405"/>
      <c r="E125" s="152">
        <v>2</v>
      </c>
      <c r="F125" s="213"/>
      <c r="G125" s="367" t="str">
        <f>IF(ISBLANK(F125),"-",(F125/$D$105*$D$102*$B$124)*$D$113/$D$124)</f>
        <v>-</v>
      </c>
      <c r="H125" s="370" t="str">
        <f t="shared" si="1"/>
        <v>-</v>
      </c>
    </row>
    <row r="126" spans="1:8" ht="26.25" customHeight="1" x14ac:dyDescent="0.4">
      <c r="A126" s="400" t="s">
        <v>78</v>
      </c>
      <c r="B126" s="401"/>
      <c r="C126" s="408"/>
      <c r="D126" s="405"/>
      <c r="E126" s="152">
        <v>3</v>
      </c>
      <c r="F126" s="213"/>
      <c r="G126" s="367" t="str">
        <f>IF(ISBLANK(F126),"-",(F126/$D$105*$D$102*$B$124)*$D$113/$D$124)</f>
        <v>-</v>
      </c>
      <c r="H126" s="370" t="str">
        <f t="shared" si="1"/>
        <v>-</v>
      </c>
    </row>
    <row r="127" spans="1:8" ht="27" customHeight="1" thickBot="1" x14ac:dyDescent="0.45">
      <c r="A127" s="402"/>
      <c r="B127" s="403"/>
      <c r="C127" s="410"/>
      <c r="D127" s="406"/>
      <c r="E127" s="153">
        <v>4</v>
      </c>
      <c r="F127" s="221"/>
      <c r="G127" s="368" t="str">
        <f>IF(ISBLANK(F127),"-",(F127/$D$105*$D$102*$B$124)*$D$113/$D$124)</f>
        <v>-</v>
      </c>
      <c r="H127" s="371" t="str">
        <f t="shared" si="1"/>
        <v>-</v>
      </c>
    </row>
    <row r="128" spans="1:8" ht="26.25" customHeight="1" x14ac:dyDescent="0.4">
      <c r="A128" s="154"/>
      <c r="B128" s="154"/>
      <c r="C128" s="154"/>
      <c r="D128" s="154"/>
      <c r="E128" s="154"/>
      <c r="F128" s="155"/>
      <c r="G128" s="145" t="s">
        <v>71</v>
      </c>
      <c r="H128" s="223">
        <f>AVERAGE(H116:H127)</f>
        <v>1.0535356330473078</v>
      </c>
    </row>
    <row r="129" spans="1:9" ht="26.25" customHeight="1" x14ac:dyDescent="0.4">
      <c r="C129" s="154"/>
      <c r="D129" s="154"/>
      <c r="E129" s="154"/>
      <c r="F129" s="155"/>
      <c r="G129" s="143" t="s">
        <v>84</v>
      </c>
      <c r="H129" s="224">
        <f>STDEV(H116:H127)/H128</f>
        <v>1.9126984732419451E-2</v>
      </c>
    </row>
    <row r="130" spans="1:9" ht="27" customHeight="1" x14ac:dyDescent="0.4">
      <c r="A130" s="154"/>
      <c r="B130" s="154"/>
      <c r="C130" s="155"/>
      <c r="D130" s="156"/>
      <c r="E130" s="156"/>
      <c r="F130" s="155"/>
      <c r="G130" s="144" t="s">
        <v>20</v>
      </c>
      <c r="H130" s="225">
        <f>COUNT(H116:H127)</f>
        <v>6</v>
      </c>
    </row>
    <row r="131" spans="1:9" ht="18.75" x14ac:dyDescent="0.3">
      <c r="A131" s="154"/>
      <c r="B131" s="154"/>
      <c r="C131" s="155"/>
      <c r="D131" s="156"/>
      <c r="E131" s="156"/>
      <c r="F131" s="156"/>
      <c r="G131" s="156"/>
      <c r="H131" s="155"/>
    </row>
    <row r="132" spans="1:9" ht="26.25" customHeight="1" x14ac:dyDescent="0.4">
      <c r="A132" s="114" t="s">
        <v>110</v>
      </c>
      <c r="B132" s="227" t="s">
        <v>111</v>
      </c>
      <c r="C132" s="391" t="str">
        <f>B20</f>
        <v>Amoxicillin Trihydrate and Flucloxacill Sodium</v>
      </c>
      <c r="D132" s="391"/>
      <c r="E132" s="179" t="s">
        <v>112</v>
      </c>
      <c r="F132" s="179"/>
      <c r="G132" s="228">
        <f>H128</f>
        <v>1.0535356330473078</v>
      </c>
      <c r="H132" s="155"/>
    </row>
    <row r="133" spans="1:9" ht="19.5" customHeight="1" x14ac:dyDescent="0.3">
      <c r="A133" s="231"/>
      <c r="B133" s="166"/>
      <c r="C133" s="167"/>
      <c r="D133" s="167"/>
      <c r="E133" s="166"/>
      <c r="F133" s="166"/>
      <c r="G133" s="166"/>
      <c r="H133" s="166"/>
    </row>
    <row r="134" spans="1:9" ht="83.1" customHeight="1" x14ac:dyDescent="0.3">
      <c r="A134" s="161" t="s">
        <v>28</v>
      </c>
      <c r="B134" s="203"/>
      <c r="C134" s="203"/>
      <c r="D134" s="154"/>
      <c r="E134" s="163"/>
      <c r="F134" s="157"/>
      <c r="G134" s="183"/>
      <c r="H134" s="183"/>
      <c r="I134" s="157"/>
    </row>
    <row r="135" spans="1:9" ht="83.1" customHeight="1" x14ac:dyDescent="0.3">
      <c r="A135" s="161" t="s">
        <v>29</v>
      </c>
      <c r="B135" s="204"/>
      <c r="C135" s="204"/>
      <c r="D135" s="171"/>
      <c r="E135" s="164"/>
      <c r="F135" s="157"/>
      <c r="G135" s="184"/>
      <c r="H135" s="184"/>
      <c r="I135" s="179"/>
    </row>
    <row r="136" spans="1:9" ht="18.75" x14ac:dyDescent="0.3">
      <c r="A136" s="154"/>
      <c r="B136" s="155"/>
      <c r="C136" s="156"/>
      <c r="D136" s="156"/>
      <c r="E136" s="156"/>
      <c r="F136" s="156"/>
      <c r="G136" s="155"/>
      <c r="H136" s="155"/>
      <c r="I136" s="157"/>
    </row>
    <row r="137" spans="1:9" ht="18.75" x14ac:dyDescent="0.3">
      <c r="A137" s="154"/>
      <c r="B137" s="154"/>
      <c r="C137" s="155"/>
      <c r="D137" s="156"/>
      <c r="E137" s="156"/>
      <c r="F137" s="156"/>
      <c r="G137" s="156"/>
      <c r="H137" s="155"/>
      <c r="I137" s="157"/>
    </row>
    <row r="138" spans="1:9" ht="27" customHeight="1" x14ac:dyDescent="0.3">
      <c r="A138" s="154"/>
      <c r="B138" s="154"/>
      <c r="C138" s="155"/>
      <c r="D138" s="156"/>
      <c r="E138" s="156"/>
      <c r="F138" s="156"/>
      <c r="G138" s="156"/>
      <c r="H138" s="155"/>
      <c r="I138" s="157"/>
    </row>
    <row r="139" spans="1:9" ht="18.75" x14ac:dyDescent="0.3">
      <c r="A139" s="154"/>
      <c r="B139" s="154"/>
      <c r="C139" s="155"/>
      <c r="D139" s="156"/>
      <c r="E139" s="156"/>
      <c r="F139" s="156"/>
      <c r="G139" s="156"/>
      <c r="H139" s="155"/>
      <c r="I139" s="157"/>
    </row>
    <row r="140" spans="1:9" ht="27" customHeight="1" x14ac:dyDescent="0.3">
      <c r="A140" s="154"/>
      <c r="B140" s="154"/>
      <c r="C140" s="155"/>
      <c r="D140" s="156"/>
      <c r="E140" s="156"/>
      <c r="F140" s="156"/>
      <c r="G140" s="156"/>
      <c r="H140" s="155"/>
      <c r="I140" s="157"/>
    </row>
    <row r="141" spans="1:9" ht="27" customHeight="1" x14ac:dyDescent="0.3">
      <c r="A141" s="154"/>
      <c r="B141" s="154"/>
      <c r="C141" s="155"/>
      <c r="D141" s="156"/>
      <c r="E141" s="156"/>
      <c r="F141" s="156"/>
      <c r="G141" s="156"/>
      <c r="H141" s="155"/>
      <c r="I141" s="157"/>
    </row>
    <row r="142" spans="1:9" ht="18.75" x14ac:dyDescent="0.3">
      <c r="A142" s="154"/>
      <c r="B142" s="154"/>
      <c r="C142" s="155"/>
      <c r="D142" s="156"/>
      <c r="E142" s="156"/>
      <c r="F142" s="156"/>
      <c r="G142" s="156"/>
      <c r="H142" s="155"/>
      <c r="I142" s="157"/>
    </row>
    <row r="143" spans="1:9" ht="18.75" x14ac:dyDescent="0.3">
      <c r="A143" s="154"/>
      <c r="B143" s="154"/>
      <c r="C143" s="155"/>
      <c r="D143" s="156"/>
      <c r="E143" s="156"/>
      <c r="F143" s="156"/>
      <c r="G143" s="156"/>
      <c r="H143" s="155"/>
      <c r="I143" s="157"/>
    </row>
    <row r="144" spans="1:9" ht="18.75" x14ac:dyDescent="0.3">
      <c r="A144" s="154"/>
      <c r="B144" s="154"/>
      <c r="C144" s="155"/>
      <c r="D144" s="156"/>
      <c r="E144" s="156"/>
      <c r="F144" s="156"/>
      <c r="G144" s="156"/>
      <c r="H144" s="155"/>
      <c r="I144" s="157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15" priority="1" operator="greaterThan">
      <formula>0.02</formula>
    </cfRule>
  </conditionalFormatting>
  <conditionalFormatting sqref="H75">
    <cfRule type="cellIs" dxfId="14" priority="2" operator="greaterThan">
      <formula>0.02</formula>
    </cfRule>
  </conditionalFormatting>
  <conditionalFormatting sqref="D106">
    <cfRule type="cellIs" dxfId="13" priority="3" operator="greaterThan">
      <formula>0.02</formula>
    </cfRule>
  </conditionalFormatting>
  <conditionalFormatting sqref="H129">
    <cfRule type="cellIs" dxfId="12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2" zoomScale="55" zoomScaleNormal="75" workbookViewId="0">
      <selection activeCell="E44" sqref="E44"/>
    </sheetView>
  </sheetViews>
  <sheetFormatPr defaultRowHeight="13.5" x14ac:dyDescent="0.25"/>
  <cols>
    <col min="1" max="1" width="55.42578125" style="82" customWidth="1"/>
    <col min="2" max="2" width="33.7109375" style="82" customWidth="1"/>
    <col min="3" max="3" width="42.28515625" style="82" customWidth="1"/>
    <col min="4" max="4" width="30.5703125" style="82" customWidth="1"/>
    <col min="5" max="5" width="35.42578125" style="82" customWidth="1"/>
    <col min="6" max="6" width="30.7109375" style="82" customWidth="1"/>
    <col min="7" max="7" width="35.42578125" style="82" customWidth="1"/>
    <col min="8" max="9" width="30.28515625" style="82" customWidth="1"/>
    <col min="10" max="10" width="30.42578125" style="82" customWidth="1"/>
    <col min="11" max="11" width="21.28515625" style="82" customWidth="1"/>
    <col min="12" max="12" width="9.140625" style="82" customWidth="1"/>
    <col min="13" max="16384" width="9.140625" style="86"/>
  </cols>
  <sheetData>
    <row r="1" spans="1:8" x14ac:dyDescent="0.25">
      <c r="A1" s="387" t="s">
        <v>30</v>
      </c>
      <c r="B1" s="387"/>
      <c r="C1" s="387"/>
      <c r="D1" s="387"/>
      <c r="E1" s="387"/>
      <c r="F1" s="387"/>
      <c r="G1" s="387"/>
      <c r="H1" s="387"/>
    </row>
    <row r="2" spans="1:8" x14ac:dyDescent="0.25">
      <c r="A2" s="387"/>
      <c r="B2" s="387"/>
      <c r="C2" s="387"/>
      <c r="D2" s="387"/>
      <c r="E2" s="387"/>
      <c r="F2" s="387"/>
      <c r="G2" s="387"/>
      <c r="H2" s="387"/>
    </row>
    <row r="3" spans="1:8" x14ac:dyDescent="0.25">
      <c r="A3" s="387"/>
      <c r="B3" s="387"/>
      <c r="C3" s="387"/>
      <c r="D3" s="387"/>
      <c r="E3" s="387"/>
      <c r="F3" s="387"/>
      <c r="G3" s="387"/>
      <c r="H3" s="387"/>
    </row>
    <row r="4" spans="1:8" x14ac:dyDescent="0.25">
      <c r="A4" s="387"/>
      <c r="B4" s="387"/>
      <c r="C4" s="387"/>
      <c r="D4" s="387"/>
      <c r="E4" s="387"/>
      <c r="F4" s="387"/>
      <c r="G4" s="387"/>
      <c r="H4" s="387"/>
    </row>
    <row r="5" spans="1:8" x14ac:dyDescent="0.25">
      <c r="A5" s="387"/>
      <c r="B5" s="387"/>
      <c r="C5" s="387"/>
      <c r="D5" s="387"/>
      <c r="E5" s="387"/>
      <c r="F5" s="387"/>
      <c r="G5" s="387"/>
      <c r="H5" s="387"/>
    </row>
    <row r="6" spans="1:8" x14ac:dyDescent="0.25">
      <c r="A6" s="387"/>
      <c r="B6" s="387"/>
      <c r="C6" s="387"/>
      <c r="D6" s="387"/>
      <c r="E6" s="387"/>
      <c r="F6" s="387"/>
      <c r="G6" s="387"/>
      <c r="H6" s="387"/>
    </row>
    <row r="7" spans="1:8" x14ac:dyDescent="0.25">
      <c r="A7" s="387"/>
      <c r="B7" s="387"/>
      <c r="C7" s="387"/>
      <c r="D7" s="387"/>
      <c r="E7" s="387"/>
      <c r="F7" s="387"/>
      <c r="G7" s="387"/>
      <c r="H7" s="387"/>
    </row>
    <row r="8" spans="1:8" x14ac:dyDescent="0.25">
      <c r="A8" s="388" t="s">
        <v>31</v>
      </c>
      <c r="B8" s="388"/>
      <c r="C8" s="388"/>
      <c r="D8" s="388"/>
      <c r="E8" s="388"/>
      <c r="F8" s="388"/>
      <c r="G8" s="388"/>
      <c r="H8" s="388"/>
    </row>
    <row r="9" spans="1:8" x14ac:dyDescent="0.25">
      <c r="A9" s="388"/>
      <c r="B9" s="388"/>
      <c r="C9" s="388"/>
      <c r="D9" s="388"/>
      <c r="E9" s="388"/>
      <c r="F9" s="388"/>
      <c r="G9" s="388"/>
      <c r="H9" s="388"/>
    </row>
    <row r="10" spans="1:8" x14ac:dyDescent="0.25">
      <c r="A10" s="388"/>
      <c r="B10" s="388"/>
      <c r="C10" s="388"/>
      <c r="D10" s="388"/>
      <c r="E10" s="388"/>
      <c r="F10" s="388"/>
      <c r="G10" s="388"/>
      <c r="H10" s="388"/>
    </row>
    <row r="11" spans="1:8" x14ac:dyDescent="0.25">
      <c r="A11" s="388"/>
      <c r="B11" s="388"/>
      <c r="C11" s="388"/>
      <c r="D11" s="388"/>
      <c r="E11" s="388"/>
      <c r="F11" s="388"/>
      <c r="G11" s="388"/>
      <c r="H11" s="388"/>
    </row>
    <row r="12" spans="1:8" x14ac:dyDescent="0.25">
      <c r="A12" s="388"/>
      <c r="B12" s="388"/>
      <c r="C12" s="388"/>
      <c r="D12" s="388"/>
      <c r="E12" s="388"/>
      <c r="F12" s="388"/>
      <c r="G12" s="388"/>
      <c r="H12" s="388"/>
    </row>
    <row r="13" spans="1:8" x14ac:dyDescent="0.25">
      <c r="A13" s="388"/>
      <c r="B13" s="388"/>
      <c r="C13" s="388"/>
      <c r="D13" s="388"/>
      <c r="E13" s="388"/>
      <c r="F13" s="388"/>
      <c r="G13" s="388"/>
      <c r="H13" s="388"/>
    </row>
    <row r="14" spans="1:8" ht="19.5" customHeight="1" x14ac:dyDescent="0.25">
      <c r="A14" s="388"/>
      <c r="B14" s="388"/>
      <c r="C14" s="388"/>
      <c r="D14" s="388"/>
      <c r="E14" s="388"/>
      <c r="F14" s="388"/>
      <c r="G14" s="388"/>
      <c r="H14" s="388"/>
    </row>
    <row r="15" spans="1:8" ht="19.5" customHeight="1" thickBot="1" x14ac:dyDescent="0.3"/>
    <row r="16" spans="1:8" ht="19.5" customHeight="1" thickBot="1" x14ac:dyDescent="0.35">
      <c r="A16" s="381" t="s">
        <v>32</v>
      </c>
      <c r="B16" s="382"/>
      <c r="C16" s="382"/>
      <c r="D16" s="382"/>
      <c r="E16" s="382"/>
      <c r="F16" s="382"/>
      <c r="G16" s="382"/>
      <c r="H16" s="383"/>
    </row>
    <row r="17" spans="1:12" ht="20.25" customHeight="1" x14ac:dyDescent="0.25">
      <c r="A17" s="389" t="s">
        <v>45</v>
      </c>
      <c r="B17" s="389"/>
      <c r="C17" s="389"/>
      <c r="D17" s="389"/>
      <c r="E17" s="389"/>
      <c r="F17" s="389"/>
      <c r="G17" s="389"/>
      <c r="H17" s="389"/>
    </row>
    <row r="18" spans="1:12" ht="26.25" customHeight="1" x14ac:dyDescent="0.4">
      <c r="A18" s="235" t="s">
        <v>34</v>
      </c>
      <c r="B18" s="390" t="s">
        <v>5</v>
      </c>
      <c r="C18" s="390"/>
    </row>
    <row r="19" spans="1:12" ht="26.25" customHeight="1" x14ac:dyDescent="0.4">
      <c r="A19" s="235" t="s">
        <v>35</v>
      </c>
      <c r="B19" s="373" t="s">
        <v>7</v>
      </c>
      <c r="C19" s="360">
        <v>23</v>
      </c>
    </row>
    <row r="20" spans="1:12" ht="26.25" customHeight="1" x14ac:dyDescent="0.4">
      <c r="A20" s="235" t="s">
        <v>36</v>
      </c>
      <c r="B20" s="373" t="s">
        <v>9</v>
      </c>
      <c r="C20" s="338"/>
    </row>
    <row r="21" spans="1:12" ht="26.25" customHeight="1" x14ac:dyDescent="0.4">
      <c r="A21" s="235" t="s">
        <v>37</v>
      </c>
      <c r="B21" s="413" t="s">
        <v>11</v>
      </c>
      <c r="C21" s="413"/>
      <c r="D21" s="413"/>
      <c r="E21" s="413"/>
      <c r="F21" s="413"/>
      <c r="G21" s="413"/>
      <c r="H21" s="413"/>
      <c r="I21" s="362"/>
    </row>
    <row r="22" spans="1:12" ht="26.25" customHeight="1" x14ac:dyDescent="0.4">
      <c r="A22" s="235" t="s">
        <v>38</v>
      </c>
      <c r="B22" s="339" t="s">
        <v>12</v>
      </c>
      <c r="C22" s="338"/>
      <c r="D22" s="338"/>
      <c r="E22" s="338"/>
      <c r="F22" s="338"/>
      <c r="G22" s="338"/>
      <c r="H22" s="338"/>
      <c r="I22" s="338"/>
    </row>
    <row r="23" spans="1:12" ht="26.25" customHeight="1" x14ac:dyDescent="0.4">
      <c r="A23" s="235" t="s">
        <v>39</v>
      </c>
      <c r="B23" s="339"/>
      <c r="C23" s="338"/>
      <c r="D23" s="338"/>
      <c r="E23" s="338"/>
      <c r="F23" s="338"/>
      <c r="G23" s="338"/>
      <c r="H23" s="338"/>
      <c r="I23" s="338"/>
    </row>
    <row r="24" spans="1:12" ht="18.75" x14ac:dyDescent="0.3">
      <c r="A24" s="235"/>
      <c r="B24" s="237"/>
    </row>
    <row r="25" spans="1:12" ht="18.75" x14ac:dyDescent="0.3">
      <c r="B25" s="237"/>
    </row>
    <row r="26" spans="1:12" ht="18.75" x14ac:dyDescent="0.3">
      <c r="A26" s="233" t="s">
        <v>1</v>
      </c>
      <c r="B26" s="391"/>
      <c r="C26" s="391"/>
      <c r="D26" s="391"/>
      <c r="E26" s="391"/>
      <c r="F26" s="391"/>
      <c r="G26" s="391"/>
      <c r="H26" s="391"/>
    </row>
    <row r="27" spans="1:12" ht="26.25" customHeight="1" x14ac:dyDescent="0.4">
      <c r="A27" s="238" t="s">
        <v>4</v>
      </c>
      <c r="B27" s="390" t="s">
        <v>114</v>
      </c>
      <c r="C27" s="390"/>
    </row>
    <row r="28" spans="1:12" ht="26.25" customHeight="1" x14ac:dyDescent="0.4">
      <c r="A28" s="357" t="s">
        <v>48</v>
      </c>
      <c r="B28" s="413"/>
      <c r="C28" s="413"/>
    </row>
    <row r="29" spans="1:12" ht="27" customHeight="1" thickBot="1" x14ac:dyDescent="0.45">
      <c r="A29" s="357" t="s">
        <v>6</v>
      </c>
      <c r="B29" s="336">
        <v>94.37</v>
      </c>
    </row>
    <row r="30" spans="1:12" s="8" customFormat="1" ht="27" customHeight="1" thickBot="1" x14ac:dyDescent="0.45">
      <c r="A30" s="357" t="s">
        <v>50</v>
      </c>
      <c r="B30" s="335"/>
      <c r="C30" s="392" t="s">
        <v>51</v>
      </c>
      <c r="D30" s="393"/>
      <c r="E30" s="393"/>
      <c r="F30" s="393"/>
      <c r="G30" s="393"/>
      <c r="H30" s="394"/>
      <c r="I30" s="242"/>
      <c r="J30" s="242"/>
      <c r="K30" s="242"/>
      <c r="L30" s="242"/>
    </row>
    <row r="31" spans="1:12" s="8" customFormat="1" ht="19.5" customHeight="1" thickBot="1" x14ac:dyDescent="0.35">
      <c r="A31" s="357" t="s">
        <v>52</v>
      </c>
      <c r="B31" s="372">
        <f>B29-B30</f>
        <v>94.37</v>
      </c>
      <c r="C31" s="243"/>
      <c r="D31" s="243"/>
      <c r="E31" s="243"/>
      <c r="F31" s="243"/>
      <c r="G31" s="243"/>
      <c r="H31" s="244"/>
      <c r="I31" s="242"/>
      <c r="J31" s="242"/>
      <c r="K31" s="242"/>
      <c r="L31" s="242"/>
    </row>
    <row r="32" spans="1:12" s="8" customFormat="1" ht="27" customHeight="1" thickBot="1" x14ac:dyDescent="0.45">
      <c r="A32" s="357" t="s">
        <v>53</v>
      </c>
      <c r="B32" s="356">
        <v>453.87</v>
      </c>
      <c r="C32" s="395" t="s">
        <v>54</v>
      </c>
      <c r="D32" s="396"/>
      <c r="E32" s="396"/>
      <c r="F32" s="396"/>
      <c r="G32" s="396"/>
      <c r="H32" s="397"/>
      <c r="I32" s="242"/>
      <c r="J32" s="242"/>
      <c r="K32" s="242"/>
      <c r="L32" s="242"/>
    </row>
    <row r="33" spans="1:14" s="8" customFormat="1" ht="27" customHeight="1" thickBot="1" x14ac:dyDescent="0.45">
      <c r="A33" s="357" t="s">
        <v>55</v>
      </c>
      <c r="B33" s="356">
        <v>475.853612</v>
      </c>
      <c r="C33" s="395" t="s">
        <v>56</v>
      </c>
      <c r="D33" s="396"/>
      <c r="E33" s="396"/>
      <c r="F33" s="396"/>
      <c r="G33" s="396"/>
      <c r="H33" s="397"/>
      <c r="I33" s="242"/>
      <c r="J33" s="242"/>
      <c r="K33" s="242"/>
      <c r="L33" s="246"/>
      <c r="M33" s="246"/>
      <c r="N33" s="247"/>
    </row>
    <row r="34" spans="1:14" s="8" customFormat="1" ht="17.25" customHeight="1" x14ac:dyDescent="0.3">
      <c r="A34" s="357"/>
      <c r="B34" s="245"/>
      <c r="C34" s="248"/>
      <c r="D34" s="248"/>
      <c r="E34" s="248"/>
      <c r="F34" s="248"/>
      <c r="G34" s="248"/>
      <c r="H34" s="248"/>
      <c r="I34" s="242"/>
      <c r="J34" s="242"/>
      <c r="K34" s="242"/>
      <c r="L34" s="246"/>
      <c r="M34" s="246"/>
      <c r="N34" s="247"/>
    </row>
    <row r="35" spans="1:14" s="8" customFormat="1" ht="18.75" x14ac:dyDescent="0.3">
      <c r="A35" s="357" t="s">
        <v>57</v>
      </c>
      <c r="B35" s="249">
        <f>B32/B33</f>
        <v>0.95380173346251707</v>
      </c>
      <c r="C35" s="312" t="s">
        <v>58</v>
      </c>
      <c r="D35" s="312"/>
      <c r="E35" s="312"/>
      <c r="F35" s="312"/>
      <c r="G35" s="312"/>
      <c r="H35" s="312"/>
      <c r="I35" s="242"/>
      <c r="J35" s="242"/>
      <c r="K35" s="242"/>
      <c r="L35" s="246"/>
      <c r="M35" s="246"/>
      <c r="N35" s="247"/>
    </row>
    <row r="36" spans="1:14" s="8" customFormat="1" ht="19.5" customHeight="1" thickBot="1" x14ac:dyDescent="0.35">
      <c r="A36" s="357"/>
      <c r="B36" s="372"/>
      <c r="H36" s="312"/>
      <c r="I36" s="242"/>
      <c r="J36" s="242"/>
      <c r="K36" s="242"/>
      <c r="L36" s="246"/>
      <c r="M36" s="246"/>
      <c r="N36" s="247"/>
    </row>
    <row r="37" spans="1:14" s="8" customFormat="1" ht="27" customHeight="1" thickBot="1" x14ac:dyDescent="0.45">
      <c r="A37" s="250" t="s">
        <v>59</v>
      </c>
      <c r="B37" s="340">
        <v>20</v>
      </c>
      <c r="C37" s="312"/>
      <c r="D37" s="398" t="s">
        <v>60</v>
      </c>
      <c r="E37" s="399"/>
      <c r="F37" s="296" t="s">
        <v>61</v>
      </c>
      <c r="G37" s="297"/>
      <c r="J37" s="242"/>
      <c r="K37" s="242"/>
      <c r="L37" s="246"/>
      <c r="M37" s="246"/>
      <c r="N37" s="247"/>
    </row>
    <row r="38" spans="1:14" s="8" customFormat="1" ht="26.25" customHeight="1" x14ac:dyDescent="0.4">
      <c r="A38" s="251" t="s">
        <v>62</v>
      </c>
      <c r="B38" s="341">
        <v>1</v>
      </c>
      <c r="C38" s="253" t="s">
        <v>63</v>
      </c>
      <c r="D38" s="254" t="s">
        <v>64</v>
      </c>
      <c r="E38" s="286" t="s">
        <v>65</v>
      </c>
      <c r="F38" s="254" t="s">
        <v>64</v>
      </c>
      <c r="G38" s="255" t="s">
        <v>65</v>
      </c>
      <c r="J38" s="242"/>
      <c r="K38" s="242"/>
      <c r="L38" s="246"/>
      <c r="M38" s="246"/>
      <c r="N38" s="247"/>
    </row>
    <row r="39" spans="1:14" s="8" customFormat="1" ht="26.25" customHeight="1" x14ac:dyDescent="0.4">
      <c r="A39" s="251" t="s">
        <v>66</v>
      </c>
      <c r="B39" s="341">
        <v>1</v>
      </c>
      <c r="C39" s="256">
        <v>1</v>
      </c>
      <c r="D39" s="342">
        <v>220069564</v>
      </c>
      <c r="E39" s="300">
        <f>IF(ISBLANK(D39),"-",$D$49/$D$46*D39)</f>
        <v>195595071.54915309</v>
      </c>
      <c r="F39" s="342">
        <v>215403850</v>
      </c>
      <c r="G39" s="292">
        <f>IF(ISBLANK(F39),"-",$D$49/$F$46*F39)</f>
        <v>198170175.75765157</v>
      </c>
      <c r="J39" s="242"/>
      <c r="K39" s="242"/>
      <c r="L39" s="246"/>
      <c r="M39" s="246"/>
      <c r="N39" s="247"/>
    </row>
    <row r="40" spans="1:14" s="8" customFormat="1" ht="26.25" customHeight="1" x14ac:dyDescent="0.4">
      <c r="A40" s="251" t="s">
        <v>67</v>
      </c>
      <c r="B40" s="341">
        <v>1</v>
      </c>
      <c r="C40" s="319">
        <v>2</v>
      </c>
      <c r="D40" s="343">
        <v>222438908</v>
      </c>
      <c r="E40" s="301">
        <f>IF(ISBLANK(D40),"-",$D$49/$D$46*D40)</f>
        <v>197700914.81426063</v>
      </c>
      <c r="F40" s="343">
        <v>215113818</v>
      </c>
      <c r="G40" s="293">
        <f>IF(ISBLANK(F40),"-",$D$49/$F$46*F40)</f>
        <v>197903348.15723801</v>
      </c>
      <c r="J40" s="242"/>
      <c r="K40" s="242"/>
      <c r="L40" s="246"/>
      <c r="M40" s="246"/>
      <c r="N40" s="247"/>
    </row>
    <row r="41" spans="1:14" ht="26.25" customHeight="1" x14ac:dyDescent="0.4">
      <c r="A41" s="251" t="s">
        <v>68</v>
      </c>
      <c r="B41" s="341">
        <v>1</v>
      </c>
      <c r="C41" s="319">
        <v>3</v>
      </c>
      <c r="D41" s="343">
        <v>225809209</v>
      </c>
      <c r="E41" s="301">
        <f>IF(ISBLANK(D41),"-",$D$49/$D$46*D41)</f>
        <v>200696396.12142214</v>
      </c>
      <c r="F41" s="343">
        <v>217518928</v>
      </c>
      <c r="G41" s="293">
        <f>IF(ISBLANK(F41),"-",$D$49/$F$46*F41)</f>
        <v>200116034.10234293</v>
      </c>
      <c r="L41" s="246"/>
      <c r="M41" s="246"/>
      <c r="N41" s="312"/>
    </row>
    <row r="42" spans="1:14" ht="26.25" customHeight="1" x14ac:dyDescent="0.4">
      <c r="A42" s="251" t="s">
        <v>69</v>
      </c>
      <c r="B42" s="341">
        <v>1</v>
      </c>
      <c r="C42" s="258">
        <v>4</v>
      </c>
      <c r="D42" s="344"/>
      <c r="E42" s="302" t="str">
        <f>IF(ISBLANK(D42),"-",$D$49/$D$46*D42)</f>
        <v>-</v>
      </c>
      <c r="F42" s="344"/>
      <c r="G42" s="294" t="str">
        <f>IF(ISBLANK(F42),"-",$D$49/$F$46*F42)</f>
        <v>-</v>
      </c>
      <c r="L42" s="246"/>
      <c r="M42" s="246"/>
      <c r="N42" s="312"/>
    </row>
    <row r="43" spans="1:14" ht="27" customHeight="1" thickBot="1" x14ac:dyDescent="0.45">
      <c r="A43" s="251" t="s">
        <v>70</v>
      </c>
      <c r="B43" s="341">
        <v>1</v>
      </c>
      <c r="C43" s="259" t="s">
        <v>71</v>
      </c>
      <c r="D43" s="321">
        <f>AVERAGE(D39:D42)</f>
        <v>222772560.33333334</v>
      </c>
      <c r="E43" s="282">
        <f>AVERAGE(E39:E42)</f>
        <v>197997460.82827863</v>
      </c>
      <c r="F43" s="260">
        <f>AVERAGE(F39:F42)</f>
        <v>216012198.66666666</v>
      </c>
      <c r="G43" s="261">
        <f>AVERAGE(G39:G42)</f>
        <v>198729852.67241085</v>
      </c>
    </row>
    <row r="44" spans="1:14" ht="26.25" customHeight="1" x14ac:dyDescent="0.4">
      <c r="A44" s="251" t="s">
        <v>72</v>
      </c>
      <c r="B44" s="336">
        <v>1</v>
      </c>
      <c r="C44" s="322" t="s">
        <v>73</v>
      </c>
      <c r="D44" s="346">
        <v>31.25</v>
      </c>
      <c r="E44" s="312"/>
      <c r="F44" s="345">
        <v>30.19</v>
      </c>
      <c r="G44" s="298"/>
    </row>
    <row r="45" spans="1:14" ht="26.25" customHeight="1" x14ac:dyDescent="0.4">
      <c r="A45" s="251" t="s">
        <v>74</v>
      </c>
      <c r="B45" s="336">
        <v>1</v>
      </c>
      <c r="C45" s="323" t="s">
        <v>75</v>
      </c>
      <c r="D45" s="324">
        <f>D44*$B$35</f>
        <v>29.806304170703658</v>
      </c>
      <c r="E45" s="320"/>
      <c r="F45" s="262">
        <f>F44*$B$35</f>
        <v>28.79527433323339</v>
      </c>
      <c r="G45" s="280"/>
    </row>
    <row r="46" spans="1:14" ht="19.5" customHeight="1" thickBot="1" x14ac:dyDescent="0.35">
      <c r="A46" s="251" t="s">
        <v>76</v>
      </c>
      <c r="B46" s="320">
        <f>(B45/B44)*(B43/B42)*(B41/B40)*(B39/B38)*B37</f>
        <v>20</v>
      </c>
      <c r="C46" s="323" t="s">
        <v>77</v>
      </c>
      <c r="D46" s="325">
        <f>D45*$B$31/100</f>
        <v>28.128209245893046</v>
      </c>
      <c r="E46" s="280"/>
      <c r="F46" s="264">
        <f>F45*$B$31/100</f>
        <v>27.17410038827235</v>
      </c>
      <c r="G46" s="280"/>
    </row>
    <row r="47" spans="1:14" ht="19.5" customHeight="1" thickBot="1" x14ac:dyDescent="0.35">
      <c r="A47" s="400" t="s">
        <v>78</v>
      </c>
      <c r="B47" s="411"/>
      <c r="C47" s="323" t="s">
        <v>79</v>
      </c>
      <c r="D47" s="324">
        <f>D46/$B$46</f>
        <v>1.4064104622946523</v>
      </c>
      <c r="E47" s="280"/>
      <c r="F47" s="266">
        <f>F46/$B$46</f>
        <v>1.3587050194136174</v>
      </c>
      <c r="G47" s="280"/>
    </row>
    <row r="48" spans="1:14" ht="27" customHeight="1" thickBot="1" x14ac:dyDescent="0.45">
      <c r="A48" s="402"/>
      <c r="B48" s="412"/>
      <c r="C48" s="323" t="s">
        <v>80</v>
      </c>
      <c r="D48" s="347">
        <v>1.25</v>
      </c>
      <c r="E48" s="298"/>
      <c r="F48" s="298"/>
      <c r="G48" s="298"/>
    </row>
    <row r="49" spans="1:12" ht="18.75" x14ac:dyDescent="0.3">
      <c r="C49" s="323" t="s">
        <v>81</v>
      </c>
      <c r="D49" s="325">
        <f>D48*$B$46</f>
        <v>25</v>
      </c>
      <c r="E49" s="280"/>
      <c r="F49" s="280"/>
      <c r="G49" s="280"/>
    </row>
    <row r="50" spans="1:12" ht="19.5" customHeight="1" thickBot="1" x14ac:dyDescent="0.35">
      <c r="C50" s="326" t="s">
        <v>82</v>
      </c>
      <c r="D50" s="327">
        <f>D49/B35</f>
        <v>26.210898054508998</v>
      </c>
      <c r="E50" s="284"/>
      <c r="F50" s="284"/>
      <c r="G50" s="284"/>
    </row>
    <row r="51" spans="1:12" ht="18.75" x14ac:dyDescent="0.3">
      <c r="C51" s="328" t="s">
        <v>83</v>
      </c>
      <c r="D51" s="329">
        <f>AVERAGE(E39:E42,G39:G42)</f>
        <v>198363656.75034472</v>
      </c>
      <c r="E51" s="283"/>
      <c r="F51" s="283"/>
      <c r="G51" s="283"/>
    </row>
    <row r="52" spans="1:12" ht="18.75" x14ac:dyDescent="0.3">
      <c r="C52" s="267" t="s">
        <v>84</v>
      </c>
      <c r="D52" s="270">
        <f>STDEV(E39:E42,G39:G42)/D51</f>
        <v>9.2589202903446601E-3</v>
      </c>
      <c r="E52" s="320"/>
      <c r="F52" s="320"/>
      <c r="G52" s="320"/>
    </row>
    <row r="53" spans="1:12" ht="19.5" customHeight="1" thickBot="1" x14ac:dyDescent="0.35">
      <c r="C53" s="268" t="s">
        <v>20</v>
      </c>
      <c r="D53" s="271">
        <f>COUNT(E39:E42,G39:G42)</f>
        <v>6</v>
      </c>
      <c r="E53" s="320"/>
      <c r="F53" s="320"/>
      <c r="G53" s="320"/>
    </row>
    <row r="55" spans="1:12" ht="18.75" x14ac:dyDescent="0.3">
      <c r="A55" s="233" t="s">
        <v>1</v>
      </c>
      <c r="B55" s="272" t="s">
        <v>85</v>
      </c>
    </row>
    <row r="56" spans="1:12" ht="18.75" x14ac:dyDescent="0.3">
      <c r="A56" s="312" t="s">
        <v>86</v>
      </c>
      <c r="B56" s="236" t="str">
        <f>B21</f>
        <v>Each 5 mL contains: Amoxicillin 125 mg (as Trihydtate), Flucloxacillin Sodium 125 mg</v>
      </c>
    </row>
    <row r="57" spans="1:12" ht="26.25" customHeight="1" x14ac:dyDescent="0.4">
      <c r="A57" s="357" t="s">
        <v>87</v>
      </c>
      <c r="B57" s="348">
        <v>5</v>
      </c>
      <c r="C57" s="320" t="s">
        <v>88</v>
      </c>
      <c r="D57" s="349">
        <v>125</v>
      </c>
      <c r="E57" s="320" t="str">
        <f>B20</f>
        <v>Amoxicillin Trihydrate and Flucloxacill Sodium</v>
      </c>
    </row>
    <row r="58" spans="1:12" ht="18.75" x14ac:dyDescent="0.3">
      <c r="A58" s="236" t="s">
        <v>89</v>
      </c>
      <c r="B58" s="359">
        <v>1.2037</v>
      </c>
    </row>
    <row r="59" spans="1:12" s="98" customFormat="1" ht="18.75" x14ac:dyDescent="0.3">
      <c r="A59" s="357" t="s">
        <v>90</v>
      </c>
      <c r="B59" s="310">
        <f>B57</f>
        <v>5</v>
      </c>
      <c r="C59" s="320" t="s">
        <v>91</v>
      </c>
      <c r="D59" s="332">
        <f>B58*B57</f>
        <v>6.0184999999999995</v>
      </c>
    </row>
    <row r="60" spans="1:12" ht="19.5" customHeight="1" thickBot="1" x14ac:dyDescent="0.3"/>
    <row r="61" spans="1:12" s="8" customFormat="1" ht="27" customHeight="1" thickBot="1" x14ac:dyDescent="0.45">
      <c r="A61" s="250" t="s">
        <v>92</v>
      </c>
      <c r="B61" s="340">
        <v>100</v>
      </c>
      <c r="C61" s="312"/>
      <c r="D61" s="274" t="s">
        <v>93</v>
      </c>
      <c r="E61" s="273" t="s">
        <v>94</v>
      </c>
      <c r="F61" s="273" t="s">
        <v>64</v>
      </c>
      <c r="G61" s="273" t="s">
        <v>95</v>
      </c>
      <c r="H61" s="253" t="s">
        <v>96</v>
      </c>
      <c r="L61" s="242"/>
    </row>
    <row r="62" spans="1:12" s="8" customFormat="1" ht="24" customHeight="1" x14ac:dyDescent="0.4">
      <c r="A62" s="251" t="s">
        <v>97</v>
      </c>
      <c r="B62" s="341">
        <v>1</v>
      </c>
      <c r="C62" s="407" t="s">
        <v>98</v>
      </c>
      <c r="D62" s="404">
        <v>5.1149399999999998</v>
      </c>
      <c r="E62" s="304">
        <v>1</v>
      </c>
      <c r="F62" s="350">
        <v>202838287</v>
      </c>
      <c r="G62" s="316">
        <f>IF(ISBLANK(F62),"-",(F62/$D$51*$D$48*$B$70)*$D$59/$D$62)</f>
        <v>150.39921264857531</v>
      </c>
      <c r="H62" s="313">
        <f t="shared" ref="H62:H73" si="0">IF(ISBLANK(F62),"-",G62/$D$57)</f>
        <v>1.2031937011886025</v>
      </c>
      <c r="L62" s="242"/>
    </row>
    <row r="63" spans="1:12" s="8" customFormat="1" ht="26.25" customHeight="1" x14ac:dyDescent="0.4">
      <c r="A63" s="251" t="s">
        <v>99</v>
      </c>
      <c r="B63" s="341">
        <v>1</v>
      </c>
      <c r="C63" s="408"/>
      <c r="D63" s="405"/>
      <c r="E63" s="305">
        <v>2</v>
      </c>
      <c r="F63" s="343">
        <v>204860283</v>
      </c>
      <c r="G63" s="317">
        <f>IF(ISBLANK(F63),"-",(F63/$D$51*$D$48*$B$70)*$D$59/$D$62)</f>
        <v>151.89846908026951</v>
      </c>
      <c r="H63" s="314">
        <f t="shared" si="0"/>
        <v>1.2151877526421559</v>
      </c>
      <c r="L63" s="242"/>
    </row>
    <row r="64" spans="1:12" s="8" customFormat="1" ht="24.75" customHeight="1" x14ac:dyDescent="0.4">
      <c r="A64" s="251" t="s">
        <v>100</v>
      </c>
      <c r="B64" s="341">
        <v>1</v>
      </c>
      <c r="C64" s="408"/>
      <c r="D64" s="405"/>
      <c r="E64" s="305">
        <v>3</v>
      </c>
      <c r="F64" s="343">
        <v>204445783</v>
      </c>
      <c r="G64" s="317">
        <f>IF(ISBLANK(F64),"-",(F64/$D$51*$D$48*$B$70)*$D$59/$D$62)</f>
        <v>151.59112831849879</v>
      </c>
      <c r="H64" s="314">
        <f t="shared" si="0"/>
        <v>1.2127290265479904</v>
      </c>
      <c r="L64" s="242"/>
    </row>
    <row r="65" spans="1:11" ht="27" customHeight="1" thickBot="1" x14ac:dyDescent="0.45">
      <c r="A65" s="251" t="s">
        <v>101</v>
      </c>
      <c r="B65" s="341">
        <v>1</v>
      </c>
      <c r="C65" s="409"/>
      <c r="D65" s="406"/>
      <c r="E65" s="306">
        <v>4</v>
      </c>
      <c r="F65" s="351"/>
      <c r="G65" s="317" t="str">
        <f>IF(ISBLANK(F65),"-",(F65/$D$51*$D$48*$B$70)*$D$59/$D$62)</f>
        <v>-</v>
      </c>
      <c r="H65" s="314" t="str">
        <f t="shared" si="0"/>
        <v>-</v>
      </c>
    </row>
    <row r="66" spans="1:11" ht="24.75" customHeight="1" x14ac:dyDescent="0.4">
      <c r="A66" s="251" t="s">
        <v>102</v>
      </c>
      <c r="B66" s="341">
        <v>1</v>
      </c>
      <c r="C66" s="407" t="s">
        <v>103</v>
      </c>
      <c r="D66" s="404">
        <v>5.5175700000000001</v>
      </c>
      <c r="E66" s="275">
        <v>1</v>
      </c>
      <c r="F66" s="343">
        <v>217722859</v>
      </c>
      <c r="G66" s="316">
        <f>IF(ISBLANK(F66),"-",(F66/$D$51*$D$48*$B$70)*$D$59/$D$66)</f>
        <v>149.65538518083119</v>
      </c>
      <c r="H66" s="313">
        <f t="shared" si="0"/>
        <v>1.1972430814466495</v>
      </c>
    </row>
    <row r="67" spans="1:11" ht="23.25" customHeight="1" x14ac:dyDescent="0.4">
      <c r="A67" s="251" t="s">
        <v>104</v>
      </c>
      <c r="B67" s="341">
        <v>1</v>
      </c>
      <c r="C67" s="408"/>
      <c r="D67" s="405"/>
      <c r="E67" s="276">
        <v>2</v>
      </c>
      <c r="F67" s="343">
        <v>216191876</v>
      </c>
      <c r="G67" s="317">
        <f>IF(ISBLANK(F67),"-",(F67/$D$51*$D$48*$B$70)*$D$59/$D$66)</f>
        <v>148.60303885567885</v>
      </c>
      <c r="H67" s="314">
        <f t="shared" si="0"/>
        <v>1.1888243108454308</v>
      </c>
    </row>
    <row r="68" spans="1:11" ht="24.75" customHeight="1" x14ac:dyDescent="0.4">
      <c r="A68" s="251" t="s">
        <v>105</v>
      </c>
      <c r="B68" s="341">
        <v>1</v>
      </c>
      <c r="C68" s="408"/>
      <c r="D68" s="405"/>
      <c r="E68" s="276">
        <v>3</v>
      </c>
      <c r="F68" s="343">
        <v>217469895</v>
      </c>
      <c r="G68" s="317">
        <f>IF(ISBLANK(F68),"-",(F68/$D$51*$D$48*$B$70)*$D$59/$D$66)</f>
        <v>149.48150621823271</v>
      </c>
      <c r="H68" s="314">
        <f t="shared" si="0"/>
        <v>1.1958520497458616</v>
      </c>
    </row>
    <row r="69" spans="1:11" ht="27" customHeight="1" thickBot="1" x14ac:dyDescent="0.45">
      <c r="A69" s="251" t="s">
        <v>106</v>
      </c>
      <c r="B69" s="341">
        <v>1</v>
      </c>
      <c r="C69" s="409"/>
      <c r="D69" s="406"/>
      <c r="E69" s="277">
        <v>4</v>
      </c>
      <c r="F69" s="351"/>
      <c r="G69" s="318" t="str">
        <f>IF(ISBLANK(F69),"-",(F69/$D$51*$D$48*$B$70)*$D$59/$D$66)</f>
        <v>-</v>
      </c>
      <c r="H69" s="315" t="str">
        <f t="shared" si="0"/>
        <v>-</v>
      </c>
    </row>
    <row r="70" spans="1:11" ht="23.25" customHeight="1" x14ac:dyDescent="0.4">
      <c r="A70" s="251" t="s">
        <v>107</v>
      </c>
      <c r="B70" s="319">
        <f>(B69/B68)*(B67/B66)*(B65/B64)*(B63/B62)*B61</f>
        <v>100</v>
      </c>
      <c r="C70" s="407" t="s">
        <v>108</v>
      </c>
      <c r="D70" s="404">
        <v>5.0642399999999999</v>
      </c>
      <c r="E70" s="275">
        <v>1</v>
      </c>
      <c r="F70" s="350">
        <v>198718021</v>
      </c>
      <c r="G70" s="316">
        <f>IF(ISBLANK(F70),"-",(F70/$D$51*$D$48*$B$70)*$D$59/$D$70)</f>
        <v>148.81926195547294</v>
      </c>
      <c r="H70" s="314">
        <f t="shared" si="0"/>
        <v>1.1905540956437834</v>
      </c>
    </row>
    <row r="71" spans="1:11" ht="22.5" customHeight="1" thickBot="1" x14ac:dyDescent="0.45">
      <c r="A71" s="330" t="s">
        <v>109</v>
      </c>
      <c r="B71" s="352">
        <f>(D48*B70)/D57*D59</f>
        <v>6.0184999999999995</v>
      </c>
      <c r="C71" s="408"/>
      <c r="D71" s="405"/>
      <c r="E71" s="276">
        <v>2</v>
      </c>
      <c r="F71" s="343">
        <v>195441568</v>
      </c>
      <c r="G71" s="317">
        <f>IF(ISBLANK(F71),"-",(F71/$D$51*$D$48*$B$70)*$D$59/$D$70)</f>
        <v>146.36553725130133</v>
      </c>
      <c r="H71" s="314">
        <f t="shared" si="0"/>
        <v>1.1709242980104106</v>
      </c>
    </row>
    <row r="72" spans="1:11" ht="23.25" customHeight="1" x14ac:dyDescent="0.4">
      <c r="A72" s="400" t="s">
        <v>78</v>
      </c>
      <c r="B72" s="401"/>
      <c r="C72" s="408"/>
      <c r="D72" s="405"/>
      <c r="E72" s="276">
        <v>3</v>
      </c>
      <c r="F72" s="343">
        <v>193411791</v>
      </c>
      <c r="G72" s="317">
        <f>IF(ISBLANK(F72),"-",(F72/$D$51*$D$48*$B$70)*$D$59/$D$70)</f>
        <v>144.84544403804318</v>
      </c>
      <c r="H72" s="314">
        <f t="shared" si="0"/>
        <v>1.1587635523043454</v>
      </c>
    </row>
    <row r="73" spans="1:11" ht="23.25" customHeight="1" thickBot="1" x14ac:dyDescent="0.45">
      <c r="A73" s="402"/>
      <c r="B73" s="403"/>
      <c r="C73" s="410"/>
      <c r="D73" s="406"/>
      <c r="E73" s="277">
        <v>4</v>
      </c>
      <c r="F73" s="351"/>
      <c r="G73" s="318" t="str">
        <f>IF(ISBLANK(F73),"-",(F73/$D$51*$D$48*$B$70)*$D$59/$D$70)</f>
        <v>-</v>
      </c>
      <c r="H73" s="315" t="str">
        <f t="shared" si="0"/>
        <v>-</v>
      </c>
    </row>
    <row r="74" spans="1:11" ht="26.25" customHeight="1" x14ac:dyDescent="0.4">
      <c r="A74" s="320"/>
      <c r="B74" s="320"/>
      <c r="C74" s="320"/>
      <c r="D74" s="320"/>
      <c r="E74" s="320"/>
      <c r="F74" s="320"/>
      <c r="G74" s="269" t="s">
        <v>71</v>
      </c>
      <c r="H74" s="353">
        <f>AVERAGE(H62:H73)</f>
        <v>1.1925857631528034</v>
      </c>
    </row>
    <row r="75" spans="1:11" ht="26.25" customHeight="1" x14ac:dyDescent="0.4">
      <c r="C75" s="320"/>
      <c r="D75" s="320"/>
      <c r="E75" s="320"/>
      <c r="F75" s="320"/>
      <c r="G75" s="267" t="s">
        <v>84</v>
      </c>
      <c r="H75" s="354">
        <f>STDEV(H62:H73)/H74</f>
        <v>1.538429429554421E-2</v>
      </c>
    </row>
    <row r="76" spans="1:11" ht="27" customHeight="1" thickBot="1" x14ac:dyDescent="0.45">
      <c r="A76" s="320"/>
      <c r="B76" s="320"/>
      <c r="C76" s="320"/>
      <c r="D76" s="280"/>
      <c r="E76" s="280"/>
      <c r="F76" s="320"/>
      <c r="G76" s="268" t="s">
        <v>20</v>
      </c>
      <c r="H76" s="355">
        <f>COUNT(H62:H73)</f>
        <v>9</v>
      </c>
    </row>
    <row r="77" spans="1:11" ht="18.75" x14ac:dyDescent="0.3">
      <c r="A77" s="320"/>
      <c r="B77" s="320"/>
      <c r="C77" s="320"/>
      <c r="D77" s="280"/>
      <c r="E77" s="280"/>
      <c r="F77" s="280"/>
      <c r="G77" s="280"/>
      <c r="H77" s="320"/>
      <c r="I77" s="312"/>
      <c r="J77" s="357"/>
      <c r="K77" s="372"/>
    </row>
    <row r="78" spans="1:11" ht="26.25" customHeight="1" x14ac:dyDescent="0.4">
      <c r="A78" s="238" t="s">
        <v>110</v>
      </c>
      <c r="B78" s="357" t="s">
        <v>111</v>
      </c>
      <c r="C78" s="391" t="str">
        <f>B20</f>
        <v>Amoxicillin Trihydrate and Flucloxacill Sodium</v>
      </c>
      <c r="D78" s="391"/>
      <c r="E78" s="312" t="s">
        <v>112</v>
      </c>
      <c r="F78" s="312"/>
      <c r="G78" s="358">
        <f>H74</f>
        <v>1.1925857631528034</v>
      </c>
      <c r="H78" s="320"/>
      <c r="I78" s="312"/>
      <c r="J78" s="357"/>
      <c r="K78" s="372"/>
    </row>
    <row r="79" spans="1:11" ht="19.5" customHeight="1" thickBot="1" x14ac:dyDescent="0.35">
      <c r="A79" s="374"/>
      <c r="B79" s="290"/>
      <c r="C79" s="291"/>
      <c r="D79" s="291"/>
      <c r="E79" s="290"/>
      <c r="F79" s="290"/>
      <c r="G79" s="290"/>
      <c r="H79" s="290"/>
    </row>
    <row r="80" spans="1:11" ht="18.75" x14ac:dyDescent="0.3">
      <c r="A80" s="233" t="s">
        <v>1</v>
      </c>
      <c r="B80" s="391" t="s">
        <v>113</v>
      </c>
      <c r="C80" s="391"/>
      <c r="D80" s="391"/>
      <c r="E80" s="391"/>
      <c r="F80" s="391"/>
      <c r="G80" s="391"/>
      <c r="H80" s="391"/>
    </row>
    <row r="81" spans="1:8" ht="26.25" customHeight="1" x14ac:dyDescent="0.4">
      <c r="A81" s="238" t="s">
        <v>4</v>
      </c>
      <c r="B81" s="390" t="s">
        <v>47</v>
      </c>
      <c r="C81" s="390"/>
    </row>
    <row r="82" spans="1:8" ht="26.25" customHeight="1" x14ac:dyDescent="0.4">
      <c r="A82" s="357" t="s">
        <v>48</v>
      </c>
      <c r="B82" s="413" t="s">
        <v>49</v>
      </c>
      <c r="C82" s="413"/>
    </row>
    <row r="83" spans="1:8" ht="27" customHeight="1" thickBot="1" x14ac:dyDescent="0.45">
      <c r="A83" s="357" t="s">
        <v>6</v>
      </c>
      <c r="B83" s="336">
        <v>94.37</v>
      </c>
    </row>
    <row r="84" spans="1:8" ht="27" customHeight="1" thickBot="1" x14ac:dyDescent="0.45">
      <c r="A84" s="357" t="s">
        <v>50</v>
      </c>
      <c r="B84" s="335"/>
      <c r="C84" s="392" t="s">
        <v>51</v>
      </c>
      <c r="D84" s="393"/>
      <c r="E84" s="393"/>
      <c r="F84" s="393"/>
      <c r="G84" s="393"/>
      <c r="H84" s="394"/>
    </row>
    <row r="85" spans="1:8" ht="19.5" customHeight="1" thickBot="1" x14ac:dyDescent="0.35">
      <c r="A85" s="357" t="s">
        <v>52</v>
      </c>
      <c r="B85" s="372">
        <f>B83-B84</f>
        <v>94.37</v>
      </c>
      <c r="C85" s="243"/>
      <c r="D85" s="243"/>
      <c r="E85" s="243"/>
      <c r="F85" s="243"/>
      <c r="G85" s="243"/>
      <c r="H85" s="244"/>
    </row>
    <row r="86" spans="1:8" ht="27" customHeight="1" thickBot="1" x14ac:dyDescent="0.45">
      <c r="A86" s="357" t="s">
        <v>53</v>
      </c>
      <c r="B86" s="356">
        <v>453.87</v>
      </c>
      <c r="C86" s="395" t="s">
        <v>54</v>
      </c>
      <c r="D86" s="396"/>
      <c r="E86" s="396"/>
      <c r="F86" s="396"/>
      <c r="G86" s="396"/>
      <c r="H86" s="397"/>
    </row>
    <row r="87" spans="1:8" ht="27" customHeight="1" thickBot="1" x14ac:dyDescent="0.45">
      <c r="A87" s="357" t="s">
        <v>55</v>
      </c>
      <c r="B87" s="356">
        <v>475.853612</v>
      </c>
      <c r="C87" s="395" t="s">
        <v>56</v>
      </c>
      <c r="D87" s="396"/>
      <c r="E87" s="396"/>
      <c r="F87" s="396"/>
      <c r="G87" s="396"/>
      <c r="H87" s="397"/>
    </row>
    <row r="88" spans="1:8" ht="18.75" x14ac:dyDescent="0.3">
      <c r="A88" s="357"/>
      <c r="B88" s="245"/>
      <c r="C88" s="248"/>
      <c r="D88" s="248"/>
      <c r="E88" s="248"/>
      <c r="F88" s="248"/>
      <c r="G88" s="248"/>
      <c r="H88" s="248"/>
    </row>
    <row r="89" spans="1:8" ht="18.75" x14ac:dyDescent="0.3">
      <c r="A89" s="357" t="s">
        <v>57</v>
      </c>
      <c r="B89" s="249">
        <f>B86/B87</f>
        <v>0.95380173346251707</v>
      </c>
      <c r="C89" s="312" t="s">
        <v>58</v>
      </c>
    </row>
    <row r="90" spans="1:8" ht="19.5" customHeight="1" thickBot="1" x14ac:dyDescent="0.35">
      <c r="A90" s="357"/>
      <c r="B90" s="372"/>
      <c r="C90" s="247"/>
      <c r="D90" s="247"/>
      <c r="E90" s="247"/>
      <c r="F90" s="247"/>
      <c r="G90" s="247"/>
    </row>
    <row r="91" spans="1:8" ht="27" customHeight="1" thickBot="1" x14ac:dyDescent="0.45">
      <c r="A91" s="250" t="s">
        <v>59</v>
      </c>
      <c r="B91" s="340">
        <v>20</v>
      </c>
      <c r="D91" s="398" t="s">
        <v>60</v>
      </c>
      <c r="E91" s="414"/>
      <c r="F91" s="296" t="s">
        <v>61</v>
      </c>
      <c r="G91" s="297"/>
      <c r="H91" s="247"/>
    </row>
    <row r="92" spans="1:8" ht="26.25" customHeight="1" x14ac:dyDescent="0.4">
      <c r="A92" s="251" t="s">
        <v>62</v>
      </c>
      <c r="B92" s="341">
        <v>1</v>
      </c>
      <c r="C92" s="253" t="s">
        <v>63</v>
      </c>
      <c r="D92" s="254" t="s">
        <v>64</v>
      </c>
      <c r="E92" s="255" t="s">
        <v>65</v>
      </c>
      <c r="F92" s="254" t="s">
        <v>64</v>
      </c>
      <c r="G92" s="255" t="s">
        <v>65</v>
      </c>
      <c r="H92" s="247"/>
    </row>
    <row r="93" spans="1:8" ht="26.25" customHeight="1" x14ac:dyDescent="0.4">
      <c r="A93" s="251" t="s">
        <v>66</v>
      </c>
      <c r="B93" s="341">
        <v>1</v>
      </c>
      <c r="C93" s="256">
        <v>1</v>
      </c>
      <c r="D93" s="342">
        <v>220069564</v>
      </c>
      <c r="E93" s="292">
        <f>IF(ISBLANK(D93),"-",$D$103/$D$100*D93)</f>
        <v>195595071.54915309</v>
      </c>
      <c r="F93" s="342">
        <v>215403850</v>
      </c>
      <c r="G93" s="292">
        <f>IF(ISBLANK(F93),"-",$D$103/$F$100*F93)</f>
        <v>198170175.75765157</v>
      </c>
      <c r="H93" s="247"/>
    </row>
    <row r="94" spans="1:8" ht="26.25" customHeight="1" x14ac:dyDescent="0.4">
      <c r="A94" s="251" t="s">
        <v>67</v>
      </c>
      <c r="B94" s="341">
        <v>1</v>
      </c>
      <c r="C94" s="319">
        <v>2</v>
      </c>
      <c r="D94" s="343">
        <v>222438908</v>
      </c>
      <c r="E94" s="293">
        <f>IF(ISBLANK(D94),"-",$D$103/$D$100*D94)</f>
        <v>197700914.81426063</v>
      </c>
      <c r="F94" s="343">
        <v>215113818</v>
      </c>
      <c r="G94" s="293">
        <f>IF(ISBLANK(F94),"-",$D$103/$F$100*F94)</f>
        <v>197903348.15723801</v>
      </c>
      <c r="H94" s="247"/>
    </row>
    <row r="95" spans="1:8" ht="26.25" customHeight="1" x14ac:dyDescent="0.4">
      <c r="A95" s="251" t="s">
        <v>68</v>
      </c>
      <c r="B95" s="341">
        <v>1</v>
      </c>
      <c r="C95" s="319">
        <v>3</v>
      </c>
      <c r="D95" s="343">
        <v>225809209</v>
      </c>
      <c r="E95" s="293">
        <f>IF(ISBLANK(D95),"-",$D$103/$D$100*D95)</f>
        <v>200696396.12142214</v>
      </c>
      <c r="F95" s="343">
        <v>217518928</v>
      </c>
      <c r="G95" s="293">
        <f>IF(ISBLANK(F95),"-",$D$103/$F$100*F95)</f>
        <v>200116034.10234293</v>
      </c>
    </row>
    <row r="96" spans="1:8" ht="26.25" customHeight="1" x14ac:dyDescent="0.4">
      <c r="A96" s="251" t="s">
        <v>69</v>
      </c>
      <c r="B96" s="341">
        <v>1</v>
      </c>
      <c r="C96" s="258">
        <v>4</v>
      </c>
      <c r="D96" s="344"/>
      <c r="E96" s="294" t="str">
        <f>IF(ISBLANK(D96),"-",$D$103/$D$100*D96)</f>
        <v>-</v>
      </c>
      <c r="F96" s="344"/>
      <c r="G96" s="294" t="str">
        <f>IF(ISBLANK(F96),"-",$D$103/$F$100*F96)</f>
        <v>-</v>
      </c>
    </row>
    <row r="97" spans="1:7" ht="27" customHeight="1" thickBot="1" x14ac:dyDescent="0.45">
      <c r="A97" s="251" t="s">
        <v>70</v>
      </c>
      <c r="B97" s="341">
        <v>1</v>
      </c>
      <c r="C97" s="259" t="s">
        <v>71</v>
      </c>
      <c r="D97" s="260">
        <f>AVERAGE(D93:D96)</f>
        <v>222772560.33333334</v>
      </c>
      <c r="E97" s="261">
        <f>AVERAGE(E93:E96)</f>
        <v>197997460.82827863</v>
      </c>
      <c r="F97" s="260">
        <f>AVERAGE(F93:F96)</f>
        <v>216012198.66666666</v>
      </c>
      <c r="G97" s="261">
        <f>AVERAGE(G93:G96)</f>
        <v>198729852.67241085</v>
      </c>
    </row>
    <row r="98" spans="1:7" ht="26.25" customHeight="1" x14ac:dyDescent="0.4">
      <c r="A98" s="251" t="s">
        <v>72</v>
      </c>
      <c r="B98" s="336">
        <v>1</v>
      </c>
      <c r="C98" s="322" t="s">
        <v>73</v>
      </c>
      <c r="D98" s="346">
        <v>31.25</v>
      </c>
      <c r="E98" s="312"/>
      <c r="F98" s="345">
        <v>30.19</v>
      </c>
      <c r="G98" s="298"/>
    </row>
    <row r="99" spans="1:7" ht="26.25" customHeight="1" x14ac:dyDescent="0.4">
      <c r="A99" s="251" t="s">
        <v>74</v>
      </c>
      <c r="B99" s="336">
        <v>1</v>
      </c>
      <c r="C99" s="323" t="s">
        <v>75</v>
      </c>
      <c r="D99" s="324">
        <f>D98*$B$89</f>
        <v>29.806304170703658</v>
      </c>
      <c r="E99" s="320"/>
      <c r="F99" s="262">
        <f>F98*$B$89</f>
        <v>28.79527433323339</v>
      </c>
      <c r="G99" s="280"/>
    </row>
    <row r="100" spans="1:7" ht="19.5" customHeight="1" thickBot="1" x14ac:dyDescent="0.35">
      <c r="A100" s="251" t="s">
        <v>76</v>
      </c>
      <c r="B100" s="320">
        <f>(B99/B98)*(B97/B96)*(B95/B94)*(B93/B92)*B91</f>
        <v>20</v>
      </c>
      <c r="C100" s="323" t="s">
        <v>77</v>
      </c>
      <c r="D100" s="325">
        <f>D99*$B$85/100</f>
        <v>28.128209245893046</v>
      </c>
      <c r="E100" s="280"/>
      <c r="F100" s="264">
        <f>F99*$B$85/100</f>
        <v>27.17410038827235</v>
      </c>
      <c r="G100" s="280"/>
    </row>
    <row r="101" spans="1:7" ht="19.5" customHeight="1" thickBot="1" x14ac:dyDescent="0.35">
      <c r="A101" s="400" t="s">
        <v>78</v>
      </c>
      <c r="B101" s="411"/>
      <c r="C101" s="323" t="s">
        <v>79</v>
      </c>
      <c r="D101" s="324">
        <f>D100/$B$100</f>
        <v>1.4064104622946523</v>
      </c>
      <c r="E101" s="280"/>
      <c r="F101" s="266">
        <f>F100/$B$100</f>
        <v>1.3587050194136174</v>
      </c>
      <c r="G101" s="280"/>
    </row>
    <row r="102" spans="1:7" ht="27" customHeight="1" thickBot="1" x14ac:dyDescent="0.45">
      <c r="A102" s="402"/>
      <c r="B102" s="412"/>
      <c r="C102" s="323" t="s">
        <v>80</v>
      </c>
      <c r="D102" s="347">
        <v>1.25</v>
      </c>
      <c r="E102" s="298"/>
      <c r="F102" s="298"/>
      <c r="G102" s="298"/>
    </row>
    <row r="103" spans="1:7" ht="18.75" x14ac:dyDescent="0.3">
      <c r="C103" s="323" t="s">
        <v>81</v>
      </c>
      <c r="D103" s="325">
        <f>D102*$B$100</f>
        <v>25</v>
      </c>
      <c r="E103" s="280"/>
      <c r="F103" s="280"/>
      <c r="G103" s="280"/>
    </row>
    <row r="104" spans="1:7" ht="19.5" customHeight="1" thickBot="1" x14ac:dyDescent="0.35">
      <c r="C104" s="326" t="s">
        <v>82</v>
      </c>
      <c r="D104" s="327">
        <f>D103/B89</f>
        <v>26.210898054508998</v>
      </c>
      <c r="E104" s="284"/>
      <c r="F104" s="284"/>
      <c r="G104" s="284"/>
    </row>
    <row r="105" spans="1:7" ht="18.75" x14ac:dyDescent="0.3">
      <c r="C105" s="328" t="s">
        <v>83</v>
      </c>
      <c r="D105" s="329">
        <f>AVERAGE(E93:E96,G93:G96)</f>
        <v>198363656.75034472</v>
      </c>
      <c r="E105" s="283"/>
      <c r="F105" s="283"/>
      <c r="G105" s="283"/>
    </row>
    <row r="106" spans="1:7" ht="18.75" x14ac:dyDescent="0.3">
      <c r="C106" s="267" t="s">
        <v>84</v>
      </c>
      <c r="D106" s="270">
        <f>STDEV(E93:E96,G93:G96)/D105</f>
        <v>9.2589202903446601E-3</v>
      </c>
      <c r="E106" s="320"/>
      <c r="F106" s="320"/>
      <c r="G106" s="320"/>
    </row>
    <row r="107" spans="1:7" ht="19.5" customHeight="1" thickBot="1" x14ac:dyDescent="0.35">
      <c r="C107" s="268" t="s">
        <v>20</v>
      </c>
      <c r="D107" s="271">
        <f>COUNT(E93:E96,G93:G96)</f>
        <v>6</v>
      </c>
      <c r="E107" s="320"/>
      <c r="F107" s="320"/>
      <c r="G107" s="320"/>
    </row>
    <row r="109" spans="1:7" ht="18.75" x14ac:dyDescent="0.3">
      <c r="A109" s="233" t="s">
        <v>1</v>
      </c>
      <c r="B109" s="272" t="s">
        <v>85</v>
      </c>
    </row>
    <row r="110" spans="1:7" ht="18.75" x14ac:dyDescent="0.3">
      <c r="A110" s="312" t="s">
        <v>86</v>
      </c>
      <c r="B110" s="236" t="str">
        <f>B21</f>
        <v>Each 5 mL contains: Amoxicillin 125 mg (as Trihydtate), Flucloxacillin Sodium 125 mg</v>
      </c>
    </row>
    <row r="111" spans="1:7" ht="26.25" customHeight="1" x14ac:dyDescent="0.4">
      <c r="A111" s="357" t="s">
        <v>87</v>
      </c>
      <c r="B111" s="348">
        <v>5</v>
      </c>
      <c r="C111" s="320" t="s">
        <v>88</v>
      </c>
      <c r="D111" s="349">
        <v>125</v>
      </c>
      <c r="E111" s="320" t="str">
        <f>B20</f>
        <v>Amoxicillin Trihydrate and Flucloxacill Sodium</v>
      </c>
    </row>
    <row r="112" spans="1:7" ht="18.75" x14ac:dyDescent="0.3">
      <c r="A112" s="236" t="s">
        <v>89</v>
      </c>
      <c r="B112" s="359">
        <f>RD!C39</f>
        <v>1.20368667055358</v>
      </c>
    </row>
    <row r="113" spans="1:8" ht="18.75" x14ac:dyDescent="0.3">
      <c r="A113" s="357" t="s">
        <v>90</v>
      </c>
      <c r="B113" s="310">
        <f>B111</f>
        <v>5</v>
      </c>
      <c r="C113" s="320" t="s">
        <v>91</v>
      </c>
      <c r="D113" s="332">
        <f>B112*B111</f>
        <v>6.0184333527679001</v>
      </c>
      <c r="E113" s="312"/>
      <c r="F113" s="312"/>
      <c r="G113" s="312"/>
      <c r="H113" s="312"/>
    </row>
    <row r="114" spans="1:8" ht="19.5" customHeight="1" thickBot="1" x14ac:dyDescent="0.3"/>
    <row r="115" spans="1:8" ht="27" customHeight="1" thickBot="1" x14ac:dyDescent="0.45">
      <c r="A115" s="250" t="s">
        <v>92</v>
      </c>
      <c r="B115" s="340">
        <v>100</v>
      </c>
      <c r="D115" s="274" t="s">
        <v>93</v>
      </c>
      <c r="E115" s="273" t="s">
        <v>94</v>
      </c>
      <c r="F115" s="273" t="s">
        <v>64</v>
      </c>
      <c r="G115" s="273" t="s">
        <v>95</v>
      </c>
      <c r="H115" s="253" t="s">
        <v>96</v>
      </c>
    </row>
    <row r="116" spans="1:8" ht="26.25" customHeight="1" x14ac:dyDescent="0.4">
      <c r="A116" s="251" t="s">
        <v>97</v>
      </c>
      <c r="B116" s="341">
        <v>1</v>
      </c>
      <c r="C116" s="407" t="s">
        <v>98</v>
      </c>
      <c r="D116" s="404">
        <v>5.77149</v>
      </c>
      <c r="E116" s="304">
        <v>1</v>
      </c>
      <c r="F116" s="350"/>
      <c r="G116" s="316" t="str">
        <f>IF(ISBLANK(F116),"-",(F116/$D$105*$D$102*$B$124)*$D$113/$D$116)</f>
        <v>-</v>
      </c>
      <c r="H116" s="363" t="str">
        <f t="shared" ref="H116:H127" si="1">IF(ISBLANK(F116),"-",G116/$D$111)</f>
        <v>-</v>
      </c>
    </row>
    <row r="117" spans="1:8" ht="26.25" customHeight="1" x14ac:dyDescent="0.4">
      <c r="A117" s="251" t="s">
        <v>99</v>
      </c>
      <c r="B117" s="341">
        <v>1</v>
      </c>
      <c r="C117" s="408"/>
      <c r="D117" s="405"/>
      <c r="E117" s="305">
        <v>2</v>
      </c>
      <c r="F117" s="343">
        <v>185271357</v>
      </c>
      <c r="G117" s="317">
        <f>IF(ISBLANK(F117),"-",(F117/$D$105*$D$102*$B$124)*$D$113/$D$116)</f>
        <v>121.74515804763074</v>
      </c>
      <c r="H117" s="364">
        <f t="shared" si="1"/>
        <v>0.97396126438104591</v>
      </c>
    </row>
    <row r="118" spans="1:8" ht="26.25" customHeight="1" x14ac:dyDescent="0.4">
      <c r="A118" s="251" t="s">
        <v>100</v>
      </c>
      <c r="B118" s="341">
        <v>1</v>
      </c>
      <c r="C118" s="408"/>
      <c r="D118" s="405"/>
      <c r="E118" s="305">
        <v>3</v>
      </c>
      <c r="F118" s="343">
        <v>186085684</v>
      </c>
      <c r="G118" s="317">
        <f>IF(ISBLANK(F118),"-",(F118/$D$105*$D$102*$B$124)*$D$113/$D$116)</f>
        <v>122.2802670408544</v>
      </c>
      <c r="H118" s="364">
        <f t="shared" si="1"/>
        <v>0.97824213632683521</v>
      </c>
    </row>
    <row r="119" spans="1:8" ht="27" customHeight="1" thickBot="1" x14ac:dyDescent="0.45">
      <c r="A119" s="251" t="s">
        <v>101</v>
      </c>
      <c r="B119" s="341">
        <v>1</v>
      </c>
      <c r="C119" s="409"/>
      <c r="D119" s="406"/>
      <c r="E119" s="306">
        <v>4</v>
      </c>
      <c r="F119" s="351">
        <v>179612798</v>
      </c>
      <c r="G119" s="318">
        <f>IF(ISBLANK(F119),"-",(F119/$D$105*$D$102*$B$124)*$D$113/$D$116)</f>
        <v>118.02681663246618</v>
      </c>
      <c r="H119" s="365">
        <f t="shared" si="1"/>
        <v>0.94421453305972947</v>
      </c>
    </row>
    <row r="120" spans="1:8" ht="26.25" customHeight="1" x14ac:dyDescent="0.4">
      <c r="A120" s="251" t="s">
        <v>102</v>
      </c>
      <c r="B120" s="341">
        <v>1</v>
      </c>
      <c r="C120" s="407" t="s">
        <v>103</v>
      </c>
      <c r="D120" s="404">
        <v>4.8580300000000003</v>
      </c>
      <c r="E120" s="275">
        <v>1</v>
      </c>
      <c r="F120" s="343">
        <v>157483560</v>
      </c>
      <c r="G120" s="316">
        <f>IF(ISBLANK(F120),"-",(F120/$D$105*$D$102*$B$124)*$D$113/$D$120)</f>
        <v>122.94373256745767</v>
      </c>
      <c r="H120" s="363">
        <f t="shared" si="1"/>
        <v>0.98354986053966142</v>
      </c>
    </row>
    <row r="121" spans="1:8" ht="26.25" customHeight="1" x14ac:dyDescent="0.4">
      <c r="A121" s="251" t="s">
        <v>104</v>
      </c>
      <c r="B121" s="341">
        <v>1</v>
      </c>
      <c r="C121" s="408"/>
      <c r="D121" s="405"/>
      <c r="E121" s="276">
        <v>2</v>
      </c>
      <c r="F121" s="343">
        <v>156409000</v>
      </c>
      <c r="G121" s="317">
        <f>IF(ISBLANK(F121),"-",(F121/$D$105*$D$102*$B$124)*$D$113/$D$120)</f>
        <v>122.10484870384875</v>
      </c>
      <c r="H121" s="364">
        <f t="shared" si="1"/>
        <v>0.97683878963078996</v>
      </c>
    </row>
    <row r="122" spans="1:8" ht="26.25" customHeight="1" x14ac:dyDescent="0.4">
      <c r="A122" s="251" t="s">
        <v>105</v>
      </c>
      <c r="B122" s="341">
        <v>1</v>
      </c>
      <c r="C122" s="408"/>
      <c r="D122" s="405"/>
      <c r="E122" s="276">
        <v>3</v>
      </c>
      <c r="F122" s="343">
        <v>157173045</v>
      </c>
      <c r="G122" s="317">
        <f>IF(ISBLANK(F122),"-",(F122/$D$105*$D$102*$B$124)*$D$113/$D$120)</f>
        <v>122.70132076829475</v>
      </c>
      <c r="H122" s="364">
        <f t="shared" si="1"/>
        <v>0.981610566146358</v>
      </c>
    </row>
    <row r="123" spans="1:8" ht="27" customHeight="1" thickBot="1" x14ac:dyDescent="0.45">
      <c r="A123" s="251" t="s">
        <v>106</v>
      </c>
      <c r="B123" s="341">
        <v>1</v>
      </c>
      <c r="C123" s="409"/>
      <c r="D123" s="406"/>
      <c r="E123" s="277">
        <v>4</v>
      </c>
      <c r="F123" s="351">
        <v>153526902</v>
      </c>
      <c r="G123" s="318">
        <f>IF(ISBLANK(F123),"-",(F123/$D$105*$D$102*$B$124)*$D$113/$D$120)</f>
        <v>119.85486219258875</v>
      </c>
      <c r="H123" s="365">
        <f t="shared" si="1"/>
        <v>0.95883889754071006</v>
      </c>
    </row>
    <row r="124" spans="1:8" ht="26.25" customHeight="1" x14ac:dyDescent="0.4">
      <c r="A124" s="251" t="s">
        <v>107</v>
      </c>
      <c r="B124" s="319">
        <f>(B123/B122)*(B121/B120)*(B119/B118)*(B117/B116)*B115</f>
        <v>100</v>
      </c>
      <c r="C124" s="407" t="s">
        <v>108</v>
      </c>
      <c r="D124" s="404">
        <v>5.5303599999999999</v>
      </c>
      <c r="E124" s="275">
        <v>1</v>
      </c>
      <c r="F124" s="350">
        <v>184401267</v>
      </c>
      <c r="G124" s="316">
        <f>IF(ISBLANK(F124),"-",(F124/$D$105*$D$102*$B$124)*$D$113/$D$124)</f>
        <v>126.45670481272923</v>
      </c>
      <c r="H124" s="363">
        <f t="shared" si="1"/>
        <v>1.0116536385018338</v>
      </c>
    </row>
    <row r="125" spans="1:8" ht="27" customHeight="1" thickBot="1" x14ac:dyDescent="0.45">
      <c r="A125" s="330" t="s">
        <v>109</v>
      </c>
      <c r="B125" s="352">
        <f>(D102*B124)/D111*D113</f>
        <v>6.0184333527679001</v>
      </c>
      <c r="C125" s="408"/>
      <c r="D125" s="405"/>
      <c r="E125" s="276">
        <v>2</v>
      </c>
      <c r="F125" s="343">
        <v>182372593</v>
      </c>
      <c r="G125" s="317">
        <f>IF(ISBLANK(F125),"-",(F125/$D$105*$D$102*$B$124)*$D$113/$D$124)</f>
        <v>125.06550271660015</v>
      </c>
      <c r="H125" s="364">
        <f t="shared" si="1"/>
        <v>1.0005240217328013</v>
      </c>
    </row>
    <row r="126" spans="1:8" ht="26.25" customHeight="1" x14ac:dyDescent="0.4">
      <c r="A126" s="400" t="s">
        <v>78</v>
      </c>
      <c r="B126" s="401"/>
      <c r="C126" s="408"/>
      <c r="D126" s="405"/>
      <c r="E126" s="276">
        <v>3</v>
      </c>
      <c r="F126" s="343">
        <v>177478666</v>
      </c>
      <c r="G126" s="317">
        <f>IF(ISBLANK(F126),"-",(F126/$D$105*$D$102*$B$124)*$D$113/$D$124)</f>
        <v>121.70939843335762</v>
      </c>
      <c r="H126" s="364">
        <f t="shared" si="1"/>
        <v>0.97367518746686099</v>
      </c>
    </row>
    <row r="127" spans="1:8" ht="27" customHeight="1" thickBot="1" x14ac:dyDescent="0.45">
      <c r="A127" s="402"/>
      <c r="B127" s="403"/>
      <c r="C127" s="410"/>
      <c r="D127" s="406"/>
      <c r="E127" s="277">
        <v>4</v>
      </c>
      <c r="F127" s="351"/>
      <c r="G127" s="318" t="str">
        <f>IF(ISBLANK(F127),"-",(F127/$D$105*$D$102*$B$124)*$D$113/$D$124)</f>
        <v>-</v>
      </c>
      <c r="H127" s="365" t="str">
        <f t="shared" si="1"/>
        <v>-</v>
      </c>
    </row>
    <row r="128" spans="1:8" ht="26.25" customHeight="1" x14ac:dyDescent="0.4">
      <c r="A128" s="320"/>
      <c r="B128" s="320"/>
      <c r="C128" s="320"/>
      <c r="D128" s="320"/>
      <c r="E128" s="320"/>
      <c r="F128" s="320"/>
      <c r="G128" s="269" t="s">
        <v>71</v>
      </c>
      <c r="H128" s="353">
        <f>AVERAGE(H116:H127)</f>
        <v>0.97831088953266254</v>
      </c>
    </row>
    <row r="129" spans="1:9" ht="26.25" customHeight="1" x14ac:dyDescent="0.4">
      <c r="C129" s="320"/>
      <c r="D129" s="320"/>
      <c r="E129" s="320"/>
      <c r="F129" s="320"/>
      <c r="G129" s="267" t="s">
        <v>84</v>
      </c>
      <c r="H129" s="354">
        <f>STDEV(H116:H127)/H128</f>
        <v>1.9357755731823027E-2</v>
      </c>
    </row>
    <row r="130" spans="1:9" ht="27" customHeight="1" thickBot="1" x14ac:dyDescent="0.45">
      <c r="A130" s="320"/>
      <c r="B130" s="320"/>
      <c r="C130" s="320"/>
      <c r="D130" s="280"/>
      <c r="E130" s="280"/>
      <c r="F130" s="320"/>
      <c r="G130" s="268" t="s">
        <v>20</v>
      </c>
      <c r="H130" s="355">
        <f>COUNT(H116:H127)</f>
        <v>10</v>
      </c>
    </row>
    <row r="131" spans="1:9" ht="18.75" x14ac:dyDescent="0.3">
      <c r="A131" s="320"/>
      <c r="B131" s="320"/>
      <c r="C131" s="320"/>
      <c r="D131" s="280"/>
      <c r="E131" s="280"/>
      <c r="F131" s="280"/>
      <c r="G131" s="280"/>
      <c r="H131" s="320"/>
    </row>
    <row r="132" spans="1:9" ht="26.25" customHeight="1" x14ac:dyDescent="0.4">
      <c r="A132" s="238" t="s">
        <v>110</v>
      </c>
      <c r="B132" s="357" t="s">
        <v>111</v>
      </c>
      <c r="C132" s="391" t="str">
        <f>B20</f>
        <v>Amoxicillin Trihydrate and Flucloxacill Sodium</v>
      </c>
      <c r="D132" s="391"/>
      <c r="E132" s="312" t="s">
        <v>112</v>
      </c>
      <c r="F132" s="312"/>
      <c r="G132" s="358">
        <f>H128</f>
        <v>0.97831088953266254</v>
      </c>
      <c r="H132" s="320"/>
    </row>
    <row r="133" spans="1:9" ht="19.5" customHeight="1" thickBot="1" x14ac:dyDescent="0.35">
      <c r="A133" s="374"/>
      <c r="B133" s="290"/>
      <c r="C133" s="291"/>
      <c r="D133" s="291"/>
      <c r="E133" s="290"/>
      <c r="F133" s="290"/>
      <c r="G133" s="290"/>
      <c r="H133" s="290"/>
    </row>
    <row r="134" spans="1:9" ht="83.1" customHeight="1" x14ac:dyDescent="0.3">
      <c r="A134" s="357" t="s">
        <v>28</v>
      </c>
      <c r="B134" s="333"/>
      <c r="C134" s="333"/>
      <c r="D134" s="320"/>
      <c r="E134" s="307"/>
      <c r="F134" s="312"/>
      <c r="G134" s="307"/>
      <c r="H134" s="307"/>
      <c r="I134" s="312"/>
    </row>
    <row r="135" spans="1:9" ht="83.1" customHeight="1" x14ac:dyDescent="0.3">
      <c r="A135" s="357" t="s">
        <v>29</v>
      </c>
      <c r="B135" s="334"/>
      <c r="C135" s="334"/>
      <c r="D135" s="372"/>
      <c r="E135" s="308"/>
      <c r="F135" s="312"/>
      <c r="G135" s="308"/>
      <c r="H135" s="308"/>
      <c r="I135" s="312"/>
    </row>
    <row r="136" spans="1:9" ht="18.75" x14ac:dyDescent="0.3">
      <c r="A136" s="320"/>
      <c r="B136" s="320"/>
      <c r="C136" s="280"/>
      <c r="D136" s="280"/>
      <c r="E136" s="280"/>
      <c r="F136" s="280"/>
      <c r="G136" s="320"/>
      <c r="H136" s="320"/>
      <c r="I136" s="312"/>
    </row>
    <row r="137" spans="1:9" ht="18.75" x14ac:dyDescent="0.3">
      <c r="A137" s="320"/>
      <c r="B137" s="320"/>
      <c r="C137" s="320"/>
      <c r="D137" s="280"/>
      <c r="E137" s="280"/>
      <c r="F137" s="280"/>
      <c r="G137" s="280"/>
      <c r="H137" s="320"/>
      <c r="I137" s="312"/>
    </row>
    <row r="138" spans="1:9" ht="27" customHeight="1" x14ac:dyDescent="0.3">
      <c r="A138" s="320"/>
      <c r="B138" s="320"/>
      <c r="C138" s="320"/>
      <c r="D138" s="280"/>
      <c r="E138" s="280"/>
      <c r="F138" s="280"/>
      <c r="G138" s="280"/>
      <c r="H138" s="320"/>
      <c r="I138" s="312"/>
    </row>
    <row r="139" spans="1:9" ht="18.75" x14ac:dyDescent="0.3">
      <c r="A139" s="320"/>
      <c r="B139" s="320"/>
      <c r="C139" s="320"/>
      <c r="D139" s="280"/>
      <c r="E139" s="280"/>
      <c r="F139" s="280"/>
      <c r="G139" s="280"/>
      <c r="H139" s="320"/>
      <c r="I139" s="312"/>
    </row>
    <row r="140" spans="1:9" ht="27" customHeight="1" x14ac:dyDescent="0.3">
      <c r="A140" s="320"/>
      <c r="B140" s="320"/>
      <c r="C140" s="320"/>
      <c r="D140" s="280"/>
      <c r="E140" s="280"/>
      <c r="F140" s="280"/>
      <c r="G140" s="280"/>
      <c r="H140" s="320"/>
      <c r="I140" s="312"/>
    </row>
    <row r="141" spans="1:9" ht="27" customHeight="1" x14ac:dyDescent="0.3">
      <c r="A141" s="320"/>
      <c r="B141" s="320"/>
      <c r="C141" s="320"/>
      <c r="D141" s="280"/>
      <c r="E141" s="280"/>
      <c r="F141" s="280"/>
      <c r="G141" s="280"/>
      <c r="H141" s="320"/>
      <c r="I141" s="312"/>
    </row>
    <row r="142" spans="1:9" ht="18.75" x14ac:dyDescent="0.3">
      <c r="A142" s="320"/>
      <c r="B142" s="320"/>
      <c r="C142" s="320"/>
      <c r="D142" s="280"/>
      <c r="E142" s="280"/>
      <c r="F142" s="280"/>
      <c r="G142" s="280"/>
      <c r="H142" s="320"/>
      <c r="I142" s="312"/>
    </row>
    <row r="143" spans="1:9" ht="18.75" x14ac:dyDescent="0.3">
      <c r="A143" s="320"/>
      <c r="B143" s="320"/>
      <c r="C143" s="320"/>
      <c r="D143" s="280"/>
      <c r="E143" s="280"/>
      <c r="F143" s="280"/>
      <c r="G143" s="280"/>
      <c r="H143" s="320"/>
      <c r="I143" s="312"/>
    </row>
    <row r="144" spans="1:9" ht="18.75" x14ac:dyDescent="0.3">
      <c r="A144" s="320"/>
      <c r="B144" s="320"/>
      <c r="C144" s="320"/>
      <c r="D144" s="280"/>
      <c r="E144" s="280"/>
      <c r="F144" s="280"/>
      <c r="G144" s="280"/>
      <c r="H144" s="320"/>
      <c r="I144" s="312"/>
    </row>
    <row r="250" spans="1:1" x14ac:dyDescent="0.25">
      <c r="A250" s="8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26:B127"/>
    <mergeCell ref="C132:D132"/>
    <mergeCell ref="C116:C119"/>
    <mergeCell ref="D116:D119"/>
    <mergeCell ref="C120:C123"/>
    <mergeCell ref="D120:D123"/>
    <mergeCell ref="C124:C127"/>
    <mergeCell ref="D124:D127"/>
    <mergeCell ref="A101:B102"/>
    <mergeCell ref="C70:C73"/>
    <mergeCell ref="D70:D73"/>
    <mergeCell ref="A72:B73"/>
    <mergeCell ref="C78:D78"/>
    <mergeCell ref="B80:H80"/>
    <mergeCell ref="B81:C81"/>
    <mergeCell ref="B82:C82"/>
    <mergeCell ref="C84:H84"/>
    <mergeCell ref="C86:H86"/>
    <mergeCell ref="C87:H87"/>
    <mergeCell ref="D91:E91"/>
    <mergeCell ref="D37:E37"/>
    <mergeCell ref="A47:B48"/>
    <mergeCell ref="C62:C65"/>
    <mergeCell ref="D62:D65"/>
    <mergeCell ref="C66:C69"/>
    <mergeCell ref="D66:D69"/>
    <mergeCell ref="C33:H33"/>
    <mergeCell ref="A1:H7"/>
    <mergeCell ref="A8:H14"/>
    <mergeCell ref="A16:H16"/>
    <mergeCell ref="A17:H17"/>
    <mergeCell ref="B18:C18"/>
    <mergeCell ref="B21:H21"/>
    <mergeCell ref="B26:H26"/>
    <mergeCell ref="B27:C27"/>
    <mergeCell ref="B28:C28"/>
    <mergeCell ref="C30:H30"/>
    <mergeCell ref="C32:H32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RD</vt:lpstr>
      <vt:lpstr>SST </vt:lpstr>
      <vt:lpstr>Amoxicillin Trihydrate </vt:lpstr>
      <vt:lpstr>Flucloxacillin </vt:lpstr>
      <vt:lpstr>SST (Rpt) </vt:lpstr>
      <vt:lpstr>Amoxicillin Trihydrate (Rpt) </vt:lpstr>
      <vt:lpstr>Flucloxacillin (Rpt)  </vt:lpstr>
      <vt:lpstr>'Amoxicillin Trihydrate '!Print_Area</vt:lpstr>
      <vt:lpstr>'Amoxicillin Trihydrate (Rpt) '!Print_Area</vt:lpstr>
      <vt:lpstr>'Flucloxacillin '!Print_Area</vt:lpstr>
      <vt:lpstr>'Flucloxacillin (Rpt) 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2016-05-12T14:19:41Z</cp:lastPrinted>
  <dcterms:created xsi:type="dcterms:W3CDTF">2005-07-05T10:19:27Z</dcterms:created>
  <dcterms:modified xsi:type="dcterms:W3CDTF">2016-05-31T06:29:45Z</dcterms:modified>
</cp:coreProperties>
</file>