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Lorna\2016\September 2016\"/>
    </mc:Choice>
  </mc:AlternateContent>
  <bookViews>
    <workbookView xWindow="510" yWindow="555" windowWidth="15015" windowHeight="7620" tabRatio="642" firstSheet="2" activeTab="5"/>
  </bookViews>
  <sheets>
    <sheet name="SST-S1 Dissolution" sheetId="1" r:id="rId1"/>
    <sheet name="SST-S2 Dissolution" sheetId="7" r:id="rId2"/>
    <sheet name="SST-Aceclofenac Assay" sheetId="12" r:id="rId3"/>
    <sheet name="SST-Paracetamol Assay" sheetId="13" r:id="rId4"/>
    <sheet name="Uniformity" sheetId="14" r:id="rId5"/>
    <sheet name="Aceclofenac" sheetId="5" r:id="rId6"/>
    <sheet name="Paracetamol" sheetId="8" r:id="rId7"/>
  </sheets>
  <definedNames>
    <definedName name="_xlnm.Print_Area" localSheetId="5">Aceclofenac!$A$1:$H$172</definedName>
    <definedName name="_xlnm.Print_Area" localSheetId="6">Paracetamol!$A$1:$H$172</definedName>
    <definedName name="_xlnm.Print_Area" localSheetId="2">'SST-Aceclofenac Assay'!$A$15:$G$61</definedName>
    <definedName name="_xlnm.Print_Area" localSheetId="3">'SST-Paracetamol Assay'!$A$15:$G$61</definedName>
    <definedName name="_xlnm.Print_Area" localSheetId="0">'SST-S1 Dissolution'!$A$15:$G$61</definedName>
    <definedName name="_xlnm.Print_Area" localSheetId="1">'SST-S2 Dissolution'!$A$15:$G$61</definedName>
    <definedName name="_xlnm.Print_Area" localSheetId="4">Uniformity!$A$12:$F$54</definedName>
  </definedNames>
  <calcPr calcId="152511"/>
</workbook>
</file>

<file path=xl/calcChain.xml><?xml version="1.0" encoding="utf-8"?>
<calcChain xmlns="http://schemas.openxmlformats.org/spreadsheetml/2006/main">
  <c r="C46" i="14" l="1"/>
  <c r="D50" i="14" s="1"/>
  <c r="C45" i="14"/>
  <c r="C19" i="14"/>
  <c r="D27" i="14" l="1"/>
  <c r="D35" i="14"/>
  <c r="D43" i="14"/>
  <c r="D28" i="14"/>
  <c r="D36" i="14"/>
  <c r="D31" i="14"/>
  <c r="D39" i="14"/>
  <c r="D24" i="14"/>
  <c r="D32" i="14"/>
  <c r="D40" i="14"/>
  <c r="C49" i="14"/>
  <c r="B57" i="5"/>
  <c r="B57" i="8"/>
  <c r="C50" i="14"/>
  <c r="D49" i="14"/>
  <c r="D25" i="14"/>
  <c r="D29" i="14"/>
  <c r="D33" i="14"/>
  <c r="D37" i="14"/>
  <c r="D41" i="14"/>
  <c r="D26" i="14"/>
  <c r="D30" i="14"/>
  <c r="D34" i="14"/>
  <c r="D38" i="14"/>
  <c r="D42" i="14"/>
  <c r="B49" i="14"/>
  <c r="B53" i="13" l="1"/>
  <c r="E51" i="13"/>
  <c r="D51" i="13"/>
  <c r="C51" i="13"/>
  <c r="B51" i="13"/>
  <c r="B52" i="13" s="1"/>
  <c r="B32" i="13"/>
  <c r="E30" i="13"/>
  <c r="D30" i="13"/>
  <c r="C30" i="13"/>
  <c r="B30" i="13"/>
  <c r="B31" i="13" s="1"/>
  <c r="B21" i="13"/>
  <c r="B42" i="1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21" i="12"/>
  <c r="B42" i="7" l="1"/>
  <c r="C168" i="8" l="1"/>
  <c r="B159" i="8"/>
  <c r="D143" i="8" s="1"/>
  <c r="B141" i="8"/>
  <c r="F140" i="8"/>
  <c r="F138" i="8"/>
  <c r="D138" i="8"/>
  <c r="G137" i="8"/>
  <c r="E137" i="8"/>
  <c r="B130" i="8"/>
  <c r="D140" i="8" s="1"/>
  <c r="B125" i="8"/>
  <c r="B126" i="8" s="1"/>
  <c r="B116" i="8"/>
  <c r="D100" i="8" s="1"/>
  <c r="B98" i="8"/>
  <c r="F95" i="8"/>
  <c r="D95" i="8"/>
  <c r="G94" i="8"/>
  <c r="E94" i="8"/>
  <c r="B87" i="8"/>
  <c r="F97" i="8" s="1"/>
  <c r="B82" i="8"/>
  <c r="B83" i="8" s="1"/>
  <c r="C76" i="8"/>
  <c r="H71" i="8"/>
  <c r="G71" i="8"/>
  <c r="B68" i="8"/>
  <c r="H67" i="8"/>
  <c r="G67" i="8"/>
  <c r="H63" i="8"/>
  <c r="G63" i="8"/>
  <c r="C56" i="8"/>
  <c r="B55" i="8"/>
  <c r="B45" i="8"/>
  <c r="D48" i="8" s="1"/>
  <c r="F42" i="8"/>
  <c r="D42" i="8"/>
  <c r="G41" i="8"/>
  <c r="E41" i="8"/>
  <c r="B34" i="8"/>
  <c r="F44" i="8" s="1"/>
  <c r="F45" i="8" s="1"/>
  <c r="B30" i="8"/>
  <c r="D97" i="8" l="1"/>
  <c r="B69" i="8"/>
  <c r="D101" i="8"/>
  <c r="D144" i="8"/>
  <c r="D145" i="8" s="1"/>
  <c r="F46" i="8"/>
  <c r="G39" i="8"/>
  <c r="G40" i="8"/>
  <c r="D98" i="8"/>
  <c r="D141" i="8"/>
  <c r="F98" i="8"/>
  <c r="F141" i="8"/>
  <c r="G135" i="8" s="1"/>
  <c r="D44" i="8"/>
  <c r="D45" i="8" s="1"/>
  <c r="E38" i="8" s="1"/>
  <c r="D49" i="8"/>
  <c r="D102" i="8"/>
  <c r="G38" i="8"/>
  <c r="E92" i="8" l="1"/>
  <c r="E136" i="8"/>
  <c r="E134" i="8"/>
  <c r="D142" i="8"/>
  <c r="E39" i="8"/>
  <c r="D46" i="8"/>
  <c r="F99" i="8"/>
  <c r="G93" i="8"/>
  <c r="G91" i="8"/>
  <c r="E93" i="8"/>
  <c r="E91" i="8"/>
  <c r="D99" i="8"/>
  <c r="G42" i="8"/>
  <c r="E40" i="8"/>
  <c r="D52" i="8" s="1"/>
  <c r="E135" i="8"/>
  <c r="F142" i="8"/>
  <c r="G136" i="8"/>
  <c r="G134" i="8"/>
  <c r="G92" i="8"/>
  <c r="B53" i="7"/>
  <c r="E51" i="7"/>
  <c r="D51" i="7"/>
  <c r="C51" i="7"/>
  <c r="B51" i="7"/>
  <c r="B52" i="7" s="1"/>
  <c r="B32" i="7"/>
  <c r="B31" i="7"/>
  <c r="D50" i="8" l="1"/>
  <c r="G69" i="8" s="1"/>
  <c r="H69" i="8" s="1"/>
  <c r="G138" i="8"/>
  <c r="E42" i="8"/>
  <c r="G95" i="8"/>
  <c r="D105" i="8"/>
  <c r="D103" i="8"/>
  <c r="E95" i="8"/>
  <c r="D148" i="8"/>
  <c r="D146" i="8"/>
  <c r="E138" i="8"/>
  <c r="G70" i="8" l="1"/>
  <c r="H70" i="8" s="1"/>
  <c r="D51" i="8"/>
  <c r="G68" i="8"/>
  <c r="H68" i="8" s="1"/>
  <c r="G62" i="8"/>
  <c r="H62" i="8" s="1"/>
  <c r="G65" i="8"/>
  <c r="H65" i="8" s="1"/>
  <c r="G64" i="8"/>
  <c r="H64" i="8" s="1"/>
  <c r="G66" i="8"/>
  <c r="H66" i="8" s="1"/>
  <c r="G61" i="8"/>
  <c r="H61" i="8" s="1"/>
  <c r="G60" i="8"/>
  <c r="H60" i="8" s="1"/>
  <c r="E113" i="8"/>
  <c r="F113" i="8" s="1"/>
  <c r="E111" i="8"/>
  <c r="F111" i="8" s="1"/>
  <c r="E109" i="8"/>
  <c r="F109" i="8" s="1"/>
  <c r="D104" i="8"/>
  <c r="E112" i="8"/>
  <c r="F112" i="8" s="1"/>
  <c r="E110" i="8"/>
  <c r="F110" i="8" s="1"/>
  <c r="E108" i="8"/>
  <c r="F108" i="8" s="1"/>
  <c r="E156" i="8"/>
  <c r="F156" i="8" s="1"/>
  <c r="E154" i="8"/>
  <c r="F154" i="8" s="1"/>
  <c r="E152" i="8"/>
  <c r="F152" i="8" s="1"/>
  <c r="D147" i="8"/>
  <c r="E155" i="8"/>
  <c r="F155" i="8" s="1"/>
  <c r="E153" i="8"/>
  <c r="F153" i="8" s="1"/>
  <c r="E151" i="8"/>
  <c r="F151" i="8" s="1"/>
  <c r="H74" i="8" l="1"/>
  <c r="H72" i="8"/>
  <c r="G76" i="8" s="1"/>
  <c r="F117" i="8"/>
  <c r="B167" i="8"/>
  <c r="B165" i="8"/>
  <c r="F115" i="8"/>
  <c r="F116" i="8" s="1"/>
  <c r="F160" i="8"/>
  <c r="F158" i="8"/>
  <c r="F159" i="8" s="1"/>
  <c r="H73" i="8" l="1"/>
  <c r="B166" i="8"/>
  <c r="G168" i="8"/>
  <c r="C168" i="5" l="1"/>
  <c r="B159" i="5"/>
  <c r="D143" i="5" s="1"/>
  <c r="B141" i="5"/>
  <c r="F138" i="5"/>
  <c r="D138" i="5"/>
  <c r="G137" i="5"/>
  <c r="E137" i="5"/>
  <c r="B130" i="5"/>
  <c r="F140" i="5" s="1"/>
  <c r="B125" i="5"/>
  <c r="B126" i="5" s="1"/>
  <c r="B116" i="5"/>
  <c r="D100" i="5" s="1"/>
  <c r="B98" i="5"/>
  <c r="F95" i="5"/>
  <c r="D95" i="5"/>
  <c r="G94" i="5"/>
  <c r="E94" i="5"/>
  <c r="B87" i="5"/>
  <c r="F97" i="5" s="1"/>
  <c r="B82" i="5"/>
  <c r="B83" i="5" s="1"/>
  <c r="B80" i="5"/>
  <c r="B79" i="5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F44" i="5"/>
  <c r="F42" i="5"/>
  <c r="D42" i="5"/>
  <c r="G41" i="5"/>
  <c r="E41" i="5"/>
  <c r="B34" i="5"/>
  <c r="D44" i="5" s="1"/>
  <c r="B30" i="5"/>
  <c r="F98" i="5" l="1"/>
  <c r="D144" i="5"/>
  <c r="F141" i="5"/>
  <c r="F142" i="5" s="1"/>
  <c r="F99" i="5"/>
  <c r="D101" i="5"/>
  <c r="D102" i="5" s="1"/>
  <c r="F45" i="5"/>
  <c r="F46" i="5" s="1"/>
  <c r="D45" i="5"/>
  <c r="D46" i="5" s="1"/>
  <c r="G92" i="5"/>
  <c r="D49" i="5"/>
  <c r="E40" i="5"/>
  <c r="G39" i="5"/>
  <c r="G40" i="5"/>
  <c r="E39" i="5"/>
  <c r="D145" i="5"/>
  <c r="G136" i="5"/>
  <c r="G135" i="5"/>
  <c r="D140" i="5"/>
  <c r="D141" i="5" s="1"/>
  <c r="D142" i="5" s="1"/>
  <c r="D97" i="5"/>
  <c r="D98" i="5" s="1"/>
  <c r="D99" i="5" s="1"/>
  <c r="G38" i="5" l="1"/>
  <c r="E134" i="5"/>
  <c r="G134" i="5"/>
  <c r="G138" i="5" s="1"/>
  <c r="G91" i="5"/>
  <c r="G95" i="5" s="1"/>
  <c r="G93" i="5"/>
  <c r="E38" i="5"/>
  <c r="D50" i="5" s="1"/>
  <c r="E136" i="5"/>
  <c r="E93" i="5"/>
  <c r="E92" i="5"/>
  <c r="E135" i="5"/>
  <c r="G42" i="5"/>
  <c r="E91" i="5"/>
  <c r="D52" i="5" l="1"/>
  <c r="E42" i="5"/>
  <c r="D148" i="5"/>
  <c r="E138" i="5"/>
  <c r="E95" i="5"/>
  <c r="D105" i="5"/>
  <c r="D103" i="5"/>
  <c r="D146" i="5"/>
  <c r="G68" i="5"/>
  <c r="H68" i="5" s="1"/>
  <c r="G66" i="5"/>
  <c r="H66" i="5" s="1"/>
  <c r="G64" i="5"/>
  <c r="H64" i="5" s="1"/>
  <c r="G60" i="5"/>
  <c r="H60" i="5" s="1"/>
  <c r="G69" i="5"/>
  <c r="H69" i="5" s="1"/>
  <c r="G62" i="5"/>
  <c r="H62" i="5" s="1"/>
  <c r="G70" i="5"/>
  <c r="H70" i="5" s="1"/>
  <c r="G65" i="5"/>
  <c r="H65" i="5" s="1"/>
  <c r="G61" i="5"/>
  <c r="H61" i="5" s="1"/>
  <c r="D51" i="5"/>
  <c r="H74" i="5" l="1"/>
  <c r="H72" i="5"/>
  <c r="E155" i="5"/>
  <c r="F155" i="5" s="1"/>
  <c r="E153" i="5"/>
  <c r="F153" i="5" s="1"/>
  <c r="E151" i="5"/>
  <c r="F151" i="5" s="1"/>
  <c r="E156" i="5"/>
  <c r="F156" i="5" s="1"/>
  <c r="E152" i="5"/>
  <c r="F152" i="5" s="1"/>
  <c r="E154" i="5"/>
  <c r="F154" i="5" s="1"/>
  <c r="D147" i="5"/>
  <c r="E112" i="5"/>
  <c r="F112" i="5" s="1"/>
  <c r="E110" i="5"/>
  <c r="F110" i="5" s="1"/>
  <c r="E108" i="5"/>
  <c r="F108" i="5" s="1"/>
  <c r="E111" i="5"/>
  <c r="F111" i="5" s="1"/>
  <c r="E113" i="5"/>
  <c r="F113" i="5" s="1"/>
  <c r="E109" i="5"/>
  <c r="F109" i="5" s="1"/>
  <c r="D104" i="5"/>
  <c r="H73" i="5" l="1"/>
  <c r="G76" i="5"/>
  <c r="F158" i="5"/>
  <c r="F159" i="5" s="1"/>
  <c r="F160" i="5"/>
  <c r="B165" i="5"/>
  <c r="F115" i="5"/>
  <c r="F116" i="5" s="1"/>
  <c r="F117" i="5"/>
  <c r="B167" i="5"/>
  <c r="G168" i="5" l="1"/>
  <c r="B166" i="5"/>
  <c r="B53" i="1" l="1"/>
  <c r="B52" i="1"/>
  <c r="B32" i="1"/>
  <c r="B31" i="1"/>
</calcChain>
</file>

<file path=xl/sharedStrings.xml><?xml version="1.0" encoding="utf-8"?>
<sst xmlns="http://schemas.openxmlformats.org/spreadsheetml/2006/main" count="669" uniqueCount="141">
  <si>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</si>
  <si>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</si>
  <si>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</si>
  <si>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</si>
  <si>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</si>
  <si>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</si>
  <si>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</si>
  <si>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</si>
  <si>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</si>
  <si>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</si>
  <si>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</si>
  <si>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</si>
  <si>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</si>
  <si>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</si>
  <si>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</si>
  <si>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</si>
  <si>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</si>
  <si>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</si>
  <si>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</si>
  <si>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</si>
  <si>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</si>
  <si>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</si>
  <si>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</si>
  <si>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</si>
  <si>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</si>
  <si>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</si>
  <si>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</si>
  <si>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</si>
  <si>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</si>
  <si>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</si>
  <si>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</si>
  <si>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</si>
  <si>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</si>
  <si>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</si>
  <si>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</si>
  <si>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</si>
  <si>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</si>
  <si>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</si>
  <si>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</si>
  <si>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</si>
  <si>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</si>
  <si>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</si>
  <si>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</si>
  <si>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</si>
  <si>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</si>
  <si>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</si>
  <si>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</si>
  <si>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</si>
  <si>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</si>
  <si>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</si>
  <si>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</si>
  <si>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</si>
  <si>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</si>
  <si>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</si>
  <si>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</si>
  <si>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</si>
  <si>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</si>
  <si>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</si>
  <si>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</si>
  <si>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</si>
  <si>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</si>
  <si>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</si>
  <si>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</si>
  <si>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</si>
  <si>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</si>
  <si>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</si>
  <si>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</si>
  <si>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</si>
  <si>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</si>
  <si>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</si>
  <si>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</si>
  <si>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</si>
  <si>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</si>
  <si>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</si>
  <si>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</si>
  <si>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</si>
  <si>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</si>
  <si>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</si>
  <si>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</si>
  <si>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</si>
  <si>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</si>
  <si>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</si>
  <si>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</si>
  <si>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</si>
  <si>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</si>
  <si>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</si>
  <si>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</si>
  <si>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</si>
  <si>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</si>
  <si>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</si>
  <si>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</si>
  <si>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</si>
  <si>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</si>
  <si>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</si>
  <si>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</si>
  <si>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</si>
  <si>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</si>
  <si>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</si>
  <si>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</si>
  <si>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</si>
  <si>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</si>
  <si>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</si>
  <si>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</si>
  <si>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</si>
  <si>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</si>
  <si>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</si>
  <si>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 please enter 0</t>
  </si>
  <si>
    <t>Initial Standard dilution (mL):</t>
  </si>
  <si>
    <t>Desired Concetration (mg/mL):</t>
  </si>
  <si>
    <t>Initial Sample dilution (mL):</t>
  </si>
  <si>
    <t>Desired Sample Weight (mg)</t>
  </si>
  <si>
    <t>Comment</t>
  </si>
  <si>
    <t>tablet No.</t>
  </si>
  <si>
    <t>Analysis Data:</t>
  </si>
  <si>
    <t>Repeat Determination of Active Ingredient Dissolved</t>
  </si>
  <si>
    <t>Inj</t>
  </si>
  <si>
    <t>Dissolution Result Summary</t>
  </si>
  <si>
    <t>Each Tablet contains</t>
  </si>
  <si>
    <t>Average Tablet Content Weight (mg):</t>
  </si>
  <si>
    <t>RUTTO/JOYFRIDA</t>
  </si>
  <si>
    <t>\</t>
  </si>
  <si>
    <t>ELAXIC P TABLETS</t>
  </si>
  <si>
    <t>NDQD201510452</t>
  </si>
  <si>
    <t>Each Tablet contains: Aceclofenac BP 100mg , Paracetamol BP 500mg</t>
  </si>
  <si>
    <t>Paracetamol</t>
  </si>
  <si>
    <t>P1-3</t>
  </si>
  <si>
    <t>Paracetamol Acetaminophen</t>
  </si>
  <si>
    <t>P49-1</t>
  </si>
  <si>
    <t>Aceclofenac</t>
  </si>
  <si>
    <t>A52-7</t>
  </si>
  <si>
    <t>Paracetamol-Acetaminophen</t>
  </si>
  <si>
    <t>RUTTO/LORNA</t>
  </si>
  <si>
    <t xml:space="preserve">Aceclofenac 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</si>
  <si>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</si>
  <si>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RUTTO</t>
  </si>
  <si>
    <t xml:space="preserve">Paracetamol </t>
  </si>
  <si>
    <t>Aceclofenac BP, Paracetamol BP</t>
  </si>
  <si>
    <t>Each Tablet contains: Aceclofenac, Paracetamol</t>
  </si>
  <si>
    <t>2015-10-26 12:27:02</t>
  </si>
  <si>
    <t>Tablet weight (mg)</t>
  </si>
  <si>
    <r>
      <t xml:space="preserve">The number of Theoretical Plates (USP) for all peaks is </t>
    </r>
    <r>
      <rPr>
        <b/>
        <sz val="12"/>
        <color rgb="FF000000"/>
        <rFont val="Book Antiqua"/>
      </rPr>
      <t>NLT 2000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</si>
</sst>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0.0000\ &quot;mg&quot;"/>
    <numFmt numFmtId="168" formatCode="dd\-mmm\-yy"/>
    <numFmt numFmtId="169" formatCode="0.000"/>
    <numFmt numFmtId="170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7">
    <xf numFmtId="0" fontId="0" fillId="0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  <xf numFmtId="0" fontId="23" fillId="2" borderId="0"/>
  </cellStyleXfs>
  <cellXfs count="4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" fillId="2" borderId="0" xfId="0" applyFont="1" applyFill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1" applyFont="1" applyFill="1"/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23" fillId="2" borderId="0" xfId="1" applyFill="1"/>
    <xf numFmtId="0" fontId="11" fillId="2" borderId="0" xfId="1" applyFont="1" applyFill="1" applyAlignment="1">
      <alignment vertical="center"/>
    </xf>
    <xf numFmtId="0" fontId="11" fillId="3" borderId="0" xfId="1" applyFont="1" applyFill="1" applyAlignment="1" applyProtection="1">
      <alignment horizontal="left" vertical="center"/>
      <protection locked="0"/>
    </xf>
    <xf numFmtId="0" fontId="13" fillId="3" borderId="0" xfId="1" applyFont="1" applyFill="1" applyAlignment="1" applyProtection="1">
      <alignment horizontal="left"/>
      <protection locked="0"/>
    </xf>
    <xf numFmtId="0" fontId="10" fillId="2" borderId="0" xfId="1" applyFont="1" applyFill="1" applyAlignment="1">
      <alignment vertical="center"/>
    </xf>
    <xf numFmtId="168" fontId="13" fillId="3" borderId="0" xfId="1" applyNumberFormat="1" applyFont="1" applyFill="1" applyAlignment="1" applyProtection="1">
      <alignment horizontal="left" vertical="center"/>
      <protection locked="0"/>
    </xf>
    <xf numFmtId="168" fontId="10" fillId="2" borderId="0" xfId="1" applyNumberFormat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2" borderId="0" xfId="1" applyFont="1" applyFill="1" applyAlignment="1">
      <alignment horizontal="right" vertical="center"/>
    </xf>
    <xf numFmtId="0" fontId="10" fillId="2" borderId="0" xfId="1" applyFont="1" applyFill="1" applyAlignment="1">
      <alignment horizontal="right" vertical="center"/>
    </xf>
    <xf numFmtId="0" fontId="12" fillId="3" borderId="0" xfId="1" applyFont="1" applyFill="1" applyAlignment="1" applyProtection="1">
      <alignment horizontal="center" vertical="center"/>
      <protection locked="0"/>
    </xf>
    <xf numFmtId="0" fontId="13" fillId="3" borderId="0" xfId="1" applyFont="1" applyFill="1" applyAlignment="1" applyProtection="1">
      <alignment horizontal="center" vertical="center"/>
      <protection locked="0"/>
    </xf>
    <xf numFmtId="0" fontId="17" fillId="2" borderId="0" xfId="1" applyFont="1" applyFill="1" applyAlignment="1">
      <alignment vertical="center"/>
    </xf>
    <xf numFmtId="0" fontId="14" fillId="2" borderId="0" xfId="1" applyFont="1" applyFill="1" applyAlignment="1">
      <alignment vertical="center" wrapText="1"/>
    </xf>
    <xf numFmtId="0" fontId="2" fillId="2" borderId="0" xfId="1" applyFont="1" applyFill="1"/>
    <xf numFmtId="0" fontId="11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vertical="center"/>
    </xf>
    <xf numFmtId="0" fontId="16" fillId="2" borderId="0" xfId="1" applyFont="1" applyFill="1" applyAlignment="1">
      <alignment vertical="center"/>
    </xf>
    <xf numFmtId="2" fontId="12" fillId="3" borderId="0" xfId="1" applyNumberFormat="1" applyFont="1" applyFill="1" applyAlignment="1" applyProtection="1">
      <alignment horizontal="center" vertical="center"/>
      <protection locked="0"/>
    </xf>
    <xf numFmtId="0" fontId="11" fillId="2" borderId="0" xfId="1" applyFont="1" applyFill="1" applyAlignment="1">
      <alignment vertical="center" wrapText="1"/>
    </xf>
    <xf numFmtId="0" fontId="17" fillId="2" borderId="0" xfId="1" applyFont="1" applyFill="1"/>
    <xf numFmtId="2" fontId="11" fillId="2" borderId="0" xfId="1" applyNumberFormat="1" applyFont="1" applyFill="1" applyAlignment="1">
      <alignment horizontal="center" vertical="center"/>
    </xf>
    <xf numFmtId="0" fontId="18" fillId="2" borderId="0" xfId="1" applyFont="1" applyFill="1" applyAlignment="1">
      <alignment horizontal="left" vertical="center" wrapText="1"/>
    </xf>
    <xf numFmtId="167" fontId="11" fillId="2" borderId="0" xfId="1" applyNumberFormat="1" applyFont="1" applyFill="1" applyAlignment="1">
      <alignment horizontal="center" vertical="center"/>
    </xf>
    <xf numFmtId="0" fontId="10" fillId="2" borderId="33" xfId="1" applyFont="1" applyFill="1" applyBorder="1" applyAlignment="1">
      <alignment horizontal="right" vertical="center"/>
    </xf>
    <xf numFmtId="0" fontId="12" fillId="3" borderId="34" xfId="1" applyFont="1" applyFill="1" applyBorder="1" applyAlignment="1" applyProtection="1">
      <alignment horizontal="center" vertical="center"/>
      <protection locked="0"/>
    </xf>
    <xf numFmtId="0" fontId="10" fillId="2" borderId="35" xfId="1" applyFont="1" applyFill="1" applyBorder="1" applyAlignment="1">
      <alignment horizontal="right" vertical="center"/>
    </xf>
    <xf numFmtId="0" fontId="12" fillId="3" borderId="36" xfId="1" applyFont="1" applyFill="1" applyBorder="1" applyAlignment="1" applyProtection="1">
      <alignment horizontal="center" vertical="center"/>
      <protection locked="0"/>
    </xf>
    <xf numFmtId="0" fontId="11" fillId="2" borderId="10" xfId="1" applyFont="1" applyFill="1" applyBorder="1" applyAlignment="1">
      <alignment horizontal="center" vertical="center"/>
    </xf>
    <xf numFmtId="0" fontId="11" fillId="2" borderId="57" xfId="1" applyFont="1" applyFill="1" applyBorder="1" applyAlignment="1">
      <alignment horizontal="center" vertical="center"/>
    </xf>
    <xf numFmtId="0" fontId="11" fillId="2" borderId="38" xfId="1" applyFont="1" applyFill="1" applyBorder="1" applyAlignment="1">
      <alignment horizontal="center" vertical="center"/>
    </xf>
    <xf numFmtId="0" fontId="11" fillId="2" borderId="42" xfId="1" applyFont="1" applyFill="1" applyBorder="1" applyAlignment="1">
      <alignment horizontal="center" vertical="center"/>
    </xf>
    <xf numFmtId="0" fontId="10" fillId="2" borderId="54" xfId="1" applyFont="1" applyFill="1" applyBorder="1" applyAlignment="1">
      <alignment horizontal="center" vertical="center"/>
    </xf>
    <xf numFmtId="0" fontId="12" fillId="3" borderId="57" xfId="1" applyFont="1" applyFill="1" applyBorder="1" applyAlignment="1" applyProtection="1">
      <alignment horizontal="center" vertical="center"/>
      <protection locked="0"/>
    </xf>
    <xf numFmtId="169" fontId="10" fillId="2" borderId="54" xfId="1" applyNumberFormat="1" applyFont="1" applyFill="1" applyBorder="1" applyAlignment="1">
      <alignment horizontal="center" vertical="center"/>
    </xf>
    <xf numFmtId="169" fontId="10" fillId="2" borderId="40" xfId="1" applyNumberFormat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12" fillId="3" borderId="55" xfId="1" applyFont="1" applyFill="1" applyBorder="1" applyAlignment="1" applyProtection="1">
      <alignment horizontal="center" vertical="center"/>
      <protection locked="0"/>
    </xf>
    <xf numFmtId="169" fontId="10" fillId="2" borderId="0" xfId="1" applyNumberFormat="1" applyFont="1" applyFill="1" applyAlignment="1">
      <alignment horizontal="center" vertical="center"/>
    </xf>
    <xf numFmtId="169" fontId="10" fillId="2" borderId="36" xfId="1" applyNumberFormat="1" applyFont="1" applyFill="1" applyBorder="1" applyAlignment="1">
      <alignment horizontal="center" vertical="center"/>
    </xf>
    <xf numFmtId="0" fontId="10" fillId="2" borderId="0" xfId="1" applyFont="1" applyFill="1"/>
    <xf numFmtId="0" fontId="10" fillId="2" borderId="7" xfId="1" applyFont="1" applyFill="1" applyBorder="1" applyAlignment="1">
      <alignment horizontal="center" vertical="center"/>
    </xf>
    <xf numFmtId="0" fontId="12" fillId="3" borderId="61" xfId="1" applyFont="1" applyFill="1" applyBorder="1" applyAlignment="1" applyProtection="1">
      <alignment horizontal="center" vertical="center"/>
      <protection locked="0"/>
    </xf>
    <xf numFmtId="169" fontId="10" fillId="2" borderId="7" xfId="1" applyNumberFormat="1" applyFont="1" applyFill="1" applyBorder="1" applyAlignment="1">
      <alignment horizontal="center" vertical="center"/>
    </xf>
    <xf numFmtId="169" fontId="10" fillId="2" borderId="15" xfId="1" applyNumberFormat="1" applyFont="1" applyFill="1" applyBorder="1" applyAlignment="1">
      <alignment horizontal="center" vertical="center"/>
    </xf>
    <xf numFmtId="169" fontId="11" fillId="6" borderId="55" xfId="1" applyNumberFormat="1" applyFont="1" applyFill="1" applyBorder="1" applyAlignment="1">
      <alignment horizontal="center" vertical="center"/>
    </xf>
    <xf numFmtId="169" fontId="11" fillId="6" borderId="48" xfId="1" applyNumberFormat="1" applyFont="1" applyFill="1" applyBorder="1" applyAlignment="1">
      <alignment horizontal="center" vertical="center"/>
    </xf>
    <xf numFmtId="1" fontId="11" fillId="6" borderId="56" xfId="1" applyNumberFormat="1" applyFont="1" applyFill="1" applyBorder="1" applyAlignment="1">
      <alignment horizontal="center" vertical="center"/>
    </xf>
    <xf numFmtId="169" fontId="11" fillId="6" borderId="49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10" fillId="2" borderId="50" xfId="1" applyFont="1" applyFill="1" applyBorder="1" applyAlignment="1">
      <alignment horizontal="right"/>
    </xf>
    <xf numFmtId="0" fontId="12" fillId="3" borderId="23" xfId="1" applyFont="1" applyFill="1" applyBorder="1" applyAlignment="1" applyProtection="1">
      <alignment horizontal="center" vertical="center"/>
      <protection locked="0"/>
    </xf>
    <xf numFmtId="0" fontId="12" fillId="3" borderId="28" xfId="1" applyFont="1" applyFill="1" applyBorder="1" applyAlignment="1" applyProtection="1">
      <alignment horizontal="center" vertical="center"/>
      <protection locked="0"/>
    </xf>
    <xf numFmtId="0" fontId="10" fillId="2" borderId="11" xfId="1" applyFont="1" applyFill="1" applyBorder="1" applyAlignment="1">
      <alignment horizontal="right"/>
    </xf>
    <xf numFmtId="2" fontId="10" fillId="6" borderId="39" xfId="1" applyNumberFormat="1" applyFont="1" applyFill="1" applyBorder="1" applyAlignment="1">
      <alignment horizontal="center" vertical="center"/>
    </xf>
    <xf numFmtId="2" fontId="10" fillId="6" borderId="17" xfId="1" applyNumberFormat="1" applyFont="1" applyFill="1" applyBorder="1" applyAlignment="1">
      <alignment horizontal="center" vertical="center"/>
    </xf>
    <xf numFmtId="0" fontId="10" fillId="2" borderId="36" xfId="1" applyFont="1" applyFill="1" applyBorder="1" applyAlignment="1">
      <alignment horizontal="center" vertical="center"/>
    </xf>
    <xf numFmtId="2" fontId="10" fillId="7" borderId="39" xfId="1" applyNumberFormat="1" applyFont="1" applyFill="1" applyBorder="1" applyAlignment="1">
      <alignment horizontal="center" vertical="center"/>
    </xf>
    <xf numFmtId="2" fontId="10" fillId="2" borderId="0" xfId="1" applyNumberFormat="1" applyFont="1" applyFill="1" applyAlignment="1">
      <alignment horizontal="center" vertical="center"/>
    </xf>
    <xf numFmtId="2" fontId="10" fillId="7" borderId="17" xfId="1" applyNumberFormat="1" applyFont="1" applyFill="1" applyBorder="1" applyAlignment="1">
      <alignment horizontal="center" vertical="center"/>
    </xf>
    <xf numFmtId="2" fontId="10" fillId="6" borderId="18" xfId="1" applyNumberFormat="1" applyFont="1" applyFill="1" applyBorder="1" applyAlignment="1">
      <alignment horizontal="center" vertical="center"/>
    </xf>
    <xf numFmtId="0" fontId="10" fillId="2" borderId="63" xfId="1" applyFont="1" applyFill="1" applyBorder="1" applyAlignment="1">
      <alignment horizontal="right" vertical="center"/>
    </xf>
    <xf numFmtId="166" fontId="12" fillId="3" borderId="39" xfId="1" applyNumberFormat="1" applyFont="1" applyFill="1" applyBorder="1" applyAlignment="1" applyProtection="1">
      <alignment horizontal="center" vertical="center"/>
      <protection locked="0"/>
    </xf>
    <xf numFmtId="1" fontId="10" fillId="2" borderId="0" xfId="1" applyNumberFormat="1" applyFont="1" applyFill="1" applyAlignment="1">
      <alignment horizontal="center" vertical="center"/>
    </xf>
    <xf numFmtId="0" fontId="10" fillId="2" borderId="37" xfId="1" applyFont="1" applyFill="1" applyBorder="1" applyAlignment="1">
      <alignment horizontal="right" vertical="center"/>
    </xf>
    <xf numFmtId="0" fontId="10" fillId="2" borderId="57" xfId="1" applyFont="1" applyFill="1" applyBorder="1" applyAlignment="1">
      <alignment horizontal="right" vertical="center"/>
    </xf>
    <xf numFmtId="2" fontId="10" fillId="6" borderId="42" xfId="1" applyNumberFormat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right" vertical="center"/>
    </xf>
    <xf numFmtId="169" fontId="11" fillId="7" borderId="28" xfId="1" applyNumberFormat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right" vertical="center"/>
    </xf>
    <xf numFmtId="10" fontId="10" fillId="6" borderId="17" xfId="1" applyNumberFormat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right" vertical="center"/>
    </xf>
    <xf numFmtId="0" fontId="10" fillId="7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0" fontId="11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166" fontId="11" fillId="2" borderId="0" xfId="1" applyNumberFormat="1" applyFont="1" applyFill="1" applyAlignment="1" applyProtection="1">
      <alignment horizontal="center" vertical="center"/>
      <protection locked="0"/>
    </xf>
    <xf numFmtId="2" fontId="11" fillId="2" borderId="31" xfId="1" applyNumberFormat="1" applyFont="1" applyFill="1" applyBorder="1" applyAlignment="1">
      <alignment horizontal="center" vertical="center"/>
    </xf>
    <xf numFmtId="0" fontId="11" fillId="2" borderId="31" xfId="1" applyFont="1" applyFill="1" applyBorder="1" applyAlignment="1">
      <alignment horizontal="center" vertical="center"/>
    </xf>
    <xf numFmtId="0" fontId="11" fillId="2" borderId="34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0" fontId="12" fillId="3" borderId="33" xfId="1" applyFont="1" applyFill="1" applyBorder="1" applyAlignment="1" applyProtection="1">
      <alignment horizontal="center" vertical="center"/>
      <protection locked="0"/>
    </xf>
    <xf numFmtId="2" fontId="10" fillId="2" borderId="33" xfId="1" applyNumberFormat="1" applyFont="1" applyFill="1" applyBorder="1" applyAlignment="1">
      <alignment horizontal="center" vertical="center"/>
    </xf>
    <xf numFmtId="10" fontId="10" fillId="2" borderId="31" xfId="1" applyNumberFormat="1" applyFont="1" applyFill="1" applyBorder="1" applyAlignment="1">
      <alignment horizontal="center" vertical="center"/>
    </xf>
    <xf numFmtId="0" fontId="10" fillId="2" borderId="52" xfId="1" applyFont="1" applyFill="1" applyBorder="1" applyAlignment="1">
      <alignment horizontal="center" vertical="center"/>
    </xf>
    <xf numFmtId="0" fontId="12" fillId="3" borderId="35" xfId="1" applyFont="1" applyFill="1" applyBorder="1" applyAlignment="1" applyProtection="1">
      <alignment horizontal="center" vertical="center"/>
      <protection locked="0"/>
    </xf>
    <xf numFmtId="2" fontId="10" fillId="2" borderId="35" xfId="1" applyNumberFormat="1" applyFont="1" applyFill="1" applyBorder="1" applyAlignment="1">
      <alignment horizontal="center" vertical="center"/>
    </xf>
    <xf numFmtId="10" fontId="10" fillId="2" borderId="52" xfId="1" applyNumberFormat="1" applyFont="1" applyFill="1" applyBorder="1" applyAlignment="1">
      <alignment horizontal="center" vertical="center"/>
    </xf>
    <xf numFmtId="0" fontId="10" fillId="2" borderId="32" xfId="1" applyFont="1" applyFill="1" applyBorder="1" applyAlignment="1">
      <alignment horizontal="center" vertical="center"/>
    </xf>
    <xf numFmtId="0" fontId="12" fillId="3" borderId="51" xfId="1" applyFont="1" applyFill="1" applyBorder="1" applyAlignment="1" applyProtection="1">
      <alignment horizontal="center" vertical="center"/>
      <protection locked="0"/>
    </xf>
    <xf numFmtId="2" fontId="10" fillId="2" borderId="31" xfId="1" applyNumberFormat="1" applyFont="1" applyFill="1" applyBorder="1" applyAlignment="1">
      <alignment horizontal="center" vertical="center"/>
    </xf>
    <xf numFmtId="10" fontId="10" fillId="2" borderId="34" xfId="1" applyNumberFormat="1" applyFont="1" applyFill="1" applyBorder="1" applyAlignment="1">
      <alignment horizontal="center" vertical="center"/>
    </xf>
    <xf numFmtId="2" fontId="10" fillId="2" borderId="52" xfId="1" applyNumberFormat="1" applyFont="1" applyFill="1" applyBorder="1" applyAlignment="1">
      <alignment horizontal="center" vertical="center"/>
    </xf>
    <xf numFmtId="10" fontId="10" fillId="2" borderId="36" xfId="1" applyNumberFormat="1" applyFont="1" applyFill="1" applyBorder="1" applyAlignment="1">
      <alignment horizontal="center" vertical="center"/>
    </xf>
    <xf numFmtId="2" fontId="10" fillId="2" borderId="32" xfId="1" applyNumberFormat="1" applyFont="1" applyFill="1" applyBorder="1" applyAlignment="1">
      <alignment horizontal="center" vertical="center"/>
    </xf>
    <xf numFmtId="10" fontId="10" fillId="2" borderId="53" xfId="1" applyNumberFormat="1" applyFont="1" applyFill="1" applyBorder="1" applyAlignment="1">
      <alignment horizontal="center" vertical="center"/>
    </xf>
    <xf numFmtId="0" fontId="10" fillId="2" borderId="51" xfId="1" applyFont="1" applyFill="1" applyBorder="1" applyAlignment="1">
      <alignment horizontal="right" vertical="center"/>
    </xf>
    <xf numFmtId="2" fontId="11" fillId="2" borderId="53" xfId="1" applyNumberFormat="1" applyFont="1" applyFill="1" applyBorder="1" applyAlignment="1">
      <alignment horizontal="center" vertical="center"/>
    </xf>
    <xf numFmtId="10" fontId="10" fillId="2" borderId="32" xfId="1" applyNumberFormat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right" vertical="center"/>
    </xf>
    <xf numFmtId="10" fontId="12" fillId="7" borderId="15" xfId="1" applyNumberFormat="1" applyFont="1" applyFill="1" applyBorder="1" applyAlignment="1">
      <alignment horizontal="center" vertical="center"/>
    </xf>
    <xf numFmtId="10" fontId="12" fillId="6" borderId="16" xfId="1" applyNumberFormat="1" applyFont="1" applyFill="1" applyBorder="1" applyAlignment="1">
      <alignment horizontal="center" vertical="center"/>
    </xf>
    <xf numFmtId="0" fontId="12" fillId="7" borderId="19" xfId="1" applyFont="1" applyFill="1" applyBorder="1" applyAlignment="1">
      <alignment horizontal="center" vertical="center"/>
    </xf>
    <xf numFmtId="165" fontId="12" fillId="2" borderId="0" xfId="1" applyNumberFormat="1" applyFont="1" applyFill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50" xfId="1" applyFont="1" applyFill="1" applyBorder="1" applyAlignment="1">
      <alignment horizontal="center" vertical="center"/>
    </xf>
    <xf numFmtId="0" fontId="11" fillId="2" borderId="37" xfId="1" applyFont="1" applyFill="1" applyBorder="1" applyAlignment="1">
      <alignment horizontal="center" vertical="center"/>
    </xf>
    <xf numFmtId="0" fontId="12" fillId="3" borderId="41" xfId="1" applyFont="1" applyFill="1" applyBorder="1" applyAlignment="1" applyProtection="1">
      <alignment horizontal="center"/>
      <protection locked="0"/>
    </xf>
    <xf numFmtId="169" fontId="10" fillId="2" borderId="38" xfId="1" applyNumberFormat="1" applyFont="1" applyFill="1" applyBorder="1" applyAlignment="1">
      <alignment horizontal="center" vertical="center"/>
    </xf>
    <xf numFmtId="169" fontId="10" fillId="2" borderId="42" xfId="1" applyNumberFormat="1" applyFont="1" applyFill="1" applyBorder="1" applyAlignment="1">
      <alignment horizontal="center" vertical="center"/>
    </xf>
    <xf numFmtId="0" fontId="12" fillId="3" borderId="35" xfId="1" applyFont="1" applyFill="1" applyBorder="1" applyAlignment="1" applyProtection="1">
      <alignment horizontal="center"/>
      <protection locked="0"/>
    </xf>
    <xf numFmtId="169" fontId="10" fillId="2" borderId="43" xfId="1" applyNumberFormat="1" applyFont="1" applyFill="1" applyBorder="1" applyAlignment="1">
      <alignment horizontal="center" vertical="center"/>
    </xf>
    <xf numFmtId="169" fontId="10" fillId="2" borderId="44" xfId="1" applyNumberFormat="1" applyFont="1" applyFill="1" applyBorder="1" applyAlignment="1">
      <alignment horizontal="center" vertical="center"/>
    </xf>
    <xf numFmtId="0" fontId="12" fillId="3" borderId="45" xfId="1" applyFont="1" applyFill="1" applyBorder="1" applyAlignment="1" applyProtection="1">
      <alignment horizontal="center" vertical="center"/>
      <protection locked="0"/>
    </xf>
    <xf numFmtId="169" fontId="10" fillId="2" borderId="46" xfId="1" applyNumberFormat="1" applyFont="1" applyFill="1" applyBorder="1" applyAlignment="1">
      <alignment horizontal="center" vertical="center"/>
    </xf>
    <xf numFmtId="1" fontId="12" fillId="3" borderId="45" xfId="1" applyNumberFormat="1" applyFont="1" applyFill="1" applyBorder="1" applyAlignment="1" applyProtection="1">
      <alignment horizontal="center" vertical="center"/>
      <protection locked="0"/>
    </xf>
    <xf numFmtId="169" fontId="10" fillId="2" borderId="47" xfId="1" applyNumberFormat="1" applyFont="1" applyFill="1" applyBorder="1" applyAlignment="1">
      <alignment horizontal="center" vertical="center"/>
    </xf>
    <xf numFmtId="169" fontId="11" fillId="6" borderId="56" xfId="1" applyNumberFormat="1" applyFont="1" applyFill="1" applyBorder="1" applyAlignment="1">
      <alignment horizontal="center" vertical="center"/>
    </xf>
    <xf numFmtId="169" fontId="11" fillId="6" borderId="32" xfId="1" applyNumberFormat="1" applyFont="1" applyFill="1" applyBorder="1" applyAlignment="1">
      <alignment horizontal="center" vertical="center"/>
    </xf>
    <xf numFmtId="0" fontId="10" fillId="2" borderId="53" xfId="1" applyFont="1" applyFill="1" applyBorder="1" applyAlignment="1">
      <alignment horizontal="center" vertical="center"/>
    </xf>
    <xf numFmtId="164" fontId="10" fillId="6" borderId="39" xfId="1" applyNumberFormat="1" applyFont="1" applyFill="1" applyBorder="1" applyAlignment="1">
      <alignment horizontal="center" vertical="center"/>
    </xf>
    <xf numFmtId="164" fontId="10" fillId="2" borderId="0" xfId="1" applyNumberFormat="1" applyFont="1" applyFill="1" applyAlignment="1">
      <alignment horizontal="center" vertical="center"/>
    </xf>
    <xf numFmtId="164" fontId="10" fillId="6" borderId="18" xfId="1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vertical="center"/>
    </xf>
    <xf numFmtId="166" fontId="10" fillId="7" borderId="39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10" fillId="7" borderId="42" xfId="1" applyNumberFormat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wrapText="1"/>
    </xf>
    <xf numFmtId="10" fontId="10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 vertical="center"/>
    </xf>
    <xf numFmtId="0" fontId="11" fillId="7" borderId="18" xfId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/>
    </xf>
    <xf numFmtId="0" fontId="11" fillId="2" borderId="58" xfId="1" applyFont="1" applyFill="1" applyBorder="1" applyAlignment="1">
      <alignment vertical="center"/>
    </xf>
    <xf numFmtId="0" fontId="11" fillId="2" borderId="34" xfId="1" applyFont="1" applyFill="1" applyBorder="1" applyAlignment="1">
      <alignment horizontal="center" vertical="center" wrapText="1"/>
    </xf>
    <xf numFmtId="0" fontId="10" fillId="2" borderId="35" xfId="1" applyFont="1" applyFill="1" applyBorder="1" applyAlignment="1">
      <alignment horizontal="center" vertical="center"/>
    </xf>
    <xf numFmtId="1" fontId="12" fillId="3" borderId="43" xfId="1" applyNumberFormat="1" applyFont="1" applyFill="1" applyBorder="1" applyAlignment="1" applyProtection="1">
      <alignment horizontal="center"/>
      <protection locked="0"/>
    </xf>
    <xf numFmtId="2" fontId="10" fillId="2" borderId="38" xfId="1" applyNumberFormat="1" applyFont="1" applyFill="1" applyBorder="1" applyAlignment="1">
      <alignment horizontal="center" vertical="center"/>
    </xf>
    <xf numFmtId="10" fontId="10" fillId="2" borderId="42" xfId="1" applyNumberFormat="1" applyFont="1" applyFill="1" applyBorder="1" applyAlignment="1">
      <alignment horizontal="center" vertical="center"/>
    </xf>
    <xf numFmtId="2" fontId="10" fillId="2" borderId="43" xfId="1" applyNumberFormat="1" applyFont="1" applyFill="1" applyBorder="1" applyAlignment="1">
      <alignment horizontal="center" vertical="center"/>
    </xf>
    <xf numFmtId="10" fontId="10" fillId="2" borderId="44" xfId="1" applyNumberFormat="1" applyFont="1" applyFill="1" applyBorder="1" applyAlignment="1">
      <alignment horizontal="center" vertical="center"/>
    </xf>
    <xf numFmtId="0" fontId="10" fillId="2" borderId="45" xfId="1" applyFont="1" applyFill="1" applyBorder="1" applyAlignment="1">
      <alignment horizontal="center" vertical="center"/>
    </xf>
    <xf numFmtId="1" fontId="12" fillId="3" borderId="46" xfId="1" applyNumberFormat="1" applyFont="1" applyFill="1" applyBorder="1" applyAlignment="1" applyProtection="1">
      <alignment horizontal="center"/>
      <protection locked="0"/>
    </xf>
    <xf numFmtId="2" fontId="10" fillId="2" borderId="46" xfId="1" applyNumberFormat="1" applyFont="1" applyFill="1" applyBorder="1" applyAlignment="1">
      <alignment horizontal="center" vertical="center"/>
    </xf>
    <xf numFmtId="10" fontId="10" fillId="2" borderId="47" xfId="1" applyNumberFormat="1" applyFont="1" applyFill="1" applyBorder="1" applyAlignment="1">
      <alignment horizontal="center" vertical="center"/>
    </xf>
    <xf numFmtId="2" fontId="10" fillId="2" borderId="36" xfId="1" applyNumberFormat="1" applyFont="1" applyFill="1" applyBorder="1" applyAlignment="1">
      <alignment horizontal="center" vertical="center"/>
    </xf>
    <xf numFmtId="169" fontId="11" fillId="2" borderId="0" xfId="1" applyNumberFormat="1" applyFont="1" applyFill="1" applyAlignment="1">
      <alignment horizontal="center" vertical="center"/>
    </xf>
    <xf numFmtId="169" fontId="10" fillId="2" borderId="2" xfId="1" applyNumberFormat="1" applyFont="1" applyFill="1" applyBorder="1" applyAlignment="1">
      <alignment horizontal="right" vertical="center"/>
    </xf>
    <xf numFmtId="10" fontId="12" fillId="7" borderId="39" xfId="1" applyNumberFormat="1" applyFont="1" applyFill="1" applyBorder="1" applyAlignment="1">
      <alignment horizontal="center" vertical="center"/>
    </xf>
    <xf numFmtId="0" fontId="10" fillId="2" borderId="35" xfId="1" applyFont="1" applyFill="1" applyBorder="1" applyAlignment="1">
      <alignment vertical="center"/>
    </xf>
    <xf numFmtId="0" fontId="10" fillId="2" borderId="6" xfId="1" applyFont="1" applyFill="1" applyBorder="1" applyAlignment="1">
      <alignment vertical="center"/>
    </xf>
    <xf numFmtId="10" fontId="12" fillId="6" borderId="39" xfId="1" applyNumberFormat="1" applyFont="1" applyFill="1" applyBorder="1" applyAlignment="1">
      <alignment horizontal="center" vertical="center"/>
    </xf>
    <xf numFmtId="0" fontId="10" fillId="2" borderId="51" xfId="1" applyFont="1" applyFill="1" applyBorder="1" applyAlignment="1">
      <alignment vertical="center"/>
    </xf>
    <xf numFmtId="0" fontId="10" fillId="2" borderId="62" xfId="1" applyFont="1" applyFill="1" applyBorder="1" applyAlignment="1">
      <alignment horizontal="center" vertical="center"/>
    </xf>
    <xf numFmtId="0" fontId="10" fillId="2" borderId="59" xfId="1" applyFont="1" applyFill="1" applyBorder="1" applyAlignment="1">
      <alignment horizontal="right" vertical="center"/>
    </xf>
    <xf numFmtId="0" fontId="12" fillId="7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1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10" fillId="2" borderId="0" xfId="1" applyFont="1" applyFill="1" applyAlignment="1">
      <alignment horizontal="right"/>
    </xf>
    <xf numFmtId="0" fontId="11" fillId="2" borderId="0" xfId="1" applyFont="1" applyFill="1" applyAlignment="1">
      <alignment horizontal="center"/>
    </xf>
    <xf numFmtId="0" fontId="15" fillId="2" borderId="0" xfId="1" applyFont="1" applyFill="1"/>
    <xf numFmtId="0" fontId="16" fillId="2" borderId="0" xfId="1" applyFont="1" applyFill="1"/>
    <xf numFmtId="0" fontId="10" fillId="2" borderId="33" xfId="1" applyFont="1" applyFill="1" applyBorder="1" applyAlignment="1">
      <alignment horizontal="right"/>
    </xf>
    <xf numFmtId="0" fontId="12" fillId="3" borderId="64" xfId="1" applyFont="1" applyFill="1" applyBorder="1" applyAlignment="1" applyProtection="1">
      <alignment horizontal="center" vertical="center"/>
      <protection locked="0"/>
    </xf>
    <xf numFmtId="0" fontId="10" fillId="2" borderId="35" xfId="1" applyFont="1" applyFill="1" applyBorder="1" applyAlignment="1">
      <alignment horizontal="right"/>
    </xf>
    <xf numFmtId="0" fontId="12" fillId="3" borderId="44" xfId="1" applyFont="1" applyFill="1" applyBorder="1" applyAlignment="1" applyProtection="1">
      <alignment horizontal="center" vertical="center"/>
      <protection locked="0"/>
    </xf>
    <xf numFmtId="0" fontId="11" fillId="2" borderId="10" xfId="1" applyFont="1" applyFill="1" applyBorder="1" applyAlignment="1">
      <alignment horizontal="center"/>
    </xf>
    <xf numFmtId="0" fontId="11" fillId="2" borderId="57" xfId="1" applyFont="1" applyFill="1" applyBorder="1" applyAlignment="1">
      <alignment horizontal="center"/>
    </xf>
    <xf numFmtId="0" fontId="11" fillId="2" borderId="42" xfId="1" applyFont="1" applyFill="1" applyBorder="1" applyAlignment="1">
      <alignment horizontal="center"/>
    </xf>
    <xf numFmtId="0" fontId="10" fillId="2" borderId="54" xfId="1" applyFont="1" applyFill="1" applyBorder="1" applyAlignment="1">
      <alignment horizontal="center"/>
    </xf>
    <xf numFmtId="0" fontId="12" fillId="3" borderId="41" xfId="1" applyFont="1" applyFill="1" applyBorder="1" applyAlignment="1" applyProtection="1">
      <alignment horizontal="center" vertical="center"/>
      <protection locked="0"/>
    </xf>
    <xf numFmtId="169" fontId="10" fillId="2" borderId="42" xfId="1" applyNumberFormat="1" applyFont="1" applyFill="1" applyBorder="1" applyAlignment="1">
      <alignment horizontal="center"/>
    </xf>
    <xf numFmtId="0" fontId="10" fillId="2" borderId="0" xfId="1" applyFont="1" applyFill="1" applyAlignment="1">
      <alignment horizontal="center"/>
    </xf>
    <xf numFmtId="169" fontId="10" fillId="2" borderId="44" xfId="1" applyNumberFormat="1" applyFont="1" applyFill="1" applyBorder="1" applyAlignment="1">
      <alignment horizontal="center"/>
    </xf>
    <xf numFmtId="0" fontId="10" fillId="2" borderId="7" xfId="1" applyFont="1" applyFill="1" applyBorder="1" applyAlignment="1">
      <alignment horizontal="center"/>
    </xf>
    <xf numFmtId="169" fontId="10" fillId="2" borderId="47" xfId="1" applyNumberFormat="1" applyFont="1" applyFill="1" applyBorder="1" applyAlignment="1">
      <alignment horizontal="center"/>
    </xf>
    <xf numFmtId="1" fontId="11" fillId="6" borderId="56" xfId="1" applyNumberFormat="1" applyFont="1" applyFill="1" applyBorder="1" applyAlignment="1">
      <alignment horizontal="center"/>
    </xf>
    <xf numFmtId="169" fontId="11" fillId="6" borderId="49" xfId="1" applyNumberFormat="1" applyFont="1" applyFill="1" applyBorder="1" applyAlignment="1">
      <alignment horizontal="center"/>
    </xf>
    <xf numFmtId="1" fontId="11" fillId="6" borderId="53" xfId="1" applyNumberFormat="1" applyFont="1" applyFill="1" applyBorder="1" applyAlignment="1">
      <alignment horizontal="center"/>
    </xf>
    <xf numFmtId="0" fontId="10" fillId="2" borderId="21" xfId="1" applyFont="1" applyFill="1" applyBorder="1" applyAlignment="1">
      <alignment horizontal="right"/>
    </xf>
    <xf numFmtId="0" fontId="12" fillId="3" borderId="31" xfId="1" applyFont="1" applyFill="1" applyBorder="1" applyAlignment="1" applyProtection="1">
      <alignment horizontal="center" vertical="center"/>
      <protection locked="0"/>
    </xf>
    <xf numFmtId="0" fontId="10" fillId="2" borderId="37" xfId="1" applyFont="1" applyFill="1" applyBorder="1" applyAlignment="1">
      <alignment horizontal="right"/>
    </xf>
    <xf numFmtId="2" fontId="10" fillId="6" borderId="39" xfId="1" applyNumberFormat="1" applyFont="1" applyFill="1" applyBorder="1" applyAlignment="1">
      <alignment horizontal="center"/>
    </xf>
    <xf numFmtId="2" fontId="10" fillId="6" borderId="17" xfId="1" applyNumberFormat="1" applyFont="1" applyFill="1" applyBorder="1" applyAlignment="1">
      <alignment horizontal="center"/>
    </xf>
    <xf numFmtId="169" fontId="10" fillId="2" borderId="49" xfId="1" applyNumberFormat="1" applyFont="1" applyFill="1" applyBorder="1" applyAlignment="1">
      <alignment horizontal="center"/>
    </xf>
    <xf numFmtId="2" fontId="10" fillId="7" borderId="39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2" fontId="10" fillId="7" borderId="17" xfId="1" applyNumberFormat="1" applyFont="1" applyFill="1" applyBorder="1" applyAlignment="1">
      <alignment horizontal="center"/>
    </xf>
    <xf numFmtId="2" fontId="10" fillId="6" borderId="18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1" fontId="10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0" fillId="2" borderId="25" xfId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69" fontId="10" fillId="2" borderId="0" xfId="1" applyNumberFormat="1" applyFont="1" applyFill="1" applyAlignment="1">
      <alignment horizontal="center"/>
    </xf>
    <xf numFmtId="0" fontId="10" fillId="2" borderId="14" xfId="1" applyFont="1" applyFill="1" applyBorder="1" applyAlignment="1">
      <alignment horizontal="right"/>
    </xf>
    <xf numFmtId="169" fontId="11" fillId="7" borderId="14" xfId="1" applyNumberFormat="1" applyFont="1" applyFill="1" applyBorder="1" applyAlignment="1">
      <alignment horizontal="center"/>
    </xf>
    <xf numFmtId="0" fontId="10" fillId="2" borderId="17" xfId="1" applyFont="1" applyFill="1" applyBorder="1" applyAlignment="1">
      <alignment horizontal="right"/>
    </xf>
    <xf numFmtId="10" fontId="11" fillId="6" borderId="17" xfId="1" applyNumberFormat="1" applyFont="1" applyFill="1" applyBorder="1" applyAlignment="1">
      <alignment horizontal="center"/>
    </xf>
    <xf numFmtId="0" fontId="10" fillId="2" borderId="18" xfId="1" applyFont="1" applyFill="1" applyBorder="1" applyAlignment="1">
      <alignment horizontal="right"/>
    </xf>
    <xf numFmtId="0" fontId="11" fillId="7" borderId="18" xfId="1" applyFont="1" applyFill="1" applyBorder="1" applyAlignment="1">
      <alignment horizontal="center"/>
    </xf>
    <xf numFmtId="0" fontId="3" fillId="2" borderId="0" xfId="1" applyFont="1" applyFill="1"/>
    <xf numFmtId="0" fontId="11" fillId="2" borderId="20" xfId="1" applyFont="1" applyFill="1" applyBorder="1" applyAlignment="1">
      <alignment horizontal="center"/>
    </xf>
    <xf numFmtId="0" fontId="11" fillId="2" borderId="58" xfId="1" applyFont="1" applyFill="1" applyBorder="1" applyAlignment="1">
      <alignment horizontal="center"/>
    </xf>
    <xf numFmtId="0" fontId="11" fillId="2" borderId="58" xfId="1" applyFont="1" applyFill="1" applyBorder="1"/>
    <xf numFmtId="0" fontId="11" fillId="2" borderId="34" xfId="1" applyFont="1" applyFill="1" applyBorder="1" applyAlignment="1">
      <alignment horizontal="center" wrapText="1"/>
    </xf>
    <xf numFmtId="0" fontId="10" fillId="2" borderId="35" xfId="1" applyFont="1" applyFill="1" applyBorder="1" applyAlignment="1">
      <alignment horizontal="center"/>
    </xf>
    <xf numFmtId="0" fontId="12" fillId="3" borderId="38" xfId="1" applyFont="1" applyFill="1" applyBorder="1" applyAlignment="1" applyProtection="1">
      <alignment horizontal="center" vertical="center"/>
      <protection locked="0"/>
    </xf>
    <xf numFmtId="2" fontId="10" fillId="2" borderId="4" xfId="1" applyNumberFormat="1" applyFont="1" applyFill="1" applyBorder="1" applyAlignment="1">
      <alignment horizontal="center"/>
    </xf>
    <xf numFmtId="10" fontId="10" fillId="2" borderId="40" xfId="1" applyNumberFormat="1" applyFont="1" applyFill="1" applyBorder="1" applyAlignment="1">
      <alignment horizontal="center"/>
    </xf>
    <xf numFmtId="0" fontId="12" fillId="3" borderId="43" xfId="1" applyFont="1" applyFill="1" applyBorder="1" applyAlignment="1" applyProtection="1">
      <alignment horizontal="center" vertical="center"/>
      <protection locked="0"/>
    </xf>
    <xf numFmtId="2" fontId="10" fillId="2" borderId="3" xfId="1" applyNumberFormat="1" applyFont="1" applyFill="1" applyBorder="1" applyAlignment="1">
      <alignment horizontal="center"/>
    </xf>
    <xf numFmtId="10" fontId="10" fillId="2" borderId="36" xfId="1" applyNumberFormat="1" applyFont="1" applyFill="1" applyBorder="1" applyAlignment="1">
      <alignment horizontal="center"/>
    </xf>
    <xf numFmtId="0" fontId="10" fillId="2" borderId="45" xfId="1" applyFont="1" applyFill="1" applyBorder="1" applyAlignment="1">
      <alignment horizontal="center"/>
    </xf>
    <xf numFmtId="0" fontId="12" fillId="3" borderId="46" xfId="1" applyFont="1" applyFill="1" applyBorder="1" applyAlignment="1" applyProtection="1">
      <alignment horizontal="center" vertical="center"/>
      <protection locked="0"/>
    </xf>
    <xf numFmtId="2" fontId="10" fillId="2" borderId="5" xfId="1" applyNumberFormat="1" applyFont="1" applyFill="1" applyBorder="1" applyAlignment="1">
      <alignment horizontal="center"/>
    </xf>
    <xf numFmtId="10" fontId="10" fillId="2" borderId="15" xfId="1" applyNumberFormat="1" applyFont="1" applyFill="1" applyBorder="1" applyAlignment="1">
      <alignment horizontal="center"/>
    </xf>
    <xf numFmtId="2" fontId="10" fillId="2" borderId="36" xfId="1" applyNumberFormat="1" applyFont="1" applyFill="1" applyBorder="1" applyAlignment="1">
      <alignment horizontal="center"/>
    </xf>
    <xf numFmtId="169" fontId="11" fillId="2" borderId="0" xfId="1" applyNumberFormat="1" applyFont="1" applyFill="1" applyAlignment="1">
      <alignment horizontal="center"/>
    </xf>
    <xf numFmtId="169" fontId="10" fillId="2" borderId="1" xfId="1" applyNumberFormat="1" applyFont="1" applyFill="1" applyBorder="1" applyAlignment="1">
      <alignment horizontal="right"/>
    </xf>
    <xf numFmtId="10" fontId="12" fillId="7" borderId="16" xfId="1" applyNumberFormat="1" applyFont="1" applyFill="1" applyBorder="1" applyAlignment="1">
      <alignment horizontal="center"/>
    </xf>
    <xf numFmtId="0" fontId="10" fillId="2" borderId="35" xfId="1" applyFont="1" applyFill="1" applyBorder="1"/>
    <xf numFmtId="0" fontId="10" fillId="2" borderId="1" xfId="1" applyFont="1" applyFill="1" applyBorder="1" applyAlignment="1">
      <alignment horizontal="right"/>
    </xf>
    <xf numFmtId="10" fontId="12" fillId="6" borderId="16" xfId="1" applyNumberFormat="1" applyFont="1" applyFill="1" applyBorder="1" applyAlignment="1">
      <alignment horizontal="center"/>
    </xf>
    <xf numFmtId="0" fontId="10" fillId="2" borderId="51" xfId="1" applyFont="1" applyFill="1" applyBorder="1"/>
    <xf numFmtId="0" fontId="10" fillId="2" borderId="9" xfId="1" applyFont="1" applyFill="1" applyBorder="1" applyAlignment="1">
      <alignment horizontal="center"/>
    </xf>
    <xf numFmtId="0" fontId="10" fillId="2" borderId="26" xfId="1" applyFont="1" applyFill="1" applyBorder="1" applyAlignment="1">
      <alignment horizontal="right"/>
    </xf>
    <xf numFmtId="0" fontId="12" fillId="7" borderId="19" xfId="1" applyFont="1" applyFill="1" applyBorder="1" applyAlignment="1">
      <alignment horizontal="center"/>
    </xf>
    <xf numFmtId="169" fontId="10" fillId="2" borderId="20" xfId="1" applyNumberFormat="1" applyFont="1" applyFill="1" applyBorder="1" applyAlignment="1">
      <alignment horizontal="right"/>
    </xf>
    <xf numFmtId="165" fontId="12" fillId="7" borderId="23" xfId="1" applyNumberFormat="1" applyFont="1" applyFill="1" applyBorder="1" applyAlignment="1">
      <alignment horizontal="center"/>
    </xf>
    <xf numFmtId="165" fontId="12" fillId="6" borderId="39" xfId="1" applyNumberFormat="1" applyFont="1" applyFill="1" applyBorder="1" applyAlignment="1">
      <alignment horizontal="center"/>
    </xf>
    <xf numFmtId="0" fontId="10" fillId="2" borderId="24" xfId="1" applyFont="1" applyFill="1" applyBorder="1" applyAlignment="1">
      <alignment horizontal="right"/>
    </xf>
    <xf numFmtId="0" fontId="12" fillId="7" borderId="27" xfId="1" applyFont="1" applyFill="1" applyBorder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vertical="center"/>
    </xf>
    <xf numFmtId="0" fontId="10" fillId="2" borderId="10" xfId="1" applyFont="1" applyFill="1" applyBorder="1" applyAlignment="1">
      <alignment horizontal="center" vertical="center"/>
    </xf>
    <xf numFmtId="0" fontId="10" fillId="2" borderId="7" xfId="1" applyFont="1" applyFill="1" applyBorder="1" applyAlignment="1" applyProtection="1">
      <alignment vertical="center"/>
      <protection locked="0"/>
    </xf>
    <xf numFmtId="0" fontId="10" fillId="2" borderId="7" xfId="1" applyFont="1" applyFill="1" applyBorder="1" applyAlignment="1">
      <alignment vertical="center"/>
    </xf>
    <xf numFmtId="0" fontId="11" fillId="2" borderId="11" xfId="1" applyFont="1" applyFill="1" applyBorder="1" applyAlignment="1" applyProtection="1">
      <alignment vertical="center"/>
      <protection locked="0"/>
    </xf>
    <xf numFmtId="0" fontId="11" fillId="2" borderId="11" xfId="1" applyFont="1" applyFill="1" applyBorder="1" applyAlignment="1">
      <alignment vertical="center"/>
    </xf>
    <xf numFmtId="0" fontId="10" fillId="2" borderId="11" xfId="1" applyFont="1" applyFill="1" applyBorder="1" applyAlignment="1">
      <alignment vertical="center"/>
    </xf>
    <xf numFmtId="14" fontId="2" fillId="2" borderId="7" xfId="0" applyNumberFormat="1" applyFont="1" applyFill="1" applyBorder="1"/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20" xfId="1" applyFont="1" applyFill="1" applyBorder="1" applyAlignment="1">
      <alignment horizontal="center" vertical="center"/>
    </xf>
    <xf numFmtId="0" fontId="11" fillId="2" borderId="50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/>
    </xf>
    <xf numFmtId="0" fontId="18" fillId="2" borderId="9" xfId="1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23" fillId="2" borderId="0" xfId="5" applyFill="1"/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14" fontId="2" fillId="2" borderId="7" xfId="5" applyNumberFormat="1" applyFont="1" applyFill="1" applyBorder="1"/>
    <xf numFmtId="0" fontId="1" fillId="2" borderId="11" xfId="5" applyFont="1" applyFill="1" applyBorder="1"/>
    <xf numFmtId="0" fontId="2" fillId="2" borderId="11" xfId="5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3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6" applyFont="1" applyFill="1"/>
    <xf numFmtId="0" fontId="9" fillId="2" borderId="0" xfId="6" applyFont="1" applyFill="1" applyAlignment="1">
      <alignment wrapText="1"/>
    </xf>
    <xf numFmtId="0" fontId="4" fillId="2" borderId="0" xfId="6" applyFont="1" applyFill="1"/>
    <xf numFmtId="0" fontId="6" fillId="2" borderId="0" xfId="6" applyFont="1" applyFill="1"/>
    <xf numFmtId="170" fontId="6" fillId="2" borderId="0" xfId="6" applyNumberFormat="1" applyFont="1" applyFill="1" applyAlignment="1">
      <alignment horizontal="center"/>
    </xf>
    <xf numFmtId="0" fontId="5" fillId="2" borderId="0" xfId="6" applyFont="1" applyFill="1" applyAlignment="1">
      <alignment horizontal="right"/>
    </xf>
    <xf numFmtId="170" fontId="6" fillId="2" borderId="0" xfId="6" applyNumberFormat="1" applyFont="1" applyFill="1"/>
    <xf numFmtId="0" fontId="4" fillId="2" borderId="0" xfId="6" applyFont="1" applyFill="1" applyAlignment="1">
      <alignment horizontal="left"/>
    </xf>
    <xf numFmtId="0" fontId="24" fillId="2" borderId="0" xfId="6" applyFont="1" applyFill="1"/>
    <xf numFmtId="164" fontId="1" fillId="2" borderId="0" xfId="6" applyNumberFormat="1" applyFont="1" applyFill="1"/>
    <xf numFmtId="164" fontId="5" fillId="2" borderId="12" xfId="6" applyNumberFormat="1" applyFont="1" applyFill="1" applyBorder="1" applyAlignment="1">
      <alignment horizontal="center" wrapText="1"/>
    </xf>
    <xf numFmtId="0" fontId="5" fillId="2" borderId="12" xfId="6" applyFont="1" applyFill="1" applyBorder="1" applyAlignment="1">
      <alignment horizontal="center" wrapText="1"/>
    </xf>
    <xf numFmtId="0" fontId="2" fillId="2" borderId="0" xfId="6" applyFont="1" applyFill="1" applyAlignment="1">
      <alignment horizontal="center"/>
    </xf>
    <xf numFmtId="2" fontId="6" fillId="3" borderId="52" xfId="6" applyNumberFormat="1" applyFont="1" applyFill="1" applyBorder="1" applyProtection="1">
      <protection locked="0"/>
    </xf>
    <xf numFmtId="10" fontId="6" fillId="2" borderId="31" xfId="6" applyNumberFormat="1" applyFont="1" applyFill="1" applyBorder="1" applyAlignment="1">
      <alignment horizontal="center"/>
    </xf>
    <xf numFmtId="10" fontId="6" fillId="2" borderId="0" xfId="6" applyNumberFormat="1" applyFont="1" applyFill="1" applyAlignment="1">
      <alignment horizontal="center"/>
    </xf>
    <xf numFmtId="10" fontId="6" fillId="2" borderId="52" xfId="6" applyNumberFormat="1" applyFont="1" applyFill="1" applyBorder="1" applyAlignment="1">
      <alignment horizontal="center"/>
    </xf>
    <xf numFmtId="2" fontId="6" fillId="3" borderId="32" xfId="6" applyNumberFormat="1" applyFont="1" applyFill="1" applyBorder="1" applyProtection="1">
      <protection locked="0"/>
    </xf>
    <xf numFmtId="10" fontId="6" fillId="2" borderId="32" xfId="6" applyNumberFormat="1" applyFont="1" applyFill="1" applyBorder="1" applyAlignment="1">
      <alignment horizontal="center"/>
    </xf>
    <xf numFmtId="166" fontId="2" fillId="2" borderId="0" xfId="6" applyNumberFormat="1" applyFont="1" applyFill="1" applyAlignment="1">
      <alignment horizontal="center"/>
    </xf>
    <xf numFmtId="10" fontId="2" fillId="2" borderId="0" xfId="6" applyNumberFormat="1" applyFont="1" applyFill="1" applyAlignment="1">
      <alignment horizontal="center"/>
    </xf>
    <xf numFmtId="0" fontId="6" fillId="2" borderId="12" xfId="6" applyFont="1" applyFill="1" applyBorder="1" applyAlignment="1">
      <alignment horizontal="right" vertical="center"/>
    </xf>
    <xf numFmtId="166" fontId="6" fillId="2" borderId="12" xfId="6" applyNumberFormat="1" applyFont="1" applyFill="1" applyBorder="1" applyAlignment="1">
      <alignment horizontal="center" vertical="center"/>
    </xf>
    <xf numFmtId="166" fontId="6" fillId="2" borderId="0" xfId="6" applyNumberFormat="1" applyFont="1" applyFill="1" applyAlignment="1">
      <alignment horizontal="center"/>
    </xf>
    <xf numFmtId="164" fontId="5" fillId="2" borderId="12" xfId="6" applyNumberFormat="1" applyFont="1" applyFill="1" applyBorder="1" applyAlignment="1">
      <alignment horizontal="center" vertical="center"/>
    </xf>
    <xf numFmtId="2" fontId="8" fillId="2" borderId="0" xfId="6" applyNumberFormat="1" applyFont="1" applyFill="1" applyAlignment="1">
      <alignment horizontal="right"/>
    </xf>
    <xf numFmtId="2" fontId="5" fillId="2" borderId="0" xfId="6" applyNumberFormat="1" applyFont="1" applyFill="1"/>
    <xf numFmtId="2" fontId="8" fillId="2" borderId="0" xfId="6" applyNumberFormat="1" applyFont="1" applyFill="1"/>
    <xf numFmtId="0" fontId="5" fillId="2" borderId="12" xfId="6" applyFont="1" applyFill="1" applyBorder="1" applyAlignment="1">
      <alignment horizontal="center" vertical="center"/>
    </xf>
    <xf numFmtId="10" fontId="2" fillId="2" borderId="0" xfId="6" applyNumberFormat="1" applyFont="1" applyFill="1"/>
    <xf numFmtId="165" fontId="5" fillId="2" borderId="28" xfId="6" applyNumberFormat="1" applyFont="1" applyFill="1" applyBorder="1" applyAlignment="1">
      <alignment horizontal="center"/>
    </xf>
    <xf numFmtId="2" fontId="5" fillId="2" borderId="12" xfId="6" applyNumberFormat="1" applyFont="1" applyFill="1" applyBorder="1" applyAlignment="1">
      <alignment horizontal="center" vertical="center"/>
    </xf>
    <xf numFmtId="165" fontId="5" fillId="2" borderId="18" xfId="6" applyNumberFormat="1" applyFont="1" applyFill="1" applyBorder="1" applyAlignment="1">
      <alignment horizontal="center"/>
    </xf>
    <xf numFmtId="0" fontId="6" fillId="2" borderId="9" xfId="6" applyFont="1" applyFill="1" applyBorder="1"/>
    <xf numFmtId="0" fontId="6" fillId="2" borderId="0" xfId="6" applyFont="1" applyFill="1" applyAlignment="1">
      <alignment horizontal="center"/>
    </xf>
    <xf numFmtId="10" fontId="6" fillId="2" borderId="9" xfId="6" applyNumberFormat="1" applyFont="1" applyFill="1" applyBorder="1"/>
    <xf numFmtId="0" fontId="5" fillId="2" borderId="10" xfId="6" applyFont="1" applyFill="1" applyBorder="1"/>
    <xf numFmtId="0" fontId="5" fillId="2" borderId="10" xfId="6" applyFont="1" applyFill="1" applyBorder="1" applyAlignment="1">
      <alignment horizontal="center"/>
    </xf>
    <xf numFmtId="0" fontId="6" fillId="2" borderId="10" xfId="6" applyFont="1" applyFill="1" applyBorder="1" applyAlignment="1">
      <alignment horizontal="center"/>
    </xf>
    <xf numFmtId="0" fontId="6" fillId="2" borderId="7" xfId="6" applyFont="1" applyFill="1" applyBorder="1"/>
    <xf numFmtId="0" fontId="5" fillId="2" borderId="11" xfId="6" applyFont="1" applyFill="1" applyBorder="1"/>
    <xf numFmtId="0" fontId="5" fillId="2" borderId="0" xfId="6" applyFont="1" applyFill="1"/>
    <xf numFmtId="0" fontId="6" fillId="2" borderId="11" xfId="6" applyFont="1" applyFill="1" applyBorder="1"/>
    <xf numFmtId="0" fontId="23" fillId="2" borderId="0" xfId="6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3" fillId="2" borderId="0" xfId="5" applyFont="1" applyFill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5" fillId="2" borderId="0" xfId="6" applyFont="1" applyFill="1" applyAlignment="1">
      <alignment horizontal="right"/>
    </xf>
    <xf numFmtId="0" fontId="4" fillId="2" borderId="0" xfId="6" applyFont="1" applyFill="1" applyAlignment="1">
      <alignment horizontal="center"/>
    </xf>
    <xf numFmtId="164" fontId="1" fillId="2" borderId="0" xfId="6" applyNumberFormat="1" applyFont="1" applyFill="1" applyAlignment="1">
      <alignment horizontal="center"/>
    </xf>
    <xf numFmtId="166" fontId="5" fillId="2" borderId="31" xfId="6" applyNumberFormat="1" applyFont="1" applyFill="1" applyBorder="1" applyAlignment="1">
      <alignment horizontal="center" vertical="center"/>
    </xf>
    <xf numFmtId="166" fontId="5" fillId="2" borderId="32" xfId="6" applyNumberFormat="1" applyFont="1" applyFill="1" applyBorder="1" applyAlignment="1">
      <alignment horizontal="center" vertical="center"/>
    </xf>
    <xf numFmtId="0" fontId="9" fillId="2" borderId="60" xfId="6" applyFont="1" applyFill="1" applyBorder="1" applyAlignment="1">
      <alignment horizontal="center" wrapText="1"/>
    </xf>
    <xf numFmtId="0" fontId="9" fillId="2" borderId="30" xfId="6" applyFont="1" applyFill="1" applyBorder="1" applyAlignment="1">
      <alignment horizontal="center" wrapText="1"/>
    </xf>
    <xf numFmtId="0" fontId="9" fillId="2" borderId="13" xfId="6" applyFont="1" applyFill="1" applyBorder="1" applyAlignment="1">
      <alignment horizontal="center" wrapText="1"/>
    </xf>
    <xf numFmtId="0" fontId="13" fillId="3" borderId="0" xfId="4" applyFont="1" applyFill="1" applyAlignment="1" applyProtection="1">
      <alignment horizontal="left" wrapText="1"/>
      <protection locked="0"/>
    </xf>
    <xf numFmtId="0" fontId="20" fillId="2" borderId="0" xfId="1" applyFont="1" applyFill="1" applyAlignment="1">
      <alignment horizontal="center" vertical="center"/>
    </xf>
    <xf numFmtId="0" fontId="21" fillId="2" borderId="0" xfId="1" applyFont="1" applyFill="1" applyAlignment="1">
      <alignment horizontal="center" vertical="center"/>
    </xf>
    <xf numFmtId="0" fontId="18" fillId="2" borderId="60" xfId="1" applyFont="1" applyFill="1" applyBorder="1" applyAlignment="1">
      <alignment horizontal="center" vertical="center"/>
    </xf>
    <xf numFmtId="0" fontId="18" fillId="2" borderId="30" xfId="1" applyFont="1" applyFill="1" applyBorder="1" applyAlignment="1">
      <alignment horizontal="center" vertical="center"/>
    </xf>
    <xf numFmtId="0" fontId="18" fillId="2" borderId="13" xfId="1" applyFont="1" applyFill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1" fillId="2" borderId="10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2" fontId="12" fillId="3" borderId="31" xfId="1" applyNumberFormat="1" applyFont="1" applyFill="1" applyBorder="1" applyAlignment="1" applyProtection="1">
      <alignment horizontal="center" vertical="center"/>
      <protection locked="0"/>
    </xf>
    <xf numFmtId="2" fontId="12" fillId="3" borderId="52" xfId="1" applyNumberFormat="1" applyFont="1" applyFill="1" applyBorder="1" applyAlignment="1" applyProtection="1">
      <alignment horizontal="center" vertical="center"/>
      <protection locked="0"/>
    </xf>
    <xf numFmtId="2" fontId="12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 applyProtection="1">
      <alignment horizontal="left" vertical="center"/>
      <protection locked="0"/>
    </xf>
    <xf numFmtId="0" fontId="13" fillId="3" borderId="0" xfId="1" applyFont="1" applyFill="1" applyAlignment="1" applyProtection="1">
      <alignment horizontal="left" vertical="center"/>
      <protection locked="0"/>
    </xf>
    <xf numFmtId="0" fontId="18" fillId="2" borderId="60" xfId="1" applyFont="1" applyFill="1" applyBorder="1" applyAlignment="1">
      <alignment horizontal="justify" vertical="center" wrapText="1"/>
    </xf>
    <xf numFmtId="0" fontId="18" fillId="2" borderId="30" xfId="1" applyFont="1" applyFill="1" applyBorder="1" applyAlignment="1">
      <alignment horizontal="justify" vertical="center" wrapText="1"/>
    </xf>
    <xf numFmtId="0" fontId="18" fillId="2" borderId="13" xfId="1" applyFont="1" applyFill="1" applyBorder="1" applyAlignment="1">
      <alignment horizontal="justify" vertical="center" wrapText="1"/>
    </xf>
    <xf numFmtId="0" fontId="18" fillId="2" borderId="60" xfId="1" applyFont="1" applyFill="1" applyBorder="1" applyAlignment="1">
      <alignment horizontal="left" vertical="center" wrapText="1"/>
    </xf>
    <xf numFmtId="0" fontId="18" fillId="2" borderId="30" xfId="1" applyFont="1" applyFill="1" applyBorder="1" applyAlignment="1">
      <alignment horizontal="left" vertical="center" wrapText="1"/>
    </xf>
    <xf numFmtId="0" fontId="18" fillId="2" borderId="13" xfId="1" applyFont="1" applyFill="1" applyBorder="1" applyAlignment="1">
      <alignment horizontal="left" vertical="center" wrapText="1"/>
    </xf>
    <xf numFmtId="0" fontId="11" fillId="2" borderId="20" xfId="1" applyFont="1" applyFill="1" applyBorder="1" applyAlignment="1">
      <alignment horizontal="center" vertical="center"/>
    </xf>
    <xf numFmtId="0" fontId="11" fillId="2" borderId="50" xfId="1" applyFont="1" applyFill="1" applyBorder="1" applyAlignment="1">
      <alignment horizontal="center" vertical="center"/>
    </xf>
    <xf numFmtId="0" fontId="11" fillId="2" borderId="29" xfId="1" applyFont="1" applyFill="1" applyBorder="1" applyAlignment="1">
      <alignment horizontal="center" vertical="center"/>
    </xf>
    <xf numFmtId="0" fontId="18" fillId="2" borderId="33" xfId="1" applyFont="1" applyFill="1" applyBorder="1" applyAlignment="1">
      <alignment horizontal="left" vertical="center" wrapText="1"/>
    </xf>
    <xf numFmtId="0" fontId="18" fillId="2" borderId="34" xfId="1" applyFont="1" applyFill="1" applyBorder="1" applyAlignment="1">
      <alignment horizontal="left" vertical="center" wrapText="1"/>
    </xf>
    <xf numFmtId="0" fontId="18" fillId="2" borderId="51" xfId="1" applyFont="1" applyFill="1" applyBorder="1" applyAlignment="1">
      <alignment horizontal="left" vertical="center" wrapText="1"/>
    </xf>
    <xf numFmtId="0" fontId="18" fillId="2" borderId="53" xfId="1" applyFont="1" applyFill="1" applyBorder="1" applyAlignment="1">
      <alignment horizontal="left" vertical="center" wrapText="1"/>
    </xf>
    <xf numFmtId="0" fontId="11" fillId="2" borderId="51" xfId="1" applyFont="1" applyFill="1" applyBorder="1" applyAlignment="1">
      <alignment horizontal="center" vertical="center"/>
    </xf>
    <xf numFmtId="0" fontId="11" fillId="2" borderId="20" xfId="1" applyFont="1" applyFill="1" applyBorder="1" applyAlignment="1">
      <alignment horizontal="center"/>
    </xf>
    <xf numFmtId="0" fontId="11" fillId="2" borderId="29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 vertical="center" wrapText="1"/>
    </xf>
    <xf numFmtId="0" fontId="13" fillId="3" borderId="0" xfId="0" applyFont="1" applyFill="1" applyAlignment="1" applyProtection="1">
      <alignment horizontal="left" wrapText="1"/>
      <protection locked="0"/>
    </xf>
  </cellXfs>
  <cellStyles count="7">
    <cellStyle name="Normal" xfId="0" builtinId="0"/>
    <cellStyle name="Normal 2" xfId="2"/>
    <cellStyle name="Normal 3" xfId="3"/>
    <cellStyle name="Normal 4" xfId="1"/>
    <cellStyle name="Normal 5" xfId="4"/>
    <cellStyle name="Normal 6" xfId="5"/>
    <cellStyle name="Normal 7" xfId="6"/>
  </cellStyles>
  <dxfs count="2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47" t="s">
        <v>0</v>
      </c>
      <c r="B15" s="447"/>
      <c r="C15" s="447"/>
      <c r="D15" s="447"/>
      <c r="E15" s="447"/>
    </row>
    <row r="16" spans="1:6" ht="16.5" customHeight="1" x14ac:dyDescent="0.3">
      <c r="A16" s="5" t="s">
        <v>1</v>
      </c>
      <c r="B16" s="6" t="s">
        <v>19</v>
      </c>
    </row>
    <row r="17" spans="1:6" ht="16.5" customHeight="1" x14ac:dyDescent="0.3">
      <c r="A17" s="7" t="s">
        <v>3</v>
      </c>
      <c r="B17" s="8" t="s">
        <v>121</v>
      </c>
      <c r="D17" s="9"/>
      <c r="E17" s="10"/>
    </row>
    <row r="18" spans="1:6" ht="16.5" customHeight="1" x14ac:dyDescent="0.3">
      <c r="A18" s="11" t="s">
        <v>4</v>
      </c>
      <c r="B18" s="8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99.84</v>
      </c>
      <c r="C19" s="10"/>
      <c r="D19" s="10"/>
      <c r="E19" s="10"/>
    </row>
    <row r="20" spans="1:6" ht="16.5" customHeight="1" x14ac:dyDescent="0.3">
      <c r="A20" s="7" t="s">
        <v>6</v>
      </c>
      <c r="B20" s="12">
        <v>23.55</v>
      </c>
      <c r="C20" s="10"/>
      <c r="D20" s="10"/>
      <c r="E20" s="10"/>
    </row>
    <row r="21" spans="1:6" ht="16.5" customHeight="1" x14ac:dyDescent="0.3">
      <c r="A21" s="7" t="s">
        <v>7</v>
      </c>
      <c r="B21" s="13">
        <v>4.7100000000000003E-2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14575001</v>
      </c>
      <c r="C24" s="18">
        <v>8533.09</v>
      </c>
      <c r="D24" s="19">
        <v>1.1399999999999999</v>
      </c>
      <c r="E24" s="20">
        <v>2.83</v>
      </c>
    </row>
    <row r="25" spans="1:6" ht="16.5" customHeight="1" x14ac:dyDescent="0.3">
      <c r="A25" s="17">
        <v>2</v>
      </c>
      <c r="B25" s="18">
        <v>14519963</v>
      </c>
      <c r="C25" s="18">
        <v>8556.69</v>
      </c>
      <c r="D25" s="19">
        <v>1.1599999999999999</v>
      </c>
      <c r="E25" s="19">
        <v>2.83</v>
      </c>
    </row>
    <row r="26" spans="1:6" ht="16.5" customHeight="1" x14ac:dyDescent="0.3">
      <c r="A26" s="17">
        <v>3</v>
      </c>
      <c r="B26" s="18">
        <v>14535446</v>
      </c>
      <c r="C26" s="18">
        <v>8551.14</v>
      </c>
      <c r="D26" s="19">
        <v>1.18</v>
      </c>
      <c r="E26" s="19">
        <v>2.83</v>
      </c>
    </row>
    <row r="27" spans="1:6" ht="16.5" customHeight="1" x14ac:dyDescent="0.3">
      <c r="A27" s="17">
        <v>4</v>
      </c>
      <c r="B27" s="18">
        <v>14532918</v>
      </c>
      <c r="C27" s="18">
        <v>8540.91</v>
      </c>
      <c r="D27" s="19">
        <v>1.1499999999999999</v>
      </c>
      <c r="E27" s="19">
        <v>2.83</v>
      </c>
    </row>
    <row r="28" spans="1:6" ht="16.5" customHeight="1" x14ac:dyDescent="0.3">
      <c r="A28" s="17">
        <v>5</v>
      </c>
      <c r="B28" s="18">
        <v>14539694</v>
      </c>
      <c r="C28" s="18">
        <v>8508.7999999999993</v>
      </c>
      <c r="D28" s="19">
        <v>1.21</v>
      </c>
      <c r="E28" s="19">
        <v>2.83</v>
      </c>
    </row>
    <row r="29" spans="1:6" ht="16.5" customHeight="1" x14ac:dyDescent="0.3">
      <c r="A29" s="17">
        <v>6</v>
      </c>
      <c r="B29" s="21">
        <v>14518508</v>
      </c>
      <c r="C29" s="21">
        <v>8575.65</v>
      </c>
      <c r="D29" s="22">
        <v>1.18</v>
      </c>
      <c r="E29" s="22">
        <v>2.83</v>
      </c>
    </row>
    <row r="30" spans="1:6" ht="16.5" customHeight="1" x14ac:dyDescent="0.3">
      <c r="A30" s="23" t="s">
        <v>13</v>
      </c>
      <c r="B30" s="24">
        <v>4480164.333333333</v>
      </c>
      <c r="C30" s="25">
        <v>8309.163333333332</v>
      </c>
      <c r="D30" s="26">
        <v>1.3133333333333335</v>
      </c>
      <c r="E30" s="26">
        <v>6.39</v>
      </c>
    </row>
    <row r="31" spans="1:6" ht="16.5" customHeight="1" x14ac:dyDescent="0.3">
      <c r="A31" s="27" t="s">
        <v>14</v>
      </c>
      <c r="B31" s="28">
        <f>(STDEV(B24:B29)/B30)</f>
        <v>4.5771814926194605E-3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140</v>
      </c>
      <c r="C35" s="38"/>
      <c r="D35" s="38"/>
      <c r="E35" s="39"/>
      <c r="F35" s="2"/>
    </row>
    <row r="36" spans="1:6" ht="16.5" customHeight="1" x14ac:dyDescent="0.3">
      <c r="A36" s="11"/>
      <c r="B36" s="40" t="s">
        <v>18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19</v>
      </c>
    </row>
    <row r="39" spans="1:6" ht="16.5" customHeight="1" x14ac:dyDescent="0.3">
      <c r="A39" s="11" t="s">
        <v>4</v>
      </c>
      <c r="B39" s="8" t="s">
        <v>128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99.44</v>
      </c>
      <c r="C40" s="10"/>
      <c r="D40" s="10"/>
      <c r="E40" s="10"/>
    </row>
    <row r="41" spans="1:6" ht="16.5" customHeight="1" x14ac:dyDescent="0.3">
      <c r="A41" s="7" t="s">
        <v>6</v>
      </c>
      <c r="B41" s="12">
        <v>9.09</v>
      </c>
      <c r="C41" s="10"/>
      <c r="D41" s="10"/>
      <c r="E41" s="10"/>
    </row>
    <row r="42" spans="1:6" ht="16.5" customHeight="1" x14ac:dyDescent="0.3">
      <c r="A42" s="7" t="s">
        <v>7</v>
      </c>
      <c r="B42" s="13">
        <f>9.09/100*5/50</f>
        <v>9.0899999999999991E-3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5607418</v>
      </c>
      <c r="C45" s="18">
        <v>10241.34</v>
      </c>
      <c r="D45" s="19">
        <v>1.06</v>
      </c>
      <c r="E45" s="20">
        <v>6.93</v>
      </c>
    </row>
    <row r="46" spans="1:6" ht="16.5" customHeight="1" x14ac:dyDescent="0.3">
      <c r="A46" s="17">
        <v>2</v>
      </c>
      <c r="B46" s="18">
        <v>5594365</v>
      </c>
      <c r="C46" s="18">
        <v>10227.36</v>
      </c>
      <c r="D46" s="19">
        <v>1.04</v>
      </c>
      <c r="E46" s="19">
        <v>6.93</v>
      </c>
    </row>
    <row r="47" spans="1:6" ht="16.5" customHeight="1" x14ac:dyDescent="0.3">
      <c r="A47" s="17">
        <v>3</v>
      </c>
      <c r="B47" s="18">
        <v>5611253</v>
      </c>
      <c r="C47" s="18">
        <v>10217.77</v>
      </c>
      <c r="D47" s="19">
        <v>1.04</v>
      </c>
      <c r="E47" s="19">
        <v>6.93</v>
      </c>
    </row>
    <row r="48" spans="1:6" ht="16.5" customHeight="1" x14ac:dyDescent="0.3">
      <c r="A48" s="17">
        <v>4</v>
      </c>
      <c r="B48" s="18">
        <v>5614131</v>
      </c>
      <c r="C48" s="18">
        <v>10233.36</v>
      </c>
      <c r="D48" s="19">
        <v>1.05</v>
      </c>
      <c r="E48" s="19">
        <v>6.93</v>
      </c>
    </row>
    <row r="49" spans="1:7" ht="16.5" customHeight="1" x14ac:dyDescent="0.3">
      <c r="A49" s="17">
        <v>5</v>
      </c>
      <c r="B49" s="18">
        <v>5612671</v>
      </c>
      <c r="C49" s="18">
        <v>10246.59</v>
      </c>
      <c r="D49" s="19">
        <v>1.04</v>
      </c>
      <c r="E49" s="19">
        <v>6.93</v>
      </c>
    </row>
    <row r="50" spans="1:7" ht="16.5" customHeight="1" x14ac:dyDescent="0.3">
      <c r="A50" s="17">
        <v>6</v>
      </c>
      <c r="B50" s="21">
        <v>5621054</v>
      </c>
      <c r="C50" s="21">
        <v>10241.959999999999</v>
      </c>
      <c r="D50" s="22">
        <v>1.04</v>
      </c>
      <c r="E50" s="22">
        <v>6.94</v>
      </c>
    </row>
    <row r="51" spans="1:7" ht="16.5" customHeight="1" x14ac:dyDescent="0.3">
      <c r="A51" s="23" t="s">
        <v>13</v>
      </c>
      <c r="B51" s="24">
        <v>4480164.333333333</v>
      </c>
      <c r="C51" s="25">
        <v>8309.163333333332</v>
      </c>
      <c r="D51" s="26">
        <v>1.3133333333333335</v>
      </c>
      <c r="E51" s="26">
        <v>6.39</v>
      </c>
    </row>
    <row r="52" spans="1:7" ht="16.5" customHeight="1" x14ac:dyDescent="0.3">
      <c r="A52" s="27" t="s">
        <v>14</v>
      </c>
      <c r="B52" s="28">
        <f>(STDEV(B45:B50)/B51)</f>
        <v>1.9937881822424727E-3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140</v>
      </c>
      <c r="C56" s="38"/>
      <c r="D56" s="38"/>
      <c r="E56" s="39"/>
      <c r="F56" s="2"/>
    </row>
    <row r="57" spans="1:7" ht="16.5" customHeight="1" x14ac:dyDescent="0.3">
      <c r="A57" s="11"/>
      <c r="B57" s="40" t="s">
        <v>18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48" t="s">
        <v>20</v>
      </c>
      <c r="C59" s="448"/>
      <c r="E59" s="45" t="s">
        <v>21</v>
      </c>
      <c r="F59" s="46"/>
      <c r="G59" s="45" t="s">
        <v>22</v>
      </c>
    </row>
    <row r="60" spans="1:7" ht="15" customHeight="1" x14ac:dyDescent="0.3">
      <c r="A60" s="47" t="s">
        <v>23</v>
      </c>
      <c r="B60" s="48" t="s">
        <v>131</v>
      </c>
      <c r="C60" s="48"/>
      <c r="E60" s="305">
        <v>42590</v>
      </c>
      <c r="F60" s="2"/>
      <c r="G60" s="49"/>
    </row>
    <row r="61" spans="1:7" ht="15" customHeight="1" x14ac:dyDescent="0.3">
      <c r="A61" s="47" t="s">
        <v>24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E50" sqref="E50"/>
    </sheetView>
  </sheetViews>
  <sheetFormatPr defaultRowHeight="13.5" x14ac:dyDescent="0.25"/>
  <cols>
    <col min="1" max="1" width="27.5703125" style="58" customWidth="1"/>
    <col min="2" max="2" width="20.42578125" style="58" customWidth="1"/>
    <col min="3" max="3" width="31.85546875" style="58" customWidth="1"/>
    <col min="4" max="4" width="25.85546875" style="58" customWidth="1"/>
    <col min="5" max="5" width="25.7109375" style="58" customWidth="1"/>
    <col min="6" max="6" width="23.140625" style="58" customWidth="1"/>
    <col min="7" max="7" width="28.42578125" style="58" customWidth="1"/>
    <col min="8" max="8" width="21.5703125" style="58" customWidth="1"/>
    <col min="9" max="9" width="9.140625" style="58" customWidth="1"/>
    <col min="10" max="16384" width="9.140625" style="44"/>
  </cols>
  <sheetData>
    <row r="14" spans="1:6" ht="15" customHeight="1" x14ac:dyDescent="0.3">
      <c r="A14" s="52"/>
      <c r="C14" s="3"/>
      <c r="F14" s="3"/>
    </row>
    <row r="15" spans="1:6" ht="18.75" customHeight="1" x14ac:dyDescent="0.3">
      <c r="A15" s="447" t="s">
        <v>0</v>
      </c>
      <c r="B15" s="447"/>
      <c r="C15" s="447"/>
      <c r="D15" s="447"/>
      <c r="E15" s="447"/>
    </row>
    <row r="16" spans="1:6" ht="16.5" customHeight="1" x14ac:dyDescent="0.3">
      <c r="A16" s="5" t="s">
        <v>1</v>
      </c>
      <c r="B16" s="6" t="s">
        <v>19</v>
      </c>
    </row>
    <row r="17" spans="1:5" ht="16.5" customHeight="1" x14ac:dyDescent="0.3">
      <c r="A17" s="8" t="s">
        <v>3</v>
      </c>
      <c r="B17" s="8" t="s">
        <v>121</v>
      </c>
      <c r="D17" s="9"/>
      <c r="E17" s="36"/>
    </row>
    <row r="18" spans="1:5" ht="16.5" customHeight="1" x14ac:dyDescent="0.3">
      <c r="A18" s="11" t="s">
        <v>4</v>
      </c>
      <c r="B18" s="8" t="s">
        <v>124</v>
      </c>
      <c r="C18" s="36"/>
      <c r="D18" s="36"/>
      <c r="E18" s="36"/>
    </row>
    <row r="19" spans="1:5" ht="16.5" customHeight="1" x14ac:dyDescent="0.3">
      <c r="A19" s="11" t="s">
        <v>5</v>
      </c>
      <c r="B19" s="12">
        <v>99.84</v>
      </c>
      <c r="C19" s="36"/>
      <c r="D19" s="36"/>
      <c r="E19" s="36"/>
    </row>
    <row r="20" spans="1:5" ht="16.5" customHeight="1" x14ac:dyDescent="0.3">
      <c r="A20" s="8" t="s">
        <v>6</v>
      </c>
      <c r="B20" s="12">
        <v>12.39</v>
      </c>
      <c r="C20" s="36"/>
      <c r="D20" s="36"/>
      <c r="E20" s="36"/>
    </row>
    <row r="21" spans="1:5" ht="16.5" customHeight="1" x14ac:dyDescent="0.3">
      <c r="A21" s="8" t="s">
        <v>7</v>
      </c>
      <c r="B21" s="13">
        <v>4.9560000000000007E-2</v>
      </c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15484826</v>
      </c>
      <c r="C24" s="18">
        <v>7735.1</v>
      </c>
      <c r="D24" s="19">
        <v>1.1000000000000001</v>
      </c>
      <c r="E24" s="20">
        <v>2.84</v>
      </c>
    </row>
    <row r="25" spans="1:5" ht="16.5" customHeight="1" x14ac:dyDescent="0.3">
      <c r="A25" s="17">
        <v>2</v>
      </c>
      <c r="B25" s="18">
        <v>15475869</v>
      </c>
      <c r="C25" s="18">
        <v>7782.52</v>
      </c>
      <c r="D25" s="19">
        <v>1.1000000000000001</v>
      </c>
      <c r="E25" s="19">
        <v>2.84</v>
      </c>
    </row>
    <row r="26" spans="1:5" ht="16.5" customHeight="1" x14ac:dyDescent="0.3">
      <c r="A26" s="17">
        <v>3</v>
      </c>
      <c r="B26" s="18">
        <v>15474599</v>
      </c>
      <c r="C26" s="18">
        <v>7762.21</v>
      </c>
      <c r="D26" s="19">
        <v>1.08</v>
      </c>
      <c r="E26" s="19">
        <v>2.84</v>
      </c>
    </row>
    <row r="27" spans="1:5" ht="16.5" customHeight="1" x14ac:dyDescent="0.3">
      <c r="A27" s="17">
        <v>4</v>
      </c>
      <c r="B27" s="18">
        <v>15462310</v>
      </c>
      <c r="C27" s="18">
        <v>7730.17</v>
      </c>
      <c r="D27" s="19">
        <v>1.1299999999999999</v>
      </c>
      <c r="E27" s="19">
        <v>2.84</v>
      </c>
    </row>
    <row r="28" spans="1:5" ht="16.5" customHeight="1" x14ac:dyDescent="0.3">
      <c r="A28" s="17">
        <v>5</v>
      </c>
      <c r="B28" s="18">
        <v>15436330</v>
      </c>
      <c r="C28" s="18">
        <v>7780.56</v>
      </c>
      <c r="D28" s="19">
        <v>1.08</v>
      </c>
      <c r="E28" s="19">
        <v>2.84</v>
      </c>
    </row>
    <row r="29" spans="1:5" ht="16.5" customHeight="1" x14ac:dyDescent="0.3">
      <c r="A29" s="17">
        <v>6</v>
      </c>
      <c r="B29" s="21">
        <v>15459183</v>
      </c>
      <c r="C29" s="21">
        <v>7742.08</v>
      </c>
      <c r="D29" s="22">
        <v>1.1200000000000001</v>
      </c>
      <c r="E29" s="22">
        <v>2.84</v>
      </c>
    </row>
    <row r="30" spans="1:5" ht="16.5" customHeight="1" x14ac:dyDescent="0.3">
      <c r="A30" s="23" t="s">
        <v>13</v>
      </c>
      <c r="B30" s="24">
        <v>15465519.5</v>
      </c>
      <c r="C30" s="25">
        <v>7755.44</v>
      </c>
      <c r="D30" s="26">
        <v>1.1016666666666668</v>
      </c>
      <c r="E30" s="26">
        <v>2.84</v>
      </c>
    </row>
    <row r="31" spans="1:5" ht="16.5" customHeight="1" x14ac:dyDescent="0.3">
      <c r="A31" s="27" t="s">
        <v>14</v>
      </c>
      <c r="B31" s="28">
        <f>(STDEV(B24:B29)/B30)</f>
        <v>1.1067132792956771E-3</v>
      </c>
      <c r="C31" s="29"/>
      <c r="D31" s="29"/>
      <c r="E31" s="30"/>
    </row>
    <row r="32" spans="1:5" s="58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5" s="58" customFormat="1" ht="15.75" customHeight="1" x14ac:dyDescent="0.25">
      <c r="A33" s="36"/>
      <c r="B33" s="36"/>
      <c r="C33" s="36"/>
      <c r="D33" s="36"/>
      <c r="E33" s="36"/>
    </row>
    <row r="34" spans="1:5" s="58" customFormat="1" ht="16.5" customHeight="1" x14ac:dyDescent="0.3">
      <c r="A34" s="11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11"/>
      <c r="B35" s="40" t="s">
        <v>140</v>
      </c>
      <c r="C35" s="39"/>
      <c r="D35" s="39"/>
      <c r="E35" s="39"/>
    </row>
    <row r="36" spans="1:5" ht="16.5" customHeight="1" x14ac:dyDescent="0.3">
      <c r="A36" s="11"/>
      <c r="B36" s="40" t="s">
        <v>18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19</v>
      </c>
    </row>
    <row r="39" spans="1:5" ht="16.5" customHeight="1" x14ac:dyDescent="0.3">
      <c r="A39" s="11" t="s">
        <v>4</v>
      </c>
      <c r="B39" s="8" t="s">
        <v>128</v>
      </c>
      <c r="C39" s="36"/>
      <c r="D39" s="36"/>
      <c r="E39" s="36"/>
    </row>
    <row r="40" spans="1:5" ht="16.5" customHeight="1" x14ac:dyDescent="0.3">
      <c r="A40" s="11" t="s">
        <v>5</v>
      </c>
      <c r="B40" s="12">
        <v>99.44</v>
      </c>
      <c r="C40" s="36"/>
      <c r="D40" s="36"/>
      <c r="E40" s="36"/>
    </row>
    <row r="41" spans="1:5" ht="16.5" customHeight="1" x14ac:dyDescent="0.3">
      <c r="A41" s="8" t="s">
        <v>6</v>
      </c>
      <c r="B41" s="12">
        <v>11.25</v>
      </c>
      <c r="C41" s="36"/>
      <c r="D41" s="36"/>
      <c r="E41" s="36"/>
    </row>
    <row r="42" spans="1:5" ht="16.5" customHeight="1" x14ac:dyDescent="0.3">
      <c r="A42" s="8" t="s">
        <v>7</v>
      </c>
      <c r="B42" s="13">
        <f>11.25/100*10/100</f>
        <v>1.125E-2</v>
      </c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7105206</v>
      </c>
      <c r="C45" s="18">
        <v>8274.2199999999993</v>
      </c>
      <c r="D45" s="19">
        <v>0.93</v>
      </c>
      <c r="E45" s="20">
        <v>7</v>
      </c>
    </row>
    <row r="46" spans="1:5" ht="16.5" customHeight="1" x14ac:dyDescent="0.3">
      <c r="A46" s="17">
        <v>2</v>
      </c>
      <c r="B46" s="18">
        <v>7105768</v>
      </c>
      <c r="C46" s="18">
        <v>8301.73</v>
      </c>
      <c r="D46" s="19">
        <v>0.93</v>
      </c>
      <c r="E46" s="19">
        <v>7.01</v>
      </c>
    </row>
    <row r="47" spans="1:5" ht="16.5" customHeight="1" x14ac:dyDescent="0.3">
      <c r="A47" s="17">
        <v>3</v>
      </c>
      <c r="B47" s="18">
        <v>7112525</v>
      </c>
      <c r="C47" s="18">
        <v>8309.83</v>
      </c>
      <c r="D47" s="19">
        <v>0.92</v>
      </c>
      <c r="E47" s="19">
        <v>7.01</v>
      </c>
    </row>
    <row r="48" spans="1:5" ht="16.5" customHeight="1" x14ac:dyDescent="0.3">
      <c r="A48" s="17">
        <v>4</v>
      </c>
      <c r="B48" s="18">
        <v>7106058</v>
      </c>
      <c r="C48" s="18">
        <v>8311.2099999999991</v>
      </c>
      <c r="D48" s="19">
        <v>0.93</v>
      </c>
      <c r="E48" s="19">
        <v>7</v>
      </c>
    </row>
    <row r="49" spans="1:7" ht="16.5" customHeight="1" x14ac:dyDescent="0.3">
      <c r="A49" s="17">
        <v>5</v>
      </c>
      <c r="B49" s="18">
        <v>7101111</v>
      </c>
      <c r="C49" s="18">
        <v>8320.25</v>
      </c>
      <c r="D49" s="19">
        <v>0.93</v>
      </c>
      <c r="E49" s="19">
        <v>7</v>
      </c>
    </row>
    <row r="50" spans="1:7" ht="16.5" customHeight="1" x14ac:dyDescent="0.3">
      <c r="A50" s="17">
        <v>6</v>
      </c>
      <c r="B50" s="21">
        <v>7113746</v>
      </c>
      <c r="C50" s="21">
        <v>8326.83</v>
      </c>
      <c r="D50" s="22">
        <v>0.94</v>
      </c>
      <c r="E50" s="22">
        <v>7</v>
      </c>
    </row>
    <row r="51" spans="1:7" ht="16.5" customHeight="1" x14ac:dyDescent="0.3">
      <c r="A51" s="23" t="s">
        <v>13</v>
      </c>
      <c r="B51" s="24">
        <f>AVERAGE(B45:B50)</f>
        <v>7107402.333333333</v>
      </c>
      <c r="C51" s="25">
        <f>AVERAGE(C45:C50)</f>
        <v>8307.3449999999993</v>
      </c>
      <c r="D51" s="26">
        <f>AVERAGE(D45:D50)</f>
        <v>0.93</v>
      </c>
      <c r="E51" s="26">
        <f>AVERAGE(E45:E50)</f>
        <v>7.003333333333333</v>
      </c>
    </row>
    <row r="52" spans="1:7" ht="16.5" customHeight="1" x14ac:dyDescent="0.3">
      <c r="A52" s="27" t="s">
        <v>14</v>
      </c>
      <c r="B52" s="28">
        <f>(STDEV(B45:B50)/B51)</f>
        <v>6.7584113408236971E-4</v>
      </c>
      <c r="C52" s="29"/>
      <c r="D52" s="29"/>
      <c r="E52" s="30"/>
    </row>
    <row r="53" spans="1:7" s="58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58" customFormat="1" ht="15.75" customHeight="1" x14ac:dyDescent="0.25">
      <c r="A54" s="36"/>
      <c r="B54" s="36"/>
      <c r="C54" s="36"/>
      <c r="D54" s="36"/>
      <c r="E54" s="36"/>
    </row>
    <row r="55" spans="1:7" s="58" customFormat="1" ht="16.5" customHeight="1" x14ac:dyDescent="0.3">
      <c r="A55" s="11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11"/>
      <c r="B56" s="40" t="s">
        <v>140</v>
      </c>
      <c r="C56" s="39"/>
      <c r="D56" s="39"/>
      <c r="E56" s="39"/>
    </row>
    <row r="57" spans="1:7" ht="16.5" customHeight="1" x14ac:dyDescent="0.3">
      <c r="A57" s="11"/>
      <c r="B57" s="40" t="s">
        <v>18</v>
      </c>
      <c r="C57" s="39"/>
      <c r="D57" s="39"/>
      <c r="E57" s="39"/>
    </row>
    <row r="58" spans="1:7" ht="14.25" customHeight="1" thickBot="1" x14ac:dyDescent="0.3">
      <c r="A58" s="53"/>
      <c r="B58" s="59"/>
      <c r="D58" s="43"/>
      <c r="F58" s="44"/>
      <c r="G58" s="44"/>
    </row>
    <row r="59" spans="1:7" ht="15" customHeight="1" x14ac:dyDescent="0.3">
      <c r="B59" s="448" t="s">
        <v>20</v>
      </c>
      <c r="C59" s="448"/>
      <c r="E59" s="60" t="s">
        <v>21</v>
      </c>
      <c r="F59" s="54"/>
      <c r="G59" s="60" t="s">
        <v>22</v>
      </c>
    </row>
    <row r="60" spans="1:7" ht="15" customHeight="1" x14ac:dyDescent="0.3">
      <c r="A60" s="61" t="s">
        <v>23</v>
      </c>
      <c r="B60" s="55" t="s">
        <v>119</v>
      </c>
      <c r="C60" s="55"/>
      <c r="E60" s="305">
        <v>42377</v>
      </c>
      <c r="G60" s="55"/>
    </row>
    <row r="61" spans="1:7" ht="15" customHeight="1" x14ac:dyDescent="0.3">
      <c r="A61" s="61" t="s">
        <v>24</v>
      </c>
      <c r="B61" s="56"/>
      <c r="C61" s="56"/>
      <c r="E61" s="56"/>
      <c r="G61" s="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9" workbookViewId="0">
      <selection activeCell="E29" sqref="E29"/>
    </sheetView>
  </sheetViews>
  <sheetFormatPr defaultRowHeight="13.5" x14ac:dyDescent="0.25"/>
  <cols>
    <col min="1" max="1" width="27.5703125" style="314" customWidth="1"/>
    <col min="2" max="2" width="20.42578125" style="314" customWidth="1"/>
    <col min="3" max="3" width="31.85546875" style="314" customWidth="1"/>
    <col min="4" max="4" width="25.85546875" style="314" customWidth="1"/>
    <col min="5" max="5" width="25.7109375" style="314" customWidth="1"/>
    <col min="6" max="6" width="23.140625" style="314" customWidth="1"/>
    <col min="7" max="7" width="28.42578125" style="314" customWidth="1"/>
    <col min="8" max="8" width="21.5703125" style="314" customWidth="1"/>
    <col min="9" max="9" width="9.140625" style="314" customWidth="1"/>
    <col min="10" max="16384" width="9.140625" style="350"/>
  </cols>
  <sheetData>
    <row r="14" spans="1:6" ht="15" customHeight="1" x14ac:dyDescent="0.3">
      <c r="A14" s="313"/>
      <c r="C14" s="315"/>
      <c r="F14" s="315"/>
    </row>
    <row r="15" spans="1:6" ht="18.75" customHeight="1" x14ac:dyDescent="0.3">
      <c r="A15" s="449" t="s">
        <v>0</v>
      </c>
      <c r="B15" s="449"/>
      <c r="C15" s="449"/>
      <c r="D15" s="449"/>
      <c r="E15" s="449"/>
    </row>
    <row r="16" spans="1:6" ht="16.5" customHeight="1" x14ac:dyDescent="0.3">
      <c r="A16" s="316" t="s">
        <v>1</v>
      </c>
      <c r="B16" s="317" t="s">
        <v>2</v>
      </c>
    </row>
    <row r="17" spans="1:5" ht="16.5" customHeight="1" x14ac:dyDescent="0.3">
      <c r="A17" s="318" t="s">
        <v>3</v>
      </c>
      <c r="B17" s="318" t="s">
        <v>121</v>
      </c>
      <c r="D17" s="319"/>
      <c r="E17" s="320"/>
    </row>
    <row r="18" spans="1:5" ht="16.5" customHeight="1" x14ac:dyDescent="0.3">
      <c r="A18" s="321" t="s">
        <v>4</v>
      </c>
      <c r="B18" s="322" t="s">
        <v>132</v>
      </c>
      <c r="C18" s="320"/>
      <c r="D18" s="320"/>
      <c r="E18" s="320"/>
    </row>
    <row r="19" spans="1:5" ht="16.5" customHeight="1" x14ac:dyDescent="0.3">
      <c r="A19" s="321" t="s">
        <v>5</v>
      </c>
      <c r="B19" s="322">
        <v>99.44</v>
      </c>
      <c r="C19" s="320"/>
      <c r="D19" s="320"/>
      <c r="E19" s="320"/>
    </row>
    <row r="20" spans="1:5" ht="16.5" customHeight="1" x14ac:dyDescent="0.3">
      <c r="A20" s="318" t="s">
        <v>6</v>
      </c>
      <c r="B20" s="322">
        <v>27.69</v>
      </c>
      <c r="C20" s="320"/>
      <c r="D20" s="320"/>
      <c r="E20" s="320"/>
    </row>
    <row r="21" spans="1:5" ht="16.5" customHeight="1" x14ac:dyDescent="0.3">
      <c r="A21" s="318" t="s">
        <v>7</v>
      </c>
      <c r="B21" s="323">
        <f>27.69/50*4/20*3/100</f>
        <v>3.3228000000000003E-3</v>
      </c>
      <c r="C21" s="320"/>
      <c r="D21" s="320"/>
      <c r="E21" s="320"/>
    </row>
    <row r="22" spans="1:5" ht="15.75" customHeight="1" x14ac:dyDescent="0.25">
      <c r="A22" s="320"/>
      <c r="B22" s="320"/>
      <c r="C22" s="320"/>
      <c r="D22" s="320"/>
      <c r="E22" s="320"/>
    </row>
    <row r="23" spans="1:5" ht="16.5" customHeight="1" x14ac:dyDescent="0.3">
      <c r="A23" s="324" t="s">
        <v>8</v>
      </c>
      <c r="B23" s="325" t="s">
        <v>9</v>
      </c>
      <c r="C23" s="324" t="s">
        <v>10</v>
      </c>
      <c r="D23" s="324" t="s">
        <v>11</v>
      </c>
      <c r="E23" s="324" t="s">
        <v>12</v>
      </c>
    </row>
    <row r="24" spans="1:5" ht="16.5" customHeight="1" x14ac:dyDescent="0.3">
      <c r="A24" s="326">
        <v>1</v>
      </c>
      <c r="B24" s="327">
        <v>2070115</v>
      </c>
      <c r="C24" s="327">
        <v>10331.27</v>
      </c>
      <c r="D24" s="328">
        <v>1.01</v>
      </c>
      <c r="E24" s="329">
        <v>6.95</v>
      </c>
    </row>
    <row r="25" spans="1:5" ht="16.5" customHeight="1" x14ac:dyDescent="0.3">
      <c r="A25" s="326">
        <v>2</v>
      </c>
      <c r="B25" s="327">
        <v>2067891</v>
      </c>
      <c r="C25" s="327">
        <v>10361.879999999999</v>
      </c>
      <c r="D25" s="328">
        <v>1.03</v>
      </c>
      <c r="E25" s="328">
        <v>6.95</v>
      </c>
    </row>
    <row r="26" spans="1:5" ht="16.5" customHeight="1" x14ac:dyDescent="0.3">
      <c r="A26" s="326">
        <v>3</v>
      </c>
      <c r="B26" s="327">
        <v>2073498</v>
      </c>
      <c r="C26" s="327">
        <v>10322.540000000001</v>
      </c>
      <c r="D26" s="328">
        <v>1.01</v>
      </c>
      <c r="E26" s="328">
        <v>6.95</v>
      </c>
    </row>
    <row r="27" spans="1:5" ht="16.5" customHeight="1" x14ac:dyDescent="0.3">
      <c r="A27" s="326">
        <v>4</v>
      </c>
      <c r="B27" s="327">
        <v>2074066</v>
      </c>
      <c r="C27" s="327">
        <v>10312.31</v>
      </c>
      <c r="D27" s="328">
        <v>1.02</v>
      </c>
      <c r="E27" s="328">
        <v>6.95</v>
      </c>
    </row>
    <row r="28" spans="1:5" ht="16.5" customHeight="1" x14ac:dyDescent="0.3">
      <c r="A28" s="326">
        <v>5</v>
      </c>
      <c r="B28" s="327">
        <v>2072143</v>
      </c>
      <c r="C28" s="327">
        <v>10316.98</v>
      </c>
      <c r="D28" s="328">
        <v>1.01</v>
      </c>
      <c r="E28" s="328">
        <v>6.95</v>
      </c>
    </row>
    <row r="29" spans="1:5" ht="16.5" customHeight="1" x14ac:dyDescent="0.3">
      <c r="A29" s="326">
        <v>6</v>
      </c>
      <c r="B29" s="330">
        <v>2072147</v>
      </c>
      <c r="C29" s="330">
        <v>10317.4</v>
      </c>
      <c r="D29" s="331">
        <v>1.01</v>
      </c>
      <c r="E29" s="331">
        <v>6.95</v>
      </c>
    </row>
    <row r="30" spans="1:5" ht="16.5" customHeight="1" x14ac:dyDescent="0.3">
      <c r="A30" s="332" t="s">
        <v>13</v>
      </c>
      <c r="B30" s="333">
        <f>AVERAGE(B24:B29)</f>
        <v>2071643.3333333333</v>
      </c>
      <c r="C30" s="334">
        <f>AVERAGE(C24:C29)</f>
        <v>10327.063333333334</v>
      </c>
      <c r="D30" s="335">
        <f>AVERAGE(D24:D29)</f>
        <v>1.0149999999999999</v>
      </c>
      <c r="E30" s="335">
        <f>AVERAGE(E24:E29)</f>
        <v>6.95</v>
      </c>
    </row>
    <row r="31" spans="1:5" ht="16.5" customHeight="1" x14ac:dyDescent="0.3">
      <c r="A31" s="336" t="s">
        <v>14</v>
      </c>
      <c r="B31" s="337">
        <f>(STDEV(B24:B29)/B30)</f>
        <v>1.1055661398259723E-3</v>
      </c>
      <c r="C31" s="338"/>
      <c r="D31" s="338"/>
      <c r="E31" s="339"/>
    </row>
    <row r="32" spans="1:5" s="314" customFormat="1" ht="16.5" customHeight="1" x14ac:dyDescent="0.3">
      <c r="A32" s="340" t="s">
        <v>15</v>
      </c>
      <c r="B32" s="341">
        <f>COUNT(B24:B29)</f>
        <v>6</v>
      </c>
      <c r="C32" s="342"/>
      <c r="D32" s="343"/>
      <c r="E32" s="344"/>
    </row>
    <row r="33" spans="1:5" s="314" customFormat="1" ht="15.75" customHeight="1" x14ac:dyDescent="0.25">
      <c r="A33" s="320"/>
      <c r="B33" s="320"/>
      <c r="C33" s="320"/>
      <c r="D33" s="320"/>
      <c r="E33" s="320"/>
    </row>
    <row r="34" spans="1:5" s="314" customFormat="1" ht="16.5" customHeight="1" x14ac:dyDescent="0.3">
      <c r="A34" s="321" t="s">
        <v>16</v>
      </c>
      <c r="B34" s="345" t="s">
        <v>17</v>
      </c>
      <c r="C34" s="346"/>
      <c r="D34" s="346"/>
      <c r="E34" s="346"/>
    </row>
    <row r="35" spans="1:5" ht="16.5" customHeight="1" x14ac:dyDescent="0.3">
      <c r="A35" s="321"/>
      <c r="B35" s="345" t="s">
        <v>133</v>
      </c>
      <c r="C35" s="346"/>
      <c r="D35" s="346"/>
      <c r="E35" s="346"/>
    </row>
    <row r="36" spans="1:5" ht="16.5" customHeight="1" x14ac:dyDescent="0.3">
      <c r="A36" s="321"/>
      <c r="B36" s="345" t="s">
        <v>18</v>
      </c>
      <c r="C36" s="346"/>
      <c r="D36" s="346"/>
      <c r="E36" s="346"/>
    </row>
    <row r="37" spans="1:5" ht="15.75" customHeight="1" x14ac:dyDescent="0.25">
      <c r="A37" s="320"/>
      <c r="B37" s="320"/>
      <c r="C37" s="320"/>
      <c r="D37" s="320"/>
      <c r="E37" s="320"/>
    </row>
    <row r="38" spans="1:5" ht="16.5" customHeight="1" x14ac:dyDescent="0.3">
      <c r="A38" s="316" t="s">
        <v>1</v>
      </c>
      <c r="B38" s="317" t="s">
        <v>19</v>
      </c>
    </row>
    <row r="39" spans="1:5" ht="16.5" customHeight="1" x14ac:dyDescent="0.3">
      <c r="A39" s="321" t="s">
        <v>4</v>
      </c>
      <c r="B39" s="318"/>
      <c r="C39" s="320"/>
      <c r="D39" s="320"/>
      <c r="E39" s="320"/>
    </row>
    <row r="40" spans="1:5" ht="16.5" customHeight="1" x14ac:dyDescent="0.3">
      <c r="A40" s="321" t="s">
        <v>5</v>
      </c>
      <c r="B40" s="322"/>
      <c r="C40" s="320"/>
      <c r="D40" s="320"/>
      <c r="E40" s="320"/>
    </row>
    <row r="41" spans="1:5" ht="16.5" customHeight="1" x14ac:dyDescent="0.3">
      <c r="A41" s="318" t="s">
        <v>6</v>
      </c>
      <c r="C41" s="320"/>
      <c r="D41" s="320"/>
      <c r="E41" s="320"/>
    </row>
    <row r="42" spans="1:5" ht="16.5" customHeight="1" x14ac:dyDescent="0.3">
      <c r="A42" s="318" t="s">
        <v>7</v>
      </c>
      <c r="B42" s="323"/>
      <c r="C42" s="320"/>
      <c r="D42" s="320"/>
      <c r="E42" s="320"/>
    </row>
    <row r="43" spans="1:5" ht="15.75" customHeight="1" x14ac:dyDescent="0.25">
      <c r="A43" s="320"/>
      <c r="B43" s="320"/>
      <c r="C43" s="320"/>
      <c r="D43" s="320"/>
      <c r="E43" s="320"/>
    </row>
    <row r="44" spans="1:5" ht="16.5" customHeight="1" x14ac:dyDescent="0.3">
      <c r="A44" s="324" t="s">
        <v>8</v>
      </c>
      <c r="B44" s="325" t="s">
        <v>9</v>
      </c>
      <c r="C44" s="324" t="s">
        <v>10</v>
      </c>
      <c r="D44" s="324" t="s">
        <v>11</v>
      </c>
      <c r="E44" s="324" t="s">
        <v>12</v>
      </c>
    </row>
    <row r="45" spans="1:5" ht="16.5" customHeight="1" x14ac:dyDescent="0.3">
      <c r="A45" s="326">
        <v>1</v>
      </c>
      <c r="B45" s="327"/>
      <c r="C45" s="327"/>
      <c r="D45" s="328"/>
      <c r="E45" s="329"/>
    </row>
    <row r="46" spans="1:5" ht="16.5" customHeight="1" x14ac:dyDescent="0.3">
      <c r="A46" s="326">
        <v>2</v>
      </c>
      <c r="B46" s="327"/>
      <c r="C46" s="327"/>
      <c r="D46" s="328"/>
      <c r="E46" s="328"/>
    </row>
    <row r="47" spans="1:5" ht="16.5" customHeight="1" x14ac:dyDescent="0.3">
      <c r="A47" s="326">
        <v>3</v>
      </c>
      <c r="B47" s="327"/>
      <c r="C47" s="327"/>
      <c r="D47" s="328"/>
      <c r="E47" s="328"/>
    </row>
    <row r="48" spans="1:5" ht="16.5" customHeight="1" x14ac:dyDescent="0.3">
      <c r="A48" s="326">
        <v>4</v>
      </c>
      <c r="B48" s="327"/>
      <c r="C48" s="327"/>
      <c r="D48" s="328"/>
      <c r="E48" s="328"/>
    </row>
    <row r="49" spans="1:7" ht="16.5" customHeight="1" x14ac:dyDescent="0.3">
      <c r="A49" s="326">
        <v>5</v>
      </c>
      <c r="B49" s="327"/>
      <c r="C49" s="327"/>
      <c r="D49" s="328"/>
      <c r="E49" s="328"/>
    </row>
    <row r="50" spans="1:7" ht="16.5" customHeight="1" x14ac:dyDescent="0.3">
      <c r="A50" s="326">
        <v>6</v>
      </c>
      <c r="B50" s="330"/>
      <c r="C50" s="330"/>
      <c r="D50" s="331"/>
      <c r="E50" s="331"/>
    </row>
    <row r="51" spans="1:7" ht="16.5" customHeight="1" x14ac:dyDescent="0.3">
      <c r="A51" s="332" t="s">
        <v>13</v>
      </c>
      <c r="B51" s="333" t="e">
        <f>AVERAGE(B45:B50)</f>
        <v>#DIV/0!</v>
      </c>
      <c r="C51" s="334" t="e">
        <f>AVERAGE(C45:C50)</f>
        <v>#DIV/0!</v>
      </c>
      <c r="D51" s="335" t="e">
        <f>AVERAGE(D45:D50)</f>
        <v>#DIV/0!</v>
      </c>
      <c r="E51" s="335" t="e">
        <f>AVERAGE(E45:E50)</f>
        <v>#DIV/0!</v>
      </c>
    </row>
    <row r="52" spans="1:7" ht="16.5" customHeight="1" x14ac:dyDescent="0.3">
      <c r="A52" s="336" t="s">
        <v>14</v>
      </c>
      <c r="B52" s="337" t="e">
        <f>(STDEV(B45:B50)/B51)</f>
        <v>#DIV/0!</v>
      </c>
      <c r="C52" s="338"/>
      <c r="D52" s="338"/>
      <c r="E52" s="339"/>
    </row>
    <row r="53" spans="1:7" s="314" customFormat="1" ht="16.5" customHeight="1" x14ac:dyDescent="0.3">
      <c r="A53" s="340" t="s">
        <v>15</v>
      </c>
      <c r="B53" s="341">
        <f>COUNT(B45:B50)</f>
        <v>0</v>
      </c>
      <c r="C53" s="342"/>
      <c r="D53" s="343"/>
      <c r="E53" s="344"/>
    </row>
    <row r="54" spans="1:7" s="314" customFormat="1" ht="15.75" customHeight="1" x14ac:dyDescent="0.25">
      <c r="A54" s="320"/>
      <c r="B54" s="320"/>
      <c r="C54" s="320"/>
      <c r="D54" s="320"/>
      <c r="E54" s="320"/>
    </row>
    <row r="55" spans="1:7" s="314" customFormat="1" ht="16.5" customHeight="1" x14ac:dyDescent="0.3">
      <c r="A55" s="321" t="s">
        <v>16</v>
      </c>
      <c r="B55" s="345" t="s">
        <v>17</v>
      </c>
      <c r="C55" s="346"/>
      <c r="D55" s="346"/>
      <c r="E55" s="346"/>
    </row>
    <row r="56" spans="1:7" ht="16.5" customHeight="1" x14ac:dyDescent="0.3">
      <c r="A56" s="321"/>
      <c r="B56" s="345" t="s">
        <v>133</v>
      </c>
      <c r="C56" s="346"/>
      <c r="D56" s="346"/>
      <c r="E56" s="346"/>
    </row>
    <row r="57" spans="1:7" ht="16.5" customHeight="1" x14ac:dyDescent="0.3">
      <c r="A57" s="321"/>
      <c r="B57" s="345" t="s">
        <v>18</v>
      </c>
      <c r="C57" s="346"/>
      <c r="D57" s="346"/>
      <c r="E57" s="346"/>
    </row>
    <row r="58" spans="1:7" ht="14.25" customHeight="1" thickBot="1" x14ac:dyDescent="0.3">
      <c r="A58" s="347"/>
      <c r="B58" s="348"/>
      <c r="D58" s="349"/>
      <c r="F58" s="350"/>
      <c r="G58" s="350"/>
    </row>
    <row r="59" spans="1:7" ht="15" customHeight="1" x14ac:dyDescent="0.3">
      <c r="B59" s="450" t="s">
        <v>20</v>
      </c>
      <c r="C59" s="450"/>
      <c r="E59" s="351" t="s">
        <v>21</v>
      </c>
      <c r="F59" s="352"/>
      <c r="G59" s="351" t="s">
        <v>22</v>
      </c>
    </row>
    <row r="60" spans="1:7" ht="15" customHeight="1" x14ac:dyDescent="0.3">
      <c r="A60" s="353" t="s">
        <v>23</v>
      </c>
      <c r="B60" s="354" t="s">
        <v>134</v>
      </c>
      <c r="C60" s="354"/>
      <c r="E60" s="355">
        <v>42408</v>
      </c>
      <c r="G60" s="354"/>
    </row>
    <row r="61" spans="1:7" ht="15" customHeight="1" x14ac:dyDescent="0.3">
      <c r="A61" s="353" t="s">
        <v>24</v>
      </c>
      <c r="B61" s="356"/>
      <c r="C61" s="356"/>
      <c r="E61" s="356"/>
      <c r="G61" s="3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C20" sqref="C20"/>
    </sheetView>
  </sheetViews>
  <sheetFormatPr defaultRowHeight="13.5" x14ac:dyDescent="0.25"/>
  <cols>
    <col min="1" max="1" width="27.5703125" style="359" customWidth="1"/>
    <col min="2" max="2" width="20.42578125" style="359" customWidth="1"/>
    <col min="3" max="3" width="31.85546875" style="359" customWidth="1"/>
    <col min="4" max="4" width="25.85546875" style="359" customWidth="1"/>
    <col min="5" max="5" width="25.7109375" style="359" customWidth="1"/>
    <col min="6" max="6" width="23.140625" style="359" customWidth="1"/>
    <col min="7" max="7" width="28.42578125" style="359" customWidth="1"/>
    <col min="8" max="8" width="21.5703125" style="359" customWidth="1"/>
    <col min="9" max="9" width="9.140625" style="359" customWidth="1"/>
    <col min="10" max="16384" width="9.140625" style="395"/>
  </cols>
  <sheetData>
    <row r="14" spans="1:6" ht="15" customHeight="1" x14ac:dyDescent="0.3">
      <c r="A14" s="358"/>
      <c r="C14" s="360"/>
      <c r="F14" s="360"/>
    </row>
    <row r="15" spans="1:6" ht="18.75" customHeight="1" x14ac:dyDescent="0.3">
      <c r="A15" s="451" t="s">
        <v>0</v>
      </c>
      <c r="B15" s="451"/>
      <c r="C15" s="451"/>
      <c r="D15" s="451"/>
      <c r="E15" s="451"/>
    </row>
    <row r="16" spans="1:6" ht="16.5" customHeight="1" x14ac:dyDescent="0.3">
      <c r="A16" s="361" t="s">
        <v>1</v>
      </c>
      <c r="B16" s="362" t="s">
        <v>2</v>
      </c>
    </row>
    <row r="17" spans="1:5" ht="16.5" customHeight="1" x14ac:dyDescent="0.3">
      <c r="A17" s="363" t="s">
        <v>3</v>
      </c>
      <c r="B17" s="363" t="s">
        <v>121</v>
      </c>
      <c r="D17" s="364"/>
      <c r="E17" s="365"/>
    </row>
    <row r="18" spans="1:5" ht="16.5" customHeight="1" x14ac:dyDescent="0.3">
      <c r="A18" s="366" t="s">
        <v>4</v>
      </c>
      <c r="B18" s="367" t="s">
        <v>135</v>
      </c>
      <c r="C18" s="365"/>
      <c r="D18" s="365"/>
      <c r="E18" s="365"/>
    </row>
    <row r="19" spans="1:5" ht="16.5" customHeight="1" x14ac:dyDescent="0.3">
      <c r="A19" s="366" t="s">
        <v>5</v>
      </c>
      <c r="B19" s="367">
        <v>99.84</v>
      </c>
      <c r="C19" s="365"/>
      <c r="D19" s="365"/>
      <c r="E19" s="365"/>
    </row>
    <row r="20" spans="1:5" ht="16.5" customHeight="1" x14ac:dyDescent="0.3">
      <c r="A20" s="363" t="s">
        <v>6</v>
      </c>
      <c r="B20" s="367">
        <v>23.03</v>
      </c>
      <c r="C20" s="365"/>
      <c r="D20" s="365"/>
      <c r="E20" s="365"/>
    </row>
    <row r="21" spans="1:5" ht="16.5" customHeight="1" x14ac:dyDescent="0.3">
      <c r="A21" s="363" t="s">
        <v>7</v>
      </c>
      <c r="B21" s="368">
        <f>23.03/50*3/100</f>
        <v>1.3818000000000002E-2</v>
      </c>
      <c r="C21" s="365"/>
      <c r="D21" s="365"/>
      <c r="E21" s="365"/>
    </row>
    <row r="22" spans="1:5" ht="15.75" customHeight="1" x14ac:dyDescent="0.25">
      <c r="A22" s="365"/>
      <c r="B22" s="365"/>
      <c r="C22" s="365"/>
      <c r="D22" s="365"/>
      <c r="E22" s="365"/>
    </row>
    <row r="23" spans="1:5" ht="16.5" customHeight="1" x14ac:dyDescent="0.3">
      <c r="A23" s="369" t="s">
        <v>8</v>
      </c>
      <c r="B23" s="370" t="s">
        <v>9</v>
      </c>
      <c r="C23" s="369" t="s">
        <v>10</v>
      </c>
      <c r="D23" s="369" t="s">
        <v>11</v>
      </c>
      <c r="E23" s="369" t="s">
        <v>12</v>
      </c>
    </row>
    <row r="24" spans="1:5" ht="16.5" customHeight="1" x14ac:dyDescent="0.3">
      <c r="A24" s="371">
        <v>1</v>
      </c>
      <c r="B24" s="372">
        <v>4364827</v>
      </c>
      <c r="C24" s="372">
        <v>8616.3799999999992</v>
      </c>
      <c r="D24" s="373">
        <v>1.17</v>
      </c>
      <c r="E24" s="374">
        <v>2.83</v>
      </c>
    </row>
    <row r="25" spans="1:5" ht="16.5" customHeight="1" x14ac:dyDescent="0.3">
      <c r="A25" s="371">
        <v>2</v>
      </c>
      <c r="B25" s="372">
        <v>4366340</v>
      </c>
      <c r="C25" s="372">
        <v>8575.66</v>
      </c>
      <c r="D25" s="373">
        <v>1.1399999999999999</v>
      </c>
      <c r="E25" s="373">
        <v>2.84</v>
      </c>
    </row>
    <row r="26" spans="1:5" ht="16.5" customHeight="1" x14ac:dyDescent="0.3">
      <c r="A26" s="371">
        <v>3</v>
      </c>
      <c r="B26" s="372">
        <v>4363457</v>
      </c>
      <c r="C26" s="372">
        <v>8615.89</v>
      </c>
      <c r="D26" s="373">
        <v>1.1599999999999999</v>
      </c>
      <c r="E26" s="373">
        <v>2.84</v>
      </c>
    </row>
    <row r="27" spans="1:5" ht="16.5" customHeight="1" x14ac:dyDescent="0.3">
      <c r="A27" s="371">
        <v>4</v>
      </c>
      <c r="B27" s="372">
        <v>4375466</v>
      </c>
      <c r="C27" s="372">
        <v>8584.49</v>
      </c>
      <c r="D27" s="373">
        <v>1.17</v>
      </c>
      <c r="E27" s="373">
        <v>2.83</v>
      </c>
    </row>
    <row r="28" spans="1:5" ht="16.5" customHeight="1" x14ac:dyDescent="0.3">
      <c r="A28" s="371">
        <v>5</v>
      </c>
      <c r="B28" s="372">
        <v>4367620</v>
      </c>
      <c r="C28" s="372">
        <v>8613.4500000000007</v>
      </c>
      <c r="D28" s="373">
        <v>1.17</v>
      </c>
      <c r="E28" s="373">
        <v>2.84</v>
      </c>
    </row>
    <row r="29" spans="1:5" ht="16.5" customHeight="1" x14ac:dyDescent="0.3">
      <c r="A29" s="371">
        <v>6</v>
      </c>
      <c r="B29" s="375">
        <v>4368738</v>
      </c>
      <c r="C29" s="375">
        <v>8611.02</v>
      </c>
      <c r="D29" s="376">
        <v>1.1599999999999999</v>
      </c>
      <c r="E29" s="376">
        <v>2.84</v>
      </c>
    </row>
    <row r="30" spans="1:5" ht="16.5" customHeight="1" x14ac:dyDescent="0.3">
      <c r="A30" s="377" t="s">
        <v>13</v>
      </c>
      <c r="B30" s="378">
        <f>AVERAGE(B24:B29)</f>
        <v>4367741.333333333</v>
      </c>
      <c r="C30" s="379">
        <f>AVERAGE(C24:C29)</f>
        <v>8602.8150000000005</v>
      </c>
      <c r="D30" s="380">
        <f>AVERAGE(D24:D29)</f>
        <v>1.1616666666666666</v>
      </c>
      <c r="E30" s="380">
        <f>AVERAGE(E24:E29)</f>
        <v>2.8366666666666664</v>
      </c>
    </row>
    <row r="31" spans="1:5" ht="16.5" customHeight="1" x14ac:dyDescent="0.3">
      <c r="A31" s="381" t="s">
        <v>14</v>
      </c>
      <c r="B31" s="382">
        <f>(STDEV(B24:B29)/B30)</f>
        <v>9.6860805576261006E-4</v>
      </c>
      <c r="C31" s="383"/>
      <c r="D31" s="383"/>
      <c r="E31" s="384"/>
    </row>
    <row r="32" spans="1:5" s="359" customFormat="1" ht="16.5" customHeight="1" x14ac:dyDescent="0.3">
      <c r="A32" s="385" t="s">
        <v>15</v>
      </c>
      <c r="B32" s="386">
        <f>COUNT(B24:B29)</f>
        <v>6</v>
      </c>
      <c r="C32" s="387"/>
      <c r="D32" s="388"/>
      <c r="E32" s="389"/>
    </row>
    <row r="33" spans="1:5" s="359" customFormat="1" ht="15.75" customHeight="1" x14ac:dyDescent="0.25">
      <c r="A33" s="365"/>
      <c r="B33" s="365"/>
      <c r="C33" s="365"/>
      <c r="D33" s="365"/>
      <c r="E33" s="365"/>
    </row>
    <row r="34" spans="1:5" s="359" customFormat="1" ht="16.5" customHeight="1" x14ac:dyDescent="0.3">
      <c r="A34" s="366" t="s">
        <v>16</v>
      </c>
      <c r="B34" s="390" t="s">
        <v>17</v>
      </c>
      <c r="C34" s="391"/>
      <c r="D34" s="391"/>
      <c r="E34" s="391"/>
    </row>
    <row r="35" spans="1:5" ht="16.5" customHeight="1" x14ac:dyDescent="0.3">
      <c r="A35" s="366"/>
      <c r="B35" s="390" t="s">
        <v>133</v>
      </c>
      <c r="C35" s="391"/>
      <c r="D35" s="391"/>
      <c r="E35" s="391"/>
    </row>
    <row r="36" spans="1:5" ht="16.5" customHeight="1" x14ac:dyDescent="0.3">
      <c r="A36" s="366"/>
      <c r="B36" s="390" t="s">
        <v>18</v>
      </c>
      <c r="C36" s="391"/>
      <c r="D36" s="391"/>
      <c r="E36" s="391"/>
    </row>
    <row r="37" spans="1:5" ht="15.75" customHeight="1" x14ac:dyDescent="0.25">
      <c r="A37" s="365"/>
      <c r="B37" s="365"/>
      <c r="C37" s="365"/>
      <c r="D37" s="365"/>
      <c r="E37" s="365"/>
    </row>
    <row r="38" spans="1:5" ht="16.5" customHeight="1" x14ac:dyDescent="0.3">
      <c r="A38" s="361" t="s">
        <v>1</v>
      </c>
      <c r="B38" s="362" t="s">
        <v>19</v>
      </c>
    </row>
    <row r="39" spans="1:5" ht="16.5" customHeight="1" x14ac:dyDescent="0.3">
      <c r="A39" s="366" t="s">
        <v>4</v>
      </c>
      <c r="B39" s="363"/>
      <c r="C39" s="365"/>
      <c r="D39" s="365"/>
      <c r="E39" s="365"/>
    </row>
    <row r="40" spans="1:5" ht="16.5" customHeight="1" x14ac:dyDescent="0.3">
      <c r="A40" s="366" t="s">
        <v>5</v>
      </c>
      <c r="B40" s="367"/>
      <c r="C40" s="365"/>
      <c r="D40" s="365"/>
      <c r="E40" s="365"/>
    </row>
    <row r="41" spans="1:5" ht="16.5" customHeight="1" x14ac:dyDescent="0.3">
      <c r="A41" s="363" t="s">
        <v>6</v>
      </c>
      <c r="B41" s="367"/>
      <c r="C41" s="365"/>
      <c r="D41" s="365"/>
      <c r="E41" s="365"/>
    </row>
    <row r="42" spans="1:5" ht="16.5" customHeight="1" x14ac:dyDescent="0.3">
      <c r="A42" s="363" t="s">
        <v>7</v>
      </c>
      <c r="B42" s="368"/>
      <c r="C42" s="365"/>
      <c r="D42" s="365"/>
      <c r="E42" s="365"/>
    </row>
    <row r="43" spans="1:5" ht="15.75" customHeight="1" x14ac:dyDescent="0.25">
      <c r="A43" s="365"/>
      <c r="B43" s="365"/>
      <c r="C43" s="365"/>
      <c r="D43" s="365"/>
      <c r="E43" s="365"/>
    </row>
    <row r="44" spans="1:5" ht="16.5" customHeight="1" x14ac:dyDescent="0.3">
      <c r="A44" s="369" t="s">
        <v>8</v>
      </c>
      <c r="B44" s="370" t="s">
        <v>9</v>
      </c>
      <c r="C44" s="369" t="s">
        <v>10</v>
      </c>
      <c r="D44" s="369" t="s">
        <v>11</v>
      </c>
      <c r="E44" s="369" t="s">
        <v>12</v>
      </c>
    </row>
    <row r="45" spans="1:5" ht="16.5" customHeight="1" x14ac:dyDescent="0.3">
      <c r="A45" s="371">
        <v>1</v>
      </c>
      <c r="B45" s="372"/>
      <c r="C45" s="372"/>
      <c r="D45" s="373"/>
      <c r="E45" s="374"/>
    </row>
    <row r="46" spans="1:5" ht="16.5" customHeight="1" x14ac:dyDescent="0.3">
      <c r="A46" s="371">
        <v>2</v>
      </c>
      <c r="B46" s="372"/>
      <c r="C46" s="372"/>
      <c r="D46" s="373"/>
      <c r="E46" s="373"/>
    </row>
    <row r="47" spans="1:5" ht="16.5" customHeight="1" x14ac:dyDescent="0.3">
      <c r="A47" s="371">
        <v>3</v>
      </c>
      <c r="B47" s="372"/>
      <c r="C47" s="372"/>
      <c r="D47" s="373"/>
      <c r="E47" s="373"/>
    </row>
    <row r="48" spans="1:5" ht="16.5" customHeight="1" x14ac:dyDescent="0.3">
      <c r="A48" s="371">
        <v>4</v>
      </c>
      <c r="B48" s="372"/>
      <c r="C48" s="372"/>
      <c r="D48" s="373"/>
      <c r="E48" s="373"/>
    </row>
    <row r="49" spans="1:7" ht="16.5" customHeight="1" x14ac:dyDescent="0.3">
      <c r="A49" s="371">
        <v>5</v>
      </c>
      <c r="B49" s="372"/>
      <c r="C49" s="372"/>
      <c r="D49" s="373"/>
      <c r="E49" s="373"/>
    </row>
    <row r="50" spans="1:7" ht="16.5" customHeight="1" x14ac:dyDescent="0.3">
      <c r="A50" s="371">
        <v>6</v>
      </c>
      <c r="B50" s="375"/>
      <c r="C50" s="375"/>
      <c r="D50" s="376"/>
      <c r="E50" s="376"/>
    </row>
    <row r="51" spans="1:7" ht="16.5" customHeight="1" x14ac:dyDescent="0.3">
      <c r="A51" s="377" t="s">
        <v>13</v>
      </c>
      <c r="B51" s="378" t="e">
        <f>AVERAGE(B45:B50)</f>
        <v>#DIV/0!</v>
      </c>
      <c r="C51" s="379" t="e">
        <f>AVERAGE(C45:C50)</f>
        <v>#DIV/0!</v>
      </c>
      <c r="D51" s="380" t="e">
        <f>AVERAGE(D45:D50)</f>
        <v>#DIV/0!</v>
      </c>
      <c r="E51" s="380" t="e">
        <f>AVERAGE(E45:E50)</f>
        <v>#DIV/0!</v>
      </c>
    </row>
    <row r="52" spans="1:7" ht="16.5" customHeight="1" x14ac:dyDescent="0.3">
      <c r="A52" s="381" t="s">
        <v>14</v>
      </c>
      <c r="B52" s="382" t="e">
        <f>(STDEV(B45:B50)/B51)</f>
        <v>#DIV/0!</v>
      </c>
      <c r="C52" s="383"/>
      <c r="D52" s="383"/>
      <c r="E52" s="384"/>
    </row>
    <row r="53" spans="1:7" s="359" customFormat="1" ht="16.5" customHeight="1" x14ac:dyDescent="0.3">
      <c r="A53" s="385" t="s">
        <v>15</v>
      </c>
      <c r="B53" s="386">
        <f>COUNT(B45:B50)</f>
        <v>0</v>
      </c>
      <c r="C53" s="387"/>
      <c r="D53" s="388"/>
      <c r="E53" s="389"/>
    </row>
    <row r="54" spans="1:7" s="359" customFormat="1" ht="15.75" customHeight="1" x14ac:dyDescent="0.25">
      <c r="A54" s="365"/>
      <c r="B54" s="365"/>
      <c r="C54" s="365"/>
      <c r="D54" s="365"/>
      <c r="E54" s="365"/>
    </row>
    <row r="55" spans="1:7" s="359" customFormat="1" ht="16.5" customHeight="1" x14ac:dyDescent="0.3">
      <c r="A55" s="366" t="s">
        <v>16</v>
      </c>
      <c r="B55" s="390" t="s">
        <v>17</v>
      </c>
      <c r="C55" s="391"/>
      <c r="D55" s="391"/>
      <c r="E55" s="391"/>
    </row>
    <row r="56" spans="1:7" ht="16.5" customHeight="1" x14ac:dyDescent="0.3">
      <c r="A56" s="366"/>
      <c r="B56" s="390" t="s">
        <v>133</v>
      </c>
      <c r="C56" s="391"/>
      <c r="D56" s="391"/>
      <c r="E56" s="391"/>
    </row>
    <row r="57" spans="1:7" ht="16.5" customHeight="1" x14ac:dyDescent="0.3">
      <c r="A57" s="366"/>
      <c r="B57" s="390" t="s">
        <v>18</v>
      </c>
      <c r="C57" s="391"/>
      <c r="D57" s="391"/>
      <c r="E57" s="391"/>
    </row>
    <row r="58" spans="1:7" ht="14.25" customHeight="1" thickBot="1" x14ac:dyDescent="0.3">
      <c r="A58" s="392"/>
      <c r="B58" s="393"/>
      <c r="D58" s="394"/>
      <c r="F58" s="395"/>
      <c r="G58" s="395"/>
    </row>
    <row r="59" spans="1:7" ht="15" customHeight="1" x14ac:dyDescent="0.3">
      <c r="B59" s="452" t="s">
        <v>20</v>
      </c>
      <c r="C59" s="452"/>
      <c r="E59" s="396" t="s">
        <v>21</v>
      </c>
      <c r="F59" s="397"/>
      <c r="G59" s="396" t="s">
        <v>22</v>
      </c>
    </row>
    <row r="60" spans="1:7" ht="15" customHeight="1" x14ac:dyDescent="0.3">
      <c r="A60" s="398" t="s">
        <v>23</v>
      </c>
      <c r="B60" s="399" t="s">
        <v>134</v>
      </c>
      <c r="C60" s="399"/>
      <c r="E60" s="400">
        <v>42408</v>
      </c>
      <c r="G60" s="399"/>
    </row>
    <row r="61" spans="1:7" ht="15" customHeight="1" x14ac:dyDescent="0.3">
      <c r="A61" s="398" t="s">
        <v>24</v>
      </c>
      <c r="B61" s="401"/>
      <c r="C61" s="401"/>
      <c r="E61" s="401"/>
      <c r="G61" s="4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A24" sqref="A24"/>
    </sheetView>
  </sheetViews>
  <sheetFormatPr defaultRowHeight="15" x14ac:dyDescent="0.3"/>
  <cols>
    <col min="1" max="1" width="15.5703125" style="403" customWidth="1"/>
    <col min="2" max="2" width="18.42578125" style="403" customWidth="1"/>
    <col min="3" max="3" width="14.28515625" style="403" customWidth="1"/>
    <col min="4" max="4" width="15" style="403" customWidth="1"/>
    <col min="5" max="5" width="9.140625" style="403" customWidth="1"/>
    <col min="6" max="6" width="27.85546875" style="403" customWidth="1"/>
    <col min="7" max="7" width="12.28515625" style="403" customWidth="1"/>
    <col min="8" max="8" width="9.140625" style="403" customWidth="1"/>
    <col min="9" max="16384" width="9.140625" style="446"/>
  </cols>
  <sheetData>
    <row r="10" spans="1:7" ht="13.5" customHeight="1" thickBot="1" x14ac:dyDescent="0.35"/>
    <row r="11" spans="1:7" ht="13.5" customHeight="1" thickBot="1" x14ac:dyDescent="0.35">
      <c r="A11" s="458" t="s">
        <v>25</v>
      </c>
      <c r="B11" s="459"/>
      <c r="C11" s="459"/>
      <c r="D11" s="459"/>
      <c r="E11" s="459"/>
      <c r="F11" s="460"/>
      <c r="G11" s="404"/>
    </row>
    <row r="12" spans="1:7" ht="16.5" customHeight="1" x14ac:dyDescent="0.3">
      <c r="A12" s="454" t="s">
        <v>26</v>
      </c>
      <c r="B12" s="454"/>
      <c r="C12" s="454"/>
      <c r="D12" s="454"/>
      <c r="E12" s="454"/>
      <c r="F12" s="454"/>
      <c r="G12" s="405"/>
    </row>
    <row r="14" spans="1:7" ht="16.5" customHeight="1" x14ac:dyDescent="0.3">
      <c r="A14" s="453" t="s">
        <v>27</v>
      </c>
      <c r="B14" s="453"/>
      <c r="C14" s="406" t="s">
        <v>121</v>
      </c>
    </row>
    <row r="15" spans="1:7" ht="16.5" customHeight="1" x14ac:dyDescent="0.3">
      <c r="A15" s="453" t="s">
        <v>28</v>
      </c>
      <c r="B15" s="453"/>
      <c r="C15" s="406" t="s">
        <v>122</v>
      </c>
    </row>
    <row r="16" spans="1:7" ht="16.5" customHeight="1" x14ac:dyDescent="0.3">
      <c r="A16" s="453" t="s">
        <v>29</v>
      </c>
      <c r="B16" s="453"/>
      <c r="C16" s="406" t="s">
        <v>136</v>
      </c>
    </row>
    <row r="17" spans="1:5" ht="16.5" customHeight="1" x14ac:dyDescent="0.3">
      <c r="A17" s="453" t="s">
        <v>30</v>
      </c>
      <c r="B17" s="453"/>
      <c r="C17" s="406" t="s">
        <v>137</v>
      </c>
    </row>
    <row r="18" spans="1:5" ht="16.5" customHeight="1" x14ac:dyDescent="0.3">
      <c r="A18" s="453" t="s">
        <v>31</v>
      </c>
      <c r="B18" s="453"/>
      <c r="C18" s="407" t="s">
        <v>138</v>
      </c>
    </row>
    <row r="19" spans="1:5" ht="16.5" customHeight="1" x14ac:dyDescent="0.3">
      <c r="A19" s="453" t="s">
        <v>32</v>
      </c>
      <c r="B19" s="453"/>
      <c r="C19" s="407" t="e">
        <f>#REF!</f>
        <v>#REF!</v>
      </c>
    </row>
    <row r="20" spans="1:5" ht="16.5" customHeight="1" x14ac:dyDescent="0.3">
      <c r="A20" s="408"/>
      <c r="B20" s="408"/>
      <c r="C20" s="409"/>
    </row>
    <row r="21" spans="1:5" ht="16.5" customHeight="1" x14ac:dyDescent="0.3">
      <c r="A21" s="454" t="s">
        <v>1</v>
      </c>
      <c r="B21" s="454"/>
      <c r="C21" s="410" t="s">
        <v>33</v>
      </c>
      <c r="D21" s="411"/>
    </row>
    <row r="22" spans="1:5" ht="15.75" customHeight="1" thickBot="1" x14ac:dyDescent="0.35">
      <c r="A22" s="455"/>
      <c r="B22" s="455"/>
      <c r="C22" s="412"/>
      <c r="D22" s="455"/>
      <c r="E22" s="455"/>
    </row>
    <row r="23" spans="1:5" ht="33.75" customHeight="1" thickBot="1" x14ac:dyDescent="0.35">
      <c r="C23" s="413" t="s">
        <v>139</v>
      </c>
      <c r="D23" s="414" t="s">
        <v>34</v>
      </c>
      <c r="E23" s="415"/>
    </row>
    <row r="24" spans="1:5" ht="15.75" customHeight="1" x14ac:dyDescent="0.3">
      <c r="C24" s="416">
        <v>718.17</v>
      </c>
      <c r="D24" s="417">
        <f t="shared" ref="D24:D43" si="0">(C24-$C$46)/$C$46</f>
        <v>1.7149261340375056E-3</v>
      </c>
      <c r="E24" s="418"/>
    </row>
    <row r="25" spans="1:5" ht="15.75" customHeight="1" x14ac:dyDescent="0.3">
      <c r="C25" s="416">
        <v>704.09</v>
      </c>
      <c r="D25" s="419">
        <f t="shared" si="0"/>
        <v>-1.7924081566043502E-2</v>
      </c>
      <c r="E25" s="418"/>
    </row>
    <row r="26" spans="1:5" ht="15.75" customHeight="1" x14ac:dyDescent="0.3">
      <c r="C26" s="416">
        <v>730.34</v>
      </c>
      <c r="D26" s="419">
        <f t="shared" si="0"/>
        <v>1.8689835488440099E-2</v>
      </c>
      <c r="E26" s="418"/>
    </row>
    <row r="27" spans="1:5" ht="15.75" customHeight="1" x14ac:dyDescent="0.3">
      <c r="C27" s="416">
        <v>720.78</v>
      </c>
      <c r="D27" s="419">
        <f t="shared" si="0"/>
        <v>5.3553956011690371E-3</v>
      </c>
      <c r="E27" s="418"/>
    </row>
    <row r="28" spans="1:5" ht="15.75" customHeight="1" x14ac:dyDescent="0.3">
      <c r="C28" s="416">
        <v>702.89</v>
      </c>
      <c r="D28" s="419">
        <f t="shared" si="0"/>
        <v>-1.9597860631391385E-2</v>
      </c>
      <c r="E28" s="418"/>
    </row>
    <row r="29" spans="1:5" ht="15.75" customHeight="1" x14ac:dyDescent="0.3">
      <c r="C29" s="416">
        <v>705.33</v>
      </c>
      <c r="D29" s="419">
        <f t="shared" si="0"/>
        <v>-1.6194509865184073E-2</v>
      </c>
      <c r="E29" s="418"/>
    </row>
    <row r="30" spans="1:5" ht="15.75" customHeight="1" x14ac:dyDescent="0.3">
      <c r="C30" s="416">
        <v>720.93</v>
      </c>
      <c r="D30" s="419">
        <f t="shared" si="0"/>
        <v>5.5646179843374831E-3</v>
      </c>
      <c r="E30" s="418"/>
    </row>
    <row r="31" spans="1:5" ht="15.75" customHeight="1" x14ac:dyDescent="0.3">
      <c r="C31" s="416">
        <v>720.05</v>
      </c>
      <c r="D31" s="419">
        <f t="shared" si="0"/>
        <v>4.3371800030824201E-3</v>
      </c>
      <c r="E31" s="418"/>
    </row>
    <row r="32" spans="1:5" ht="15.75" customHeight="1" x14ac:dyDescent="0.3">
      <c r="C32" s="416">
        <v>724.48</v>
      </c>
      <c r="D32" s="419">
        <f t="shared" si="0"/>
        <v>1.0516214385991551E-2</v>
      </c>
      <c r="E32" s="418"/>
    </row>
    <row r="33" spans="1:7" ht="15.75" customHeight="1" x14ac:dyDescent="0.3">
      <c r="C33" s="416">
        <v>725.21</v>
      </c>
      <c r="D33" s="419">
        <f t="shared" si="0"/>
        <v>1.1534429984078167E-2</v>
      </c>
      <c r="E33" s="418"/>
    </row>
    <row r="34" spans="1:7" ht="15.75" customHeight="1" x14ac:dyDescent="0.3">
      <c r="C34" s="416">
        <v>700.64</v>
      </c>
      <c r="D34" s="419">
        <f t="shared" si="0"/>
        <v>-2.2736196378918549E-2</v>
      </c>
      <c r="E34" s="418"/>
    </row>
    <row r="35" spans="1:7" ht="15.75" customHeight="1" x14ac:dyDescent="0.3">
      <c r="C35" s="416">
        <v>727.84</v>
      </c>
      <c r="D35" s="419">
        <f t="shared" si="0"/>
        <v>1.5202795768965469E-2</v>
      </c>
      <c r="E35" s="418"/>
    </row>
    <row r="36" spans="1:7" ht="15.75" customHeight="1" x14ac:dyDescent="0.3">
      <c r="C36" s="416">
        <v>726.71</v>
      </c>
      <c r="D36" s="419">
        <f t="shared" si="0"/>
        <v>1.3626653815762944E-2</v>
      </c>
      <c r="E36" s="418"/>
    </row>
    <row r="37" spans="1:7" ht="15.75" customHeight="1" x14ac:dyDescent="0.3">
      <c r="C37" s="416">
        <v>724.38</v>
      </c>
      <c r="D37" s="419">
        <f t="shared" si="0"/>
        <v>1.0376732797212533E-2</v>
      </c>
      <c r="E37" s="418"/>
    </row>
    <row r="38" spans="1:7" ht="15.75" customHeight="1" x14ac:dyDescent="0.3">
      <c r="C38" s="416">
        <v>716.47</v>
      </c>
      <c r="D38" s="419">
        <f t="shared" si="0"/>
        <v>-6.5626087520514662E-4</v>
      </c>
      <c r="E38" s="418"/>
    </row>
    <row r="39" spans="1:7" ht="15.75" customHeight="1" x14ac:dyDescent="0.3">
      <c r="C39" s="416">
        <v>717.14</v>
      </c>
      <c r="D39" s="419">
        <f t="shared" si="0"/>
        <v>2.782657696139967E-4</v>
      </c>
      <c r="E39" s="418"/>
    </row>
    <row r="40" spans="1:7" ht="15.75" customHeight="1" x14ac:dyDescent="0.3">
      <c r="C40" s="416">
        <v>725.61</v>
      </c>
      <c r="D40" s="419">
        <f t="shared" si="0"/>
        <v>1.2092356339194076E-2</v>
      </c>
      <c r="E40" s="418"/>
    </row>
    <row r="41" spans="1:7" ht="15.75" customHeight="1" x14ac:dyDescent="0.3">
      <c r="C41" s="416">
        <v>709.54</v>
      </c>
      <c r="D41" s="419">
        <f t="shared" si="0"/>
        <v>-1.0322334977588905E-2</v>
      </c>
      <c r="E41" s="418"/>
    </row>
    <row r="42" spans="1:7" ht="15.75" customHeight="1" x14ac:dyDescent="0.3">
      <c r="C42" s="416">
        <v>708.05</v>
      </c>
      <c r="D42" s="419">
        <f t="shared" si="0"/>
        <v>-1.2400610650395797E-2</v>
      </c>
      <c r="E42" s="418"/>
    </row>
    <row r="43" spans="1:7" ht="16.5" customHeight="1" thickBot="1" x14ac:dyDescent="0.35">
      <c r="C43" s="420">
        <v>710.16</v>
      </c>
      <c r="D43" s="421">
        <f t="shared" si="0"/>
        <v>-9.457549127159192E-3</v>
      </c>
      <c r="E43" s="418"/>
    </row>
    <row r="44" spans="1:7" ht="16.5" customHeight="1" thickBot="1" x14ac:dyDescent="0.35">
      <c r="C44" s="422"/>
      <c r="D44" s="418"/>
      <c r="E44" s="423"/>
    </row>
    <row r="45" spans="1:7" ht="16.5" customHeight="1" thickBot="1" x14ac:dyDescent="0.35">
      <c r="B45" s="424" t="s">
        <v>35</v>
      </c>
      <c r="C45" s="425">
        <f>SUM(C24:C44)</f>
        <v>14338.810000000001</v>
      </c>
      <c r="D45" s="426"/>
      <c r="E45" s="422"/>
    </row>
    <row r="46" spans="1:7" ht="17.25" customHeight="1" thickBot="1" x14ac:dyDescent="0.35">
      <c r="B46" s="424" t="s">
        <v>36</v>
      </c>
      <c r="C46" s="427">
        <f>AVERAGE(C24:C44)</f>
        <v>716.94050000000004</v>
      </c>
      <c r="E46" s="428"/>
    </row>
    <row r="47" spans="1:7" ht="17.25" customHeight="1" thickBot="1" x14ac:dyDescent="0.35">
      <c r="A47" s="406"/>
      <c r="B47" s="429"/>
      <c r="D47" s="430"/>
      <c r="E47" s="428"/>
    </row>
    <row r="48" spans="1:7" ht="33.75" customHeight="1" thickBot="1" x14ac:dyDescent="0.35">
      <c r="B48" s="431" t="s">
        <v>36</v>
      </c>
      <c r="C48" s="414" t="s">
        <v>37</v>
      </c>
      <c r="D48" s="432"/>
      <c r="G48" s="430"/>
    </row>
    <row r="49" spans="1:6" ht="17.25" customHeight="1" thickBot="1" x14ac:dyDescent="0.35">
      <c r="B49" s="456">
        <f>C46</f>
        <v>716.94050000000004</v>
      </c>
      <c r="C49" s="433">
        <f>-IF(C46&lt;=80,10%,IF(C46&lt;250,7.5%,5%))</f>
        <v>-0.05</v>
      </c>
      <c r="D49" s="434">
        <f>IF(C46&lt;=80,C46*0.9,IF(C46&lt;250,C46*0.925,C46*0.95))</f>
        <v>681.09347500000001</v>
      </c>
    </row>
    <row r="50" spans="1:6" ht="17.25" customHeight="1" thickBot="1" x14ac:dyDescent="0.35">
      <c r="B50" s="457"/>
      <c r="C50" s="435">
        <f>IF(C46&lt;=80, 10%, IF(C46&lt;250, 7.5%, 5%))</f>
        <v>0.05</v>
      </c>
      <c r="D50" s="434">
        <f>IF(C46&lt;=80, C46*1.1, IF(C46&lt;250, C46*1.075, C46*1.05))</f>
        <v>752.78752500000007</v>
      </c>
    </row>
    <row r="51" spans="1:6" ht="16.5" customHeight="1" thickBot="1" x14ac:dyDescent="0.35">
      <c r="A51" s="436"/>
      <c r="B51" s="437"/>
      <c r="C51" s="406"/>
      <c r="D51" s="438"/>
      <c r="E51" s="406"/>
      <c r="F51" s="411"/>
    </row>
    <row r="52" spans="1:6" ht="16.5" customHeight="1" x14ac:dyDescent="0.3">
      <c r="A52" s="406"/>
      <c r="B52" s="439" t="s">
        <v>20</v>
      </c>
      <c r="C52" s="439"/>
      <c r="D52" s="440" t="s">
        <v>21</v>
      </c>
      <c r="E52" s="441"/>
      <c r="F52" s="440" t="s">
        <v>22</v>
      </c>
    </row>
    <row r="53" spans="1:6" ht="34.5" customHeight="1" x14ac:dyDescent="0.3">
      <c r="A53" s="408" t="s">
        <v>23</v>
      </c>
      <c r="B53" s="442"/>
      <c r="C53" s="406"/>
      <c r="D53" s="442"/>
      <c r="E53" s="406"/>
      <c r="F53" s="442"/>
    </row>
    <row r="54" spans="1:6" ht="34.5" customHeight="1" x14ac:dyDescent="0.3">
      <c r="A54" s="408" t="s">
        <v>24</v>
      </c>
      <c r="B54" s="443"/>
      <c r="C54" s="444"/>
      <c r="D54" s="443"/>
      <c r="E54" s="406"/>
      <c r="F54" s="44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view="pageBreakPreview" topLeftCell="A130" zoomScale="50" zoomScaleNormal="75" zoomScaleSheetLayoutView="50" workbookViewId="0">
      <selection activeCell="D156" sqref="D156"/>
    </sheetView>
  </sheetViews>
  <sheetFormatPr defaultRowHeight="16.5" x14ac:dyDescent="0.3"/>
  <cols>
    <col min="1" max="1" width="55.42578125" style="63" customWidth="1"/>
    <col min="2" max="2" width="33.7109375" style="63" customWidth="1"/>
    <col min="3" max="3" width="42.28515625" style="63" customWidth="1"/>
    <col min="4" max="4" width="30.5703125" style="63" customWidth="1"/>
    <col min="5" max="5" width="39.85546875" style="63" customWidth="1"/>
    <col min="6" max="6" width="30.7109375" style="63" customWidth="1"/>
    <col min="7" max="7" width="36.42578125" style="63" customWidth="1"/>
    <col min="8" max="8" width="41.140625" style="63" customWidth="1"/>
    <col min="9" max="9" width="30.42578125" style="62" customWidth="1"/>
    <col min="10" max="10" width="21.28515625" style="62" customWidth="1"/>
    <col min="11" max="11" width="9.140625" style="62" customWidth="1"/>
    <col min="12" max="16384" width="9.140625" style="64"/>
  </cols>
  <sheetData>
    <row r="1" spans="1:8" ht="15" x14ac:dyDescent="0.3">
      <c r="A1" s="462" t="s">
        <v>38</v>
      </c>
      <c r="B1" s="462"/>
      <c r="C1" s="462"/>
      <c r="D1" s="462"/>
      <c r="E1" s="462"/>
      <c r="F1" s="462"/>
      <c r="G1" s="462"/>
      <c r="H1" s="462"/>
    </row>
    <row r="2" spans="1:8" ht="15" x14ac:dyDescent="0.3">
      <c r="A2" s="462"/>
      <c r="B2" s="462"/>
      <c r="C2" s="462"/>
      <c r="D2" s="462"/>
      <c r="E2" s="462"/>
      <c r="F2" s="462"/>
      <c r="G2" s="462"/>
      <c r="H2" s="462"/>
    </row>
    <row r="3" spans="1:8" ht="15" x14ac:dyDescent="0.3">
      <c r="A3" s="462"/>
      <c r="B3" s="462"/>
      <c r="C3" s="462"/>
      <c r="D3" s="462"/>
      <c r="E3" s="462"/>
      <c r="F3" s="462"/>
      <c r="G3" s="462"/>
      <c r="H3" s="462"/>
    </row>
    <row r="4" spans="1:8" ht="15" x14ac:dyDescent="0.3">
      <c r="A4" s="462"/>
      <c r="B4" s="462"/>
      <c r="C4" s="462"/>
      <c r="D4" s="462"/>
      <c r="E4" s="462"/>
      <c r="F4" s="462"/>
      <c r="G4" s="462"/>
      <c r="H4" s="462"/>
    </row>
    <row r="5" spans="1:8" ht="15" x14ac:dyDescent="0.3">
      <c r="A5" s="462"/>
      <c r="B5" s="462"/>
      <c r="C5" s="462"/>
      <c r="D5" s="462"/>
      <c r="E5" s="462"/>
      <c r="F5" s="462"/>
      <c r="G5" s="462"/>
      <c r="H5" s="462"/>
    </row>
    <row r="6" spans="1:8" ht="15" x14ac:dyDescent="0.3">
      <c r="A6" s="462"/>
      <c r="B6" s="462"/>
      <c r="C6" s="462"/>
      <c r="D6" s="462"/>
      <c r="E6" s="462"/>
      <c r="F6" s="462"/>
      <c r="G6" s="462"/>
      <c r="H6" s="462"/>
    </row>
    <row r="7" spans="1:8" ht="15" x14ac:dyDescent="0.3">
      <c r="A7" s="462"/>
      <c r="B7" s="462"/>
      <c r="C7" s="462"/>
      <c r="D7" s="462"/>
      <c r="E7" s="462"/>
      <c r="F7" s="462"/>
      <c r="G7" s="462"/>
      <c r="H7" s="462"/>
    </row>
    <row r="8" spans="1:8" ht="15" x14ac:dyDescent="0.3">
      <c r="A8" s="463" t="s">
        <v>39</v>
      </c>
      <c r="B8" s="463"/>
      <c r="C8" s="463"/>
      <c r="D8" s="463"/>
      <c r="E8" s="463"/>
      <c r="F8" s="463"/>
      <c r="G8" s="463"/>
      <c r="H8" s="463"/>
    </row>
    <row r="9" spans="1:8" ht="15" x14ac:dyDescent="0.3">
      <c r="A9" s="463"/>
      <c r="B9" s="463"/>
      <c r="C9" s="463"/>
      <c r="D9" s="463"/>
      <c r="E9" s="463"/>
      <c r="F9" s="463"/>
      <c r="G9" s="463"/>
      <c r="H9" s="463"/>
    </row>
    <row r="10" spans="1:8" ht="15" x14ac:dyDescent="0.3">
      <c r="A10" s="463"/>
      <c r="B10" s="463"/>
      <c r="C10" s="463"/>
      <c r="D10" s="463"/>
      <c r="E10" s="463"/>
      <c r="F10" s="463"/>
      <c r="G10" s="463"/>
      <c r="H10" s="463"/>
    </row>
    <row r="11" spans="1:8" ht="15" x14ac:dyDescent="0.3">
      <c r="A11" s="463"/>
      <c r="B11" s="463"/>
      <c r="C11" s="463"/>
      <c r="D11" s="463"/>
      <c r="E11" s="463"/>
      <c r="F11" s="463"/>
      <c r="G11" s="463"/>
      <c r="H11" s="463"/>
    </row>
    <row r="12" spans="1:8" ht="15" x14ac:dyDescent="0.3">
      <c r="A12" s="463"/>
      <c r="B12" s="463"/>
      <c r="C12" s="463"/>
      <c r="D12" s="463"/>
      <c r="E12" s="463"/>
      <c r="F12" s="463"/>
      <c r="G12" s="463"/>
      <c r="H12" s="463"/>
    </row>
    <row r="13" spans="1:8" ht="15" x14ac:dyDescent="0.3">
      <c r="A13" s="463"/>
      <c r="B13" s="463"/>
      <c r="C13" s="463"/>
      <c r="D13" s="463"/>
      <c r="E13" s="463"/>
      <c r="F13" s="463"/>
      <c r="G13" s="463"/>
      <c r="H13" s="463"/>
    </row>
    <row r="14" spans="1:8" ht="15" x14ac:dyDescent="0.3">
      <c r="A14" s="463"/>
      <c r="B14" s="463"/>
      <c r="C14" s="463"/>
      <c r="D14" s="463"/>
      <c r="E14" s="463"/>
      <c r="F14" s="463"/>
      <c r="G14" s="463"/>
      <c r="H14" s="463"/>
    </row>
    <row r="15" spans="1:8" ht="19.5" customHeight="1" thickBot="1" x14ac:dyDescent="0.35"/>
    <row r="16" spans="1:8" ht="19.5" customHeight="1" thickBot="1" x14ac:dyDescent="0.35">
      <c r="A16" s="464" t="s">
        <v>25</v>
      </c>
      <c r="B16" s="465"/>
      <c r="C16" s="465"/>
      <c r="D16" s="465"/>
      <c r="E16" s="465"/>
      <c r="F16" s="465"/>
      <c r="G16" s="465"/>
      <c r="H16" s="466"/>
    </row>
    <row r="17" spans="1:13" ht="20.25" customHeight="1" x14ac:dyDescent="0.3">
      <c r="A17" s="467" t="s">
        <v>40</v>
      </c>
      <c r="B17" s="467"/>
      <c r="C17" s="467"/>
      <c r="D17" s="467"/>
      <c r="E17" s="467"/>
      <c r="F17" s="467"/>
      <c r="G17" s="467"/>
      <c r="H17" s="467"/>
    </row>
    <row r="18" spans="1:13" ht="26.25" customHeight="1" x14ac:dyDescent="0.4">
      <c r="A18" s="65" t="s">
        <v>27</v>
      </c>
      <c r="B18" s="468" t="s">
        <v>121</v>
      </c>
      <c r="C18" s="468"/>
      <c r="D18" s="66"/>
      <c r="E18" s="66"/>
    </row>
    <row r="19" spans="1:13" ht="26.25" customHeight="1" x14ac:dyDescent="0.4">
      <c r="A19" s="65" t="s">
        <v>28</v>
      </c>
      <c r="B19" s="312" t="s">
        <v>122</v>
      </c>
      <c r="C19" s="68">
        <v>11</v>
      </c>
    </row>
    <row r="20" spans="1:13" ht="26.25" customHeight="1" x14ac:dyDescent="0.4">
      <c r="A20" s="65" t="s">
        <v>29</v>
      </c>
      <c r="B20" s="461" t="s">
        <v>128</v>
      </c>
      <c r="C20" s="461"/>
    </row>
    <row r="21" spans="1:13" ht="26.25" customHeight="1" x14ac:dyDescent="0.4">
      <c r="A21" s="65" t="s">
        <v>30</v>
      </c>
      <c r="B21" s="461" t="s">
        <v>123</v>
      </c>
      <c r="C21" s="461"/>
      <c r="D21" s="461"/>
      <c r="E21" s="461"/>
      <c r="F21" s="461"/>
      <c r="G21" s="461"/>
      <c r="H21" s="461"/>
    </row>
    <row r="22" spans="1:13" ht="26.25" customHeight="1" x14ac:dyDescent="0.3">
      <c r="A22" s="65" t="s">
        <v>31</v>
      </c>
      <c r="B22" s="69">
        <v>42583</v>
      </c>
    </row>
    <row r="23" spans="1:13" ht="26.25" customHeight="1" x14ac:dyDescent="0.3">
      <c r="A23" s="65" t="s">
        <v>32</v>
      </c>
      <c r="B23" s="69">
        <v>42584</v>
      </c>
    </row>
    <row r="24" spans="1:13" ht="18.75" x14ac:dyDescent="0.3">
      <c r="A24" s="65"/>
      <c r="B24" s="70"/>
    </row>
    <row r="25" spans="1:13" ht="18.75" x14ac:dyDescent="0.3">
      <c r="A25" s="71" t="s">
        <v>1</v>
      </c>
      <c r="B25" s="70"/>
    </row>
    <row r="26" spans="1:13" ht="26.25" customHeight="1" x14ac:dyDescent="0.3">
      <c r="A26" s="72" t="s">
        <v>4</v>
      </c>
      <c r="B26" s="475" t="s">
        <v>128</v>
      </c>
      <c r="C26" s="475"/>
    </row>
    <row r="27" spans="1:13" ht="26.25" customHeight="1" x14ac:dyDescent="0.3">
      <c r="A27" s="73" t="s">
        <v>41</v>
      </c>
      <c r="B27" s="476" t="s">
        <v>129</v>
      </c>
      <c r="C27" s="476"/>
    </row>
    <row r="28" spans="1:13" ht="27" customHeight="1" thickBot="1" x14ac:dyDescent="0.35">
      <c r="A28" s="73" t="s">
        <v>5</v>
      </c>
      <c r="B28" s="74">
        <v>99.44</v>
      </c>
    </row>
    <row r="29" spans="1:13" s="78" customFormat="1" ht="15.75" customHeight="1" thickBot="1" x14ac:dyDescent="0.3">
      <c r="A29" s="73" t="s">
        <v>42</v>
      </c>
      <c r="B29" s="75">
        <v>0</v>
      </c>
      <c r="C29" s="477" t="s">
        <v>106</v>
      </c>
      <c r="D29" s="478"/>
      <c r="E29" s="478"/>
      <c r="F29" s="478"/>
      <c r="G29" s="479"/>
      <c r="H29" s="76"/>
      <c r="I29" s="77"/>
      <c r="J29" s="77"/>
      <c r="K29" s="77"/>
    </row>
    <row r="30" spans="1:13" s="78" customFormat="1" ht="19.5" customHeight="1" thickBot="1" x14ac:dyDescent="0.3">
      <c r="A30" s="73" t="s">
        <v>44</v>
      </c>
      <c r="B30" s="79">
        <f>B28-B29</f>
        <v>99.44</v>
      </c>
      <c r="C30" s="80"/>
      <c r="D30" s="80"/>
      <c r="E30" s="80"/>
      <c r="F30" s="80"/>
      <c r="G30" s="81"/>
      <c r="H30" s="76"/>
      <c r="I30" s="77"/>
      <c r="J30" s="77"/>
      <c r="K30" s="77"/>
    </row>
    <row r="31" spans="1:13" s="78" customFormat="1" ht="27" customHeight="1" thickBot="1" x14ac:dyDescent="0.3">
      <c r="A31" s="73" t="s">
        <v>45</v>
      </c>
      <c r="B31" s="82">
        <v>1</v>
      </c>
      <c r="C31" s="480" t="s">
        <v>46</v>
      </c>
      <c r="D31" s="481"/>
      <c r="E31" s="481"/>
      <c r="F31" s="481"/>
      <c r="G31" s="481"/>
      <c r="H31" s="482"/>
      <c r="I31" s="77"/>
      <c r="J31" s="77"/>
      <c r="K31" s="77"/>
    </row>
    <row r="32" spans="1:13" s="78" customFormat="1" ht="27" customHeight="1" thickBot="1" x14ac:dyDescent="0.3">
      <c r="A32" s="73" t="s">
        <v>47</v>
      </c>
      <c r="B32" s="82">
        <v>1</v>
      </c>
      <c r="C32" s="480" t="s">
        <v>48</v>
      </c>
      <c r="D32" s="481"/>
      <c r="E32" s="481"/>
      <c r="F32" s="481"/>
      <c r="G32" s="481"/>
      <c r="H32" s="482"/>
      <c r="I32" s="77"/>
      <c r="J32" s="77"/>
      <c r="K32" s="83"/>
      <c r="L32" s="83"/>
      <c r="M32" s="84"/>
    </row>
    <row r="33" spans="1:13" s="78" customFormat="1" ht="17.25" customHeight="1" x14ac:dyDescent="0.25">
      <c r="A33" s="73"/>
      <c r="B33" s="85"/>
      <c r="C33" s="86"/>
      <c r="D33" s="86"/>
      <c r="E33" s="86"/>
      <c r="F33" s="86"/>
      <c r="G33" s="86"/>
      <c r="H33" s="86"/>
      <c r="I33" s="77"/>
      <c r="J33" s="77"/>
      <c r="K33" s="83"/>
      <c r="L33" s="83"/>
      <c r="M33" s="84"/>
    </row>
    <row r="34" spans="1:13" s="78" customFormat="1" ht="18.75" x14ac:dyDescent="0.25">
      <c r="A34" s="73" t="s">
        <v>49</v>
      </c>
      <c r="B34" s="87">
        <f>B31/B32</f>
        <v>1</v>
      </c>
      <c r="C34" s="68" t="s">
        <v>50</v>
      </c>
      <c r="D34" s="68"/>
      <c r="E34" s="68"/>
      <c r="F34" s="68"/>
      <c r="G34" s="68"/>
      <c r="H34" s="76"/>
      <c r="I34" s="77"/>
      <c r="J34" s="77"/>
      <c r="K34" s="83"/>
      <c r="L34" s="83"/>
      <c r="M34" s="84"/>
    </row>
    <row r="35" spans="1:13" s="78" customFormat="1" ht="19.5" customHeight="1" thickBot="1" x14ac:dyDescent="0.3">
      <c r="A35" s="73"/>
      <c r="B35" s="79"/>
      <c r="C35" s="76"/>
      <c r="D35" s="76"/>
      <c r="E35" s="76"/>
      <c r="F35" s="76"/>
      <c r="G35" s="68"/>
      <c r="H35" s="76"/>
      <c r="I35" s="77"/>
      <c r="J35" s="77"/>
      <c r="K35" s="83"/>
      <c r="L35" s="83"/>
      <c r="M35" s="84"/>
    </row>
    <row r="36" spans="1:13" s="78" customFormat="1" ht="27" customHeight="1" thickBot="1" x14ac:dyDescent="0.3">
      <c r="A36" s="88" t="s">
        <v>107</v>
      </c>
      <c r="B36" s="89">
        <v>50</v>
      </c>
      <c r="C36" s="68"/>
      <c r="D36" s="483" t="s">
        <v>51</v>
      </c>
      <c r="E36" s="484"/>
      <c r="F36" s="483" t="s">
        <v>52</v>
      </c>
      <c r="G36" s="485"/>
      <c r="H36" s="76"/>
      <c r="I36" s="77"/>
      <c r="J36" s="77"/>
      <c r="K36" s="83"/>
      <c r="L36" s="83"/>
      <c r="M36" s="84"/>
    </row>
    <row r="37" spans="1:13" s="78" customFormat="1" ht="26.25" customHeight="1" x14ac:dyDescent="0.25">
      <c r="A37" s="90" t="s">
        <v>53</v>
      </c>
      <c r="B37" s="91">
        <v>4</v>
      </c>
      <c r="C37" s="92" t="s">
        <v>54</v>
      </c>
      <c r="D37" s="93" t="s">
        <v>55</v>
      </c>
      <c r="E37" s="94" t="s">
        <v>56</v>
      </c>
      <c r="F37" s="93" t="s">
        <v>55</v>
      </c>
      <c r="G37" s="95" t="s">
        <v>56</v>
      </c>
      <c r="H37" s="76"/>
      <c r="I37" s="77"/>
      <c r="J37" s="77"/>
      <c r="K37" s="83"/>
      <c r="L37" s="83"/>
      <c r="M37" s="84"/>
    </row>
    <row r="38" spans="1:13" s="78" customFormat="1" ht="26.25" customHeight="1" x14ac:dyDescent="0.25">
      <c r="A38" s="90" t="s">
        <v>57</v>
      </c>
      <c r="B38" s="91">
        <v>20</v>
      </c>
      <c r="C38" s="96">
        <v>1</v>
      </c>
      <c r="D38" s="97">
        <v>2085577</v>
      </c>
      <c r="E38" s="98">
        <f>IF(ISBLANK(D38),"-",$D$48/$D$45*D38)</f>
        <v>1893573.4951408643</v>
      </c>
      <c r="F38" s="97">
        <v>1870794</v>
      </c>
      <c r="G38" s="99">
        <f>IF(ISBLANK(F38),"-",$D$48/$F$45*F38)</f>
        <v>1837953.7367051509</v>
      </c>
      <c r="H38" s="76"/>
      <c r="I38" s="77"/>
      <c r="J38" s="77"/>
      <c r="K38" s="83"/>
      <c r="L38" s="83"/>
      <c r="M38" s="84"/>
    </row>
    <row r="39" spans="1:13" s="78" customFormat="1" ht="26.25" customHeight="1" x14ac:dyDescent="0.25">
      <c r="A39" s="90" t="s">
        <v>58</v>
      </c>
      <c r="B39" s="91">
        <v>3</v>
      </c>
      <c r="C39" s="100">
        <v>2</v>
      </c>
      <c r="D39" s="101">
        <v>2076265</v>
      </c>
      <c r="E39" s="102">
        <f>IF(ISBLANK(D39),"-",$D$48/$D$45*D39)</f>
        <v>1885118.7814636652</v>
      </c>
      <c r="F39" s="101">
        <v>1868022</v>
      </c>
      <c r="G39" s="103">
        <f>IF(ISBLANK(F39),"-",$D$48/$F$45*F39)</f>
        <v>1835230.3969049661</v>
      </c>
      <c r="H39" s="76"/>
      <c r="I39" s="77"/>
      <c r="J39" s="77"/>
      <c r="K39" s="83"/>
      <c r="L39" s="83"/>
      <c r="M39" s="84"/>
    </row>
    <row r="40" spans="1:13" ht="26.25" customHeight="1" x14ac:dyDescent="0.3">
      <c r="A40" s="90" t="s">
        <v>59</v>
      </c>
      <c r="B40" s="91">
        <v>100</v>
      </c>
      <c r="C40" s="100">
        <v>3</v>
      </c>
      <c r="D40" s="101">
        <v>2075646</v>
      </c>
      <c r="E40" s="102">
        <f>IF(ISBLANK(D40),"-",$D$48/$D$45*D40)</f>
        <v>1884556.7681726229</v>
      </c>
      <c r="F40" s="101">
        <v>1867770</v>
      </c>
      <c r="G40" s="103">
        <f>IF(ISBLANK(F40),"-",$D$48/$F$45*F40)</f>
        <v>1834982.8205594949</v>
      </c>
      <c r="K40" s="83"/>
      <c r="L40" s="83"/>
      <c r="M40" s="104"/>
    </row>
    <row r="41" spans="1:13" ht="26.25" customHeight="1" x14ac:dyDescent="0.3">
      <c r="A41" s="90" t="s">
        <v>60</v>
      </c>
      <c r="B41" s="91">
        <v>1</v>
      </c>
      <c r="C41" s="105">
        <v>4</v>
      </c>
      <c r="D41" s="106"/>
      <c r="E41" s="107" t="str">
        <f>IF(ISBLANK(D41),"-",$D$48/$D$45*D41)</f>
        <v>-</v>
      </c>
      <c r="F41" s="106"/>
      <c r="G41" s="108" t="str">
        <f>IF(ISBLANK(F41),"-",$D$48/$F$45*F41)</f>
        <v>-</v>
      </c>
      <c r="K41" s="83"/>
      <c r="L41" s="83"/>
      <c r="M41" s="104"/>
    </row>
    <row r="42" spans="1:13" ht="27" customHeight="1" thickBot="1" x14ac:dyDescent="0.35">
      <c r="A42" s="90" t="s">
        <v>61</v>
      </c>
      <c r="B42" s="91">
        <v>1</v>
      </c>
      <c r="C42" s="73" t="s">
        <v>62</v>
      </c>
      <c r="D42" s="109">
        <f>AVERAGE(D38:D41)</f>
        <v>2079162.6666666667</v>
      </c>
      <c r="E42" s="110">
        <f>AVERAGE(E38:E41)</f>
        <v>1887749.6815923841</v>
      </c>
      <c r="F42" s="111">
        <f>AVERAGE(F38:F41)</f>
        <v>1868862</v>
      </c>
      <c r="G42" s="112">
        <f>AVERAGE(G38:G41)</f>
        <v>1836055.6513898708</v>
      </c>
      <c r="H42" s="113"/>
    </row>
    <row r="43" spans="1:13" ht="26.25" customHeight="1" x14ac:dyDescent="0.3">
      <c r="A43" s="90" t="s">
        <v>63</v>
      </c>
      <c r="B43" s="91">
        <v>1</v>
      </c>
      <c r="C43" s="114" t="s">
        <v>64</v>
      </c>
      <c r="D43" s="115">
        <v>27.69</v>
      </c>
      <c r="E43" s="68"/>
      <c r="F43" s="116">
        <v>25.59</v>
      </c>
      <c r="H43" s="113"/>
    </row>
    <row r="44" spans="1:13" ht="26.25" customHeight="1" x14ac:dyDescent="0.3">
      <c r="A44" s="90" t="s">
        <v>65</v>
      </c>
      <c r="B44" s="91">
        <v>1</v>
      </c>
      <c r="C44" s="117" t="s">
        <v>66</v>
      </c>
      <c r="D44" s="118">
        <f>D43*$B$34</f>
        <v>27.69</v>
      </c>
      <c r="E44" s="100"/>
      <c r="F44" s="119">
        <f>F43*$B$34</f>
        <v>25.59</v>
      </c>
      <c r="H44" s="113"/>
    </row>
    <row r="45" spans="1:13" ht="19.5" customHeight="1" thickBot="1" x14ac:dyDescent="0.35">
      <c r="A45" s="90" t="s">
        <v>67</v>
      </c>
      <c r="B45" s="120">
        <f>(B44/B43)*(B42/B41)*(B40/B39)*(B38/B37)*B36</f>
        <v>8333.3333333333339</v>
      </c>
      <c r="C45" s="117" t="s">
        <v>68</v>
      </c>
      <c r="D45" s="121">
        <f>D44*$B$30/100</f>
        <v>27.534936000000002</v>
      </c>
      <c r="E45" s="122"/>
      <c r="F45" s="123">
        <f>F44*$B$30/100</f>
        <v>25.446695999999996</v>
      </c>
      <c r="H45" s="113"/>
    </row>
    <row r="46" spans="1:13" ht="19.5" customHeight="1" thickBot="1" x14ac:dyDescent="0.35">
      <c r="A46" s="486" t="s">
        <v>69</v>
      </c>
      <c r="B46" s="487"/>
      <c r="C46" s="117" t="s">
        <v>70</v>
      </c>
      <c r="D46" s="118">
        <f>D45/$B$45</f>
        <v>3.3041923200000001E-3</v>
      </c>
      <c r="E46" s="122"/>
      <c r="F46" s="124">
        <f>F45/$B$45</f>
        <v>3.0536035199999994E-3</v>
      </c>
      <c r="H46" s="113"/>
    </row>
    <row r="47" spans="1:13" ht="27" customHeight="1" thickBot="1" x14ac:dyDescent="0.35">
      <c r="A47" s="488"/>
      <c r="B47" s="489"/>
      <c r="C47" s="125" t="s">
        <v>108</v>
      </c>
      <c r="D47" s="126">
        <v>3.0000000000000001E-3</v>
      </c>
      <c r="F47" s="127"/>
      <c r="H47" s="113"/>
    </row>
    <row r="48" spans="1:13" ht="18.75" x14ac:dyDescent="0.3">
      <c r="C48" s="128" t="s">
        <v>71</v>
      </c>
      <c r="D48" s="121">
        <f>D47*$B$45</f>
        <v>25.000000000000004</v>
      </c>
      <c r="F48" s="127"/>
      <c r="H48" s="113"/>
    </row>
    <row r="49" spans="1:11" ht="19.5" customHeight="1" thickBot="1" x14ac:dyDescent="0.35">
      <c r="C49" s="129" t="s">
        <v>72</v>
      </c>
      <c r="D49" s="130">
        <f>D48/B34</f>
        <v>25.000000000000004</v>
      </c>
      <c r="F49" s="102"/>
      <c r="H49" s="113"/>
    </row>
    <row r="50" spans="1:11" ht="18.75" x14ac:dyDescent="0.3">
      <c r="C50" s="131" t="s">
        <v>73</v>
      </c>
      <c r="D50" s="132">
        <f>AVERAGE(E38:E41,G38:G41)</f>
        <v>1861902.6664911273</v>
      </c>
      <c r="F50" s="102"/>
      <c r="H50" s="113"/>
    </row>
    <row r="51" spans="1:11" ht="18.75" x14ac:dyDescent="0.3">
      <c r="C51" s="133" t="s">
        <v>74</v>
      </c>
      <c r="D51" s="134">
        <f>STDEV(E38:E41,G38:G41)/D50</f>
        <v>1.5313756209040576E-2</v>
      </c>
      <c r="F51" s="102"/>
    </row>
    <row r="52" spans="1:11" ht="19.5" customHeight="1" thickBot="1" x14ac:dyDescent="0.35">
      <c r="C52" s="135" t="s">
        <v>15</v>
      </c>
      <c r="D52" s="136">
        <f>COUNT(E38:E41,G38:G41)</f>
        <v>6</v>
      </c>
      <c r="F52" s="102"/>
    </row>
    <row r="54" spans="1:11" ht="18.75" x14ac:dyDescent="0.3">
      <c r="A54" s="137" t="s">
        <v>1</v>
      </c>
      <c r="B54" s="138" t="s">
        <v>75</v>
      </c>
    </row>
    <row r="55" spans="1:11" ht="18.75" x14ac:dyDescent="0.3">
      <c r="A55" s="68" t="s">
        <v>76</v>
      </c>
      <c r="B55" s="139" t="str">
        <f>B21</f>
        <v>Each Tablet contains: Aceclofenac BP 100mg , Paracetamol BP 500mg</v>
      </c>
    </row>
    <row r="56" spans="1:11" ht="26.25" customHeight="1" x14ac:dyDescent="0.3">
      <c r="A56" s="139" t="s">
        <v>117</v>
      </c>
      <c r="B56" s="74">
        <v>100</v>
      </c>
      <c r="C56" s="68" t="str">
        <f>B20</f>
        <v>Aceclofenac</v>
      </c>
      <c r="H56" s="100"/>
    </row>
    <row r="57" spans="1:11" ht="18.75" x14ac:dyDescent="0.3">
      <c r="A57" s="139" t="s">
        <v>118</v>
      </c>
      <c r="B57" s="140">
        <f>Uniformity!C46</f>
        <v>716.94050000000004</v>
      </c>
      <c r="H57" s="100"/>
    </row>
    <row r="58" spans="1:11" ht="19.5" customHeight="1" thickBot="1" x14ac:dyDescent="0.35">
      <c r="H58" s="100"/>
    </row>
    <row r="59" spans="1:11" s="78" customFormat="1" ht="27" customHeight="1" thickBot="1" x14ac:dyDescent="0.3">
      <c r="A59" s="88" t="s">
        <v>109</v>
      </c>
      <c r="B59" s="89">
        <v>100</v>
      </c>
      <c r="C59" s="68"/>
      <c r="D59" s="141" t="s">
        <v>77</v>
      </c>
      <c r="E59" s="142" t="s">
        <v>54</v>
      </c>
      <c r="F59" s="142" t="s">
        <v>55</v>
      </c>
      <c r="G59" s="142" t="s">
        <v>78</v>
      </c>
      <c r="H59" s="143" t="s">
        <v>79</v>
      </c>
      <c r="K59" s="77"/>
    </row>
    <row r="60" spans="1:11" s="78" customFormat="1" ht="26.25" customHeight="1" x14ac:dyDescent="0.25">
      <c r="A60" s="90" t="s">
        <v>103</v>
      </c>
      <c r="B60" s="91">
        <v>4</v>
      </c>
      <c r="C60" s="469" t="s">
        <v>80</v>
      </c>
      <c r="D60" s="472">
        <v>708.68</v>
      </c>
      <c r="E60" s="144">
        <v>1</v>
      </c>
      <c r="F60" s="145">
        <v>2232855</v>
      </c>
      <c r="G60" s="146">
        <f>IF(ISBLANK(F60),"-",(F60/$D$50*$D$47*$B$68)*($B$57/$D$60))</f>
        <v>90.990855561591559</v>
      </c>
      <c r="H60" s="147">
        <f t="shared" ref="H60:H71" si="0">IF(ISBLANK(F60),"-",G60/$B$56)</f>
        <v>0.90990855561591555</v>
      </c>
      <c r="K60" s="77"/>
    </row>
    <row r="61" spans="1:11" s="78" customFormat="1" ht="26.25" customHeight="1" x14ac:dyDescent="0.25">
      <c r="A61" s="90" t="s">
        <v>81</v>
      </c>
      <c r="B61" s="91">
        <v>100</v>
      </c>
      <c r="C61" s="470"/>
      <c r="D61" s="473"/>
      <c r="E61" s="148">
        <v>2</v>
      </c>
      <c r="F61" s="149">
        <v>2230748</v>
      </c>
      <c r="G61" s="150">
        <f>IF(ISBLANK(F61),"-",(F61/$D$50*$D$47*$B$68)*($B$57/$D$60))</f>
        <v>90.904993410816758</v>
      </c>
      <c r="H61" s="151">
        <f t="shared" si="0"/>
        <v>0.90904993410816759</v>
      </c>
      <c r="K61" s="77"/>
    </row>
    <row r="62" spans="1:11" s="78" customFormat="1" ht="26.25" customHeight="1" x14ac:dyDescent="0.25">
      <c r="A62" s="90" t="s">
        <v>82</v>
      </c>
      <c r="B62" s="91">
        <v>1</v>
      </c>
      <c r="C62" s="470"/>
      <c r="D62" s="473"/>
      <c r="E62" s="148">
        <v>3</v>
      </c>
      <c r="F62" s="149">
        <v>2225894</v>
      </c>
      <c r="G62" s="150">
        <f>IF(ISBLANK(F62),"-",(F62/$D$50*$D$47*$B$68)*($B$57/$D$60))</f>
        <v>90.707188531907931</v>
      </c>
      <c r="H62" s="151">
        <f t="shared" si="0"/>
        <v>0.90707188531907934</v>
      </c>
      <c r="K62" s="77"/>
    </row>
    <row r="63" spans="1:11" ht="27" customHeight="1" thickBot="1" x14ac:dyDescent="0.35">
      <c r="A63" s="90" t="s">
        <v>83</v>
      </c>
      <c r="B63" s="91">
        <v>10</v>
      </c>
      <c r="C63" s="471"/>
      <c r="D63" s="474"/>
      <c r="E63" s="152">
        <v>4</v>
      </c>
      <c r="F63" s="153"/>
      <c r="G63" s="150" t="str">
        <f>IF(ISBLANK(F63),"-",(F63/$D$50*$D$47*$B$68)*($B$57/$D$60))</f>
        <v>-</v>
      </c>
      <c r="H63" s="151" t="str">
        <f t="shared" si="0"/>
        <v>-</v>
      </c>
    </row>
    <row r="64" spans="1:11" ht="26.25" customHeight="1" x14ac:dyDescent="0.3">
      <c r="A64" s="90" t="s">
        <v>84</v>
      </c>
      <c r="B64" s="91">
        <v>1</v>
      </c>
      <c r="C64" s="469" t="s">
        <v>85</v>
      </c>
      <c r="D64" s="472">
        <v>713.66</v>
      </c>
      <c r="E64" s="144">
        <v>1</v>
      </c>
      <c r="F64" s="145">
        <v>2292418</v>
      </c>
      <c r="G64" s="154">
        <f>IF(ISBLANK(F64),"-",(F64/$D$50*$D$47*$B$68)*($B$57/$D$64))</f>
        <v>92.766219492141843</v>
      </c>
      <c r="H64" s="155">
        <f t="shared" si="0"/>
        <v>0.92766219492141844</v>
      </c>
    </row>
    <row r="65" spans="1:8" ht="26.25" customHeight="1" x14ac:dyDescent="0.3">
      <c r="A65" s="90" t="s">
        <v>86</v>
      </c>
      <c r="B65" s="91">
        <v>1</v>
      </c>
      <c r="C65" s="470"/>
      <c r="D65" s="473"/>
      <c r="E65" s="148">
        <v>2</v>
      </c>
      <c r="F65" s="149">
        <v>2285841</v>
      </c>
      <c r="G65" s="156">
        <f>IF(ISBLANK(F65),"-",(F65/$D$50*$D$47*$B$68)*($B$57/$D$64))</f>
        <v>92.500071073485302</v>
      </c>
      <c r="H65" s="157">
        <f t="shared" si="0"/>
        <v>0.92500071073485302</v>
      </c>
    </row>
    <row r="66" spans="1:8" ht="26.25" customHeight="1" x14ac:dyDescent="0.3">
      <c r="A66" s="90" t="s">
        <v>87</v>
      </c>
      <c r="B66" s="91">
        <v>1</v>
      </c>
      <c r="C66" s="470"/>
      <c r="D66" s="473"/>
      <c r="E66" s="148">
        <v>3</v>
      </c>
      <c r="F66" s="149">
        <v>2286437</v>
      </c>
      <c r="G66" s="156">
        <f>IF(ISBLANK(F66),"-",(F66/$D$50*$D$47*$B$68)*($B$57/$D$64))</f>
        <v>92.524189129972953</v>
      </c>
      <c r="H66" s="157">
        <f t="shared" si="0"/>
        <v>0.92524189129972956</v>
      </c>
    </row>
    <row r="67" spans="1:8" ht="27" customHeight="1" thickBot="1" x14ac:dyDescent="0.35">
      <c r="A67" s="90" t="s">
        <v>88</v>
      </c>
      <c r="B67" s="91">
        <v>1</v>
      </c>
      <c r="C67" s="471"/>
      <c r="D67" s="474"/>
      <c r="E67" s="152">
        <v>4</v>
      </c>
      <c r="F67" s="153"/>
      <c r="G67" s="158" t="str">
        <f>IF(ISBLANK(F67),"-",(F67/$D$50*$D$47*$B$68)*($B$57/$D$64))</f>
        <v>-</v>
      </c>
      <c r="H67" s="159" t="str">
        <f t="shared" si="0"/>
        <v>-</v>
      </c>
    </row>
    <row r="68" spans="1:8" ht="21.75" customHeight="1" x14ac:dyDescent="0.3">
      <c r="A68" s="90" t="s">
        <v>89</v>
      </c>
      <c r="B68" s="120">
        <f>(B67/B66)*(B65/B64)*(B63/B62)*(B61/B60)*B59</f>
        <v>25000</v>
      </c>
      <c r="C68" s="469" t="s">
        <v>90</v>
      </c>
      <c r="D68" s="472">
        <v>716.7</v>
      </c>
      <c r="E68" s="144">
        <v>1</v>
      </c>
      <c r="F68" s="145"/>
      <c r="G68" s="154" t="str">
        <f>IF(ISBLANK(F68),"-",(F68/$D$50*$D$47*$B$68)*($B$57/$D$68))</f>
        <v>-</v>
      </c>
      <c r="H68" s="151" t="str">
        <f t="shared" si="0"/>
        <v>-</v>
      </c>
    </row>
    <row r="69" spans="1:8" ht="21.75" customHeight="1" thickBot="1" x14ac:dyDescent="0.35">
      <c r="A69" s="160" t="s">
        <v>110</v>
      </c>
      <c r="B69" s="161">
        <f>D47*B68/B56*B57</f>
        <v>537.705375</v>
      </c>
      <c r="C69" s="470"/>
      <c r="D69" s="473"/>
      <c r="E69" s="148">
        <v>2</v>
      </c>
      <c r="F69" s="149"/>
      <c r="G69" s="156" t="str">
        <f>IF(ISBLANK(F69),"-",(F69/$D$50*$D$47*$B$68)*($B$57/$D$68))</f>
        <v>-</v>
      </c>
      <c r="H69" s="151" t="str">
        <f t="shared" si="0"/>
        <v>-</v>
      </c>
    </row>
    <row r="70" spans="1:8" ht="22.5" customHeight="1" x14ac:dyDescent="0.3">
      <c r="A70" s="486" t="s">
        <v>69</v>
      </c>
      <c r="B70" s="487"/>
      <c r="C70" s="470"/>
      <c r="D70" s="473"/>
      <c r="E70" s="148">
        <v>3</v>
      </c>
      <c r="F70" s="149"/>
      <c r="G70" s="156" t="str">
        <f>IF(ISBLANK(F70),"-",(F70/$D$50*$D$47*$B$68)*($B$57/$D$68))</f>
        <v>-</v>
      </c>
      <c r="H70" s="151" t="str">
        <f t="shared" si="0"/>
        <v>-</v>
      </c>
    </row>
    <row r="71" spans="1:8" ht="21.75" customHeight="1" thickBot="1" x14ac:dyDescent="0.35">
      <c r="A71" s="488"/>
      <c r="B71" s="489"/>
      <c r="C71" s="490"/>
      <c r="D71" s="474"/>
      <c r="E71" s="152">
        <v>4</v>
      </c>
      <c r="F71" s="153"/>
      <c r="G71" s="158" t="str">
        <f>IF(ISBLANK(F71),"-",(F71/$D$50*$D$47*$B$68)*($B$57/$D$68))</f>
        <v>-</v>
      </c>
      <c r="H71" s="162" t="str">
        <f t="shared" si="0"/>
        <v>-</v>
      </c>
    </row>
    <row r="72" spans="1:8" ht="26.25" customHeight="1" x14ac:dyDescent="0.3">
      <c r="A72" s="100"/>
      <c r="B72" s="100"/>
      <c r="C72" s="100"/>
      <c r="D72" s="100"/>
      <c r="E72" s="100"/>
      <c r="F72" s="100"/>
      <c r="G72" s="163" t="s">
        <v>62</v>
      </c>
      <c r="H72" s="164">
        <f>AVERAGE(H60:H71)</f>
        <v>0.9173225286665273</v>
      </c>
    </row>
    <row r="73" spans="1:8" ht="26.25" customHeight="1" x14ac:dyDescent="0.3">
      <c r="C73" s="100"/>
      <c r="D73" s="100"/>
      <c r="E73" s="100"/>
      <c r="F73" s="100"/>
      <c r="G73" s="133" t="s">
        <v>74</v>
      </c>
      <c r="H73" s="165">
        <f>STDEV(H60:H71)/H72</f>
        <v>1.0422660471583694E-2</v>
      </c>
    </row>
    <row r="74" spans="1:8" ht="27" customHeight="1" thickBot="1" x14ac:dyDescent="0.35">
      <c r="A74" s="100"/>
      <c r="B74" s="100"/>
      <c r="C74" s="100"/>
      <c r="D74" s="100"/>
      <c r="E74" s="122"/>
      <c r="F74" s="100"/>
      <c r="G74" s="135" t="s">
        <v>15</v>
      </c>
      <c r="H74" s="166">
        <f>COUNT(H60:H71)</f>
        <v>6</v>
      </c>
    </row>
    <row r="75" spans="1:8" ht="18.75" x14ac:dyDescent="0.3">
      <c r="A75" s="100"/>
      <c r="B75" s="100"/>
      <c r="C75" s="100"/>
      <c r="D75" s="100"/>
      <c r="E75" s="122"/>
      <c r="F75" s="100"/>
      <c r="G75" s="73"/>
      <c r="H75" s="79"/>
    </row>
    <row r="76" spans="1:8" ht="26.25" customHeight="1" x14ac:dyDescent="0.3">
      <c r="A76" s="72" t="s">
        <v>111</v>
      </c>
      <c r="B76" s="73" t="s">
        <v>91</v>
      </c>
      <c r="C76" s="470" t="str">
        <f>B20</f>
        <v>Aceclofenac</v>
      </c>
      <c r="D76" s="470"/>
      <c r="E76" s="68" t="s">
        <v>92</v>
      </c>
      <c r="F76" s="68"/>
      <c r="G76" s="167">
        <f>H72</f>
        <v>0.9173225286665273</v>
      </c>
      <c r="H76" s="79"/>
    </row>
    <row r="77" spans="1:8" ht="18.75" x14ac:dyDescent="0.3">
      <c r="A77" s="71" t="s">
        <v>93</v>
      </c>
      <c r="B77" s="71" t="s">
        <v>94</v>
      </c>
    </row>
    <row r="78" spans="1:8" ht="18.75" x14ac:dyDescent="0.3">
      <c r="A78" s="71"/>
      <c r="B78" s="71"/>
    </row>
    <row r="79" spans="1:8" ht="26.25" customHeight="1" x14ac:dyDescent="0.3">
      <c r="A79" s="72" t="s">
        <v>4</v>
      </c>
      <c r="B79" s="475" t="str">
        <f>B26</f>
        <v>Aceclofenac</v>
      </c>
      <c r="C79" s="475"/>
    </row>
    <row r="80" spans="1:8" ht="26.25" customHeight="1" x14ac:dyDescent="0.3">
      <c r="A80" s="73" t="s">
        <v>41</v>
      </c>
      <c r="B80" s="476" t="str">
        <f>B27</f>
        <v>A52-7</v>
      </c>
      <c r="C80" s="476"/>
    </row>
    <row r="81" spans="1:11" ht="27" customHeight="1" thickBot="1" x14ac:dyDescent="0.35">
      <c r="A81" s="73" t="s">
        <v>5</v>
      </c>
      <c r="B81" s="74">
        <v>99.44</v>
      </c>
    </row>
    <row r="82" spans="1:11" s="78" customFormat="1" ht="27" customHeight="1" thickBot="1" x14ac:dyDescent="0.3">
      <c r="A82" s="73" t="s">
        <v>42</v>
      </c>
      <c r="B82" s="74">
        <f>B29</f>
        <v>0</v>
      </c>
      <c r="C82" s="477" t="s">
        <v>106</v>
      </c>
      <c r="D82" s="478"/>
      <c r="E82" s="478"/>
      <c r="F82" s="478"/>
      <c r="G82" s="479"/>
      <c r="H82" s="76"/>
      <c r="I82" s="77"/>
      <c r="J82" s="77"/>
      <c r="K82" s="77"/>
    </row>
    <row r="83" spans="1:11" s="78" customFormat="1" ht="19.5" customHeight="1" thickBot="1" x14ac:dyDescent="0.3">
      <c r="A83" s="73" t="s">
        <v>44</v>
      </c>
      <c r="B83" s="79">
        <f>B81-B82</f>
        <v>99.44</v>
      </c>
      <c r="C83" s="80"/>
      <c r="D83" s="80"/>
      <c r="E83" s="80"/>
      <c r="F83" s="80"/>
      <c r="G83" s="81"/>
      <c r="H83" s="76"/>
      <c r="I83" s="77"/>
      <c r="J83" s="77"/>
      <c r="K83" s="77"/>
    </row>
    <row r="84" spans="1:11" s="78" customFormat="1" ht="27" customHeight="1" thickBot="1" x14ac:dyDescent="0.3">
      <c r="A84" s="73" t="s">
        <v>45</v>
      </c>
      <c r="B84" s="82">
        <v>1</v>
      </c>
      <c r="C84" s="480" t="s">
        <v>46</v>
      </c>
      <c r="D84" s="481"/>
      <c r="E84" s="481"/>
      <c r="F84" s="481"/>
      <c r="G84" s="481"/>
      <c r="H84" s="482"/>
      <c r="I84" s="77"/>
      <c r="J84" s="77"/>
      <c r="K84" s="77"/>
    </row>
    <row r="85" spans="1:11" s="78" customFormat="1" ht="27" customHeight="1" thickBot="1" x14ac:dyDescent="0.3">
      <c r="A85" s="73" t="s">
        <v>47</v>
      </c>
      <c r="B85" s="82">
        <v>1</v>
      </c>
      <c r="C85" s="480" t="s">
        <v>48</v>
      </c>
      <c r="D85" s="481"/>
      <c r="E85" s="481"/>
      <c r="F85" s="481"/>
      <c r="G85" s="481"/>
      <c r="H85" s="482"/>
      <c r="I85" s="77"/>
      <c r="J85" s="77"/>
      <c r="K85" s="77"/>
    </row>
    <row r="86" spans="1:11" s="78" customFormat="1" ht="18.75" x14ac:dyDescent="0.25">
      <c r="A86" s="73"/>
      <c r="B86" s="85"/>
      <c r="C86" s="86"/>
      <c r="D86" s="86"/>
      <c r="E86" s="86"/>
      <c r="F86" s="86"/>
      <c r="G86" s="86"/>
      <c r="H86" s="86"/>
      <c r="I86" s="77"/>
      <c r="J86" s="77"/>
      <c r="K86" s="77"/>
    </row>
    <row r="87" spans="1:11" ht="18.75" x14ac:dyDescent="0.3">
      <c r="A87" s="73" t="s">
        <v>49</v>
      </c>
      <c r="B87" s="87">
        <f>B84/B85</f>
        <v>1</v>
      </c>
      <c r="C87" s="68" t="s">
        <v>50</v>
      </c>
      <c r="H87" s="76"/>
    </row>
    <row r="88" spans="1:11" ht="19.5" customHeight="1" thickBot="1" x14ac:dyDescent="0.35">
      <c r="A88" s="73"/>
      <c r="B88" s="87"/>
      <c r="H88" s="76"/>
    </row>
    <row r="89" spans="1:11" ht="27" customHeight="1" thickBot="1" x14ac:dyDescent="0.35">
      <c r="A89" s="88" t="s">
        <v>107</v>
      </c>
      <c r="B89" s="89">
        <v>100</v>
      </c>
      <c r="D89" s="168" t="s">
        <v>51</v>
      </c>
      <c r="E89" s="169"/>
      <c r="F89" s="483" t="s">
        <v>52</v>
      </c>
      <c r="G89" s="485"/>
    </row>
    <row r="90" spans="1:11" ht="26.25" customHeight="1" x14ac:dyDescent="0.3">
      <c r="A90" s="90" t="s">
        <v>53</v>
      </c>
      <c r="B90" s="91">
        <v>5</v>
      </c>
      <c r="C90" s="92" t="s">
        <v>54</v>
      </c>
      <c r="D90" s="170" t="s">
        <v>55</v>
      </c>
      <c r="E90" s="94" t="s">
        <v>56</v>
      </c>
      <c r="F90" s="170" t="s">
        <v>55</v>
      </c>
      <c r="G90" s="95" t="s">
        <v>56</v>
      </c>
    </row>
    <row r="91" spans="1:11" ht="26.25" customHeight="1" x14ac:dyDescent="0.4">
      <c r="A91" s="90" t="s">
        <v>57</v>
      </c>
      <c r="B91" s="91">
        <v>50</v>
      </c>
      <c r="C91" s="96">
        <v>1</v>
      </c>
      <c r="D91" s="171">
        <v>5575543</v>
      </c>
      <c r="E91" s="172">
        <f>IF(ISBLANK(D91),"-",$D$101/$D$98*D91)</f>
        <v>6853614.3191506965</v>
      </c>
      <c r="F91" s="171">
        <v>7693171</v>
      </c>
      <c r="G91" s="173">
        <f>IF(ISBLANK(F91),"-",$D$101/$F$98*F91)</f>
        <v>7022962.3947847951</v>
      </c>
    </row>
    <row r="92" spans="1:11" ht="26.25" customHeight="1" x14ac:dyDescent="0.4">
      <c r="A92" s="90" t="s">
        <v>58</v>
      </c>
      <c r="B92" s="91">
        <v>1</v>
      </c>
      <c r="C92" s="100">
        <v>2</v>
      </c>
      <c r="D92" s="174">
        <v>5579615</v>
      </c>
      <c r="E92" s="175">
        <f>IF(ISBLANK(D92),"-",$D$101/$D$98*D92)</f>
        <v>6858619.7361132381</v>
      </c>
      <c r="F92" s="174">
        <v>7689868</v>
      </c>
      <c r="G92" s="176">
        <f>IF(ISBLANK(F92),"-",$D$101/$F$98*F92)</f>
        <v>7019947.1433637654</v>
      </c>
    </row>
    <row r="93" spans="1:11" ht="26.25" customHeight="1" x14ac:dyDescent="0.4">
      <c r="A93" s="90" t="s">
        <v>59</v>
      </c>
      <c r="B93" s="91">
        <v>1</v>
      </c>
      <c r="C93" s="100">
        <v>3</v>
      </c>
      <c r="D93" s="174">
        <v>5587799</v>
      </c>
      <c r="E93" s="175">
        <f>IF(ISBLANK(D93),"-",$D$101/$D$98*D93)</f>
        <v>6868679.7391636902</v>
      </c>
      <c r="F93" s="174">
        <v>7710678</v>
      </c>
      <c r="G93" s="176">
        <f>IF(ISBLANK(F93),"-",$D$101/$F$98*F93)</f>
        <v>7038944.2314871773</v>
      </c>
    </row>
    <row r="94" spans="1:11" ht="26.25" customHeight="1" x14ac:dyDescent="0.3">
      <c r="A94" s="90" t="s">
        <v>60</v>
      </c>
      <c r="B94" s="91">
        <v>1</v>
      </c>
      <c r="C94" s="105">
        <v>4</v>
      </c>
      <c r="D94" s="177"/>
      <c r="E94" s="178" t="str">
        <f>IF(ISBLANK(D94),"-",$D$101/$D$98*D94)</f>
        <v>-</v>
      </c>
      <c r="F94" s="179"/>
      <c r="G94" s="180" t="str">
        <f>IF(ISBLANK(F94),"-",$D$101/$F$98*F94)</f>
        <v>-</v>
      </c>
    </row>
    <row r="95" spans="1:11" ht="27" customHeight="1" thickBot="1" x14ac:dyDescent="0.35">
      <c r="A95" s="90" t="s">
        <v>61</v>
      </c>
      <c r="B95" s="91">
        <v>1</v>
      </c>
      <c r="C95" s="73" t="s">
        <v>62</v>
      </c>
      <c r="D95" s="109">
        <f>AVERAGE(D91:D94)</f>
        <v>5580985.666666667</v>
      </c>
      <c r="E95" s="110">
        <f>AVERAGE(E91:E94)</f>
        <v>6860304.5981425419</v>
      </c>
      <c r="F95" s="181">
        <f>AVERAGE(F91:F94)</f>
        <v>7697905.666666667</v>
      </c>
      <c r="G95" s="182">
        <f>AVERAGE(G91:G94)</f>
        <v>7027284.5898785787</v>
      </c>
    </row>
    <row r="96" spans="1:11" ht="26.25" customHeight="1" x14ac:dyDescent="0.3">
      <c r="A96" s="90" t="s">
        <v>63</v>
      </c>
      <c r="B96" s="91">
        <v>1</v>
      </c>
      <c r="C96" s="114" t="s">
        <v>64</v>
      </c>
      <c r="D96" s="115">
        <v>9.09</v>
      </c>
      <c r="E96" s="68"/>
      <c r="F96" s="116">
        <v>12.24</v>
      </c>
    </row>
    <row r="97" spans="1:9" ht="26.25" customHeight="1" x14ac:dyDescent="0.3">
      <c r="A97" s="90" t="s">
        <v>65</v>
      </c>
      <c r="B97" s="91">
        <v>1</v>
      </c>
      <c r="C97" s="117" t="s">
        <v>66</v>
      </c>
      <c r="D97" s="118">
        <f>D96*$B$87</f>
        <v>9.09</v>
      </c>
      <c r="E97" s="100"/>
      <c r="F97" s="119">
        <f>F96*$B$87</f>
        <v>12.24</v>
      </c>
    </row>
    <row r="98" spans="1:9" ht="19.5" customHeight="1" thickBot="1" x14ac:dyDescent="0.35">
      <c r="A98" s="160" t="s">
        <v>67</v>
      </c>
      <c r="B98" s="183">
        <f>(B97/B96)*(B95/B94)*(B93/B92)*(B91/B90)*B89</f>
        <v>1000</v>
      </c>
      <c r="C98" s="117" t="s">
        <v>68</v>
      </c>
      <c r="D98" s="121">
        <f>D97*$B$83/100</f>
        <v>9.0390959999999989</v>
      </c>
      <c r="E98" s="122"/>
      <c r="F98" s="123">
        <f>F97*$B$83/100</f>
        <v>12.171456000000001</v>
      </c>
    </row>
    <row r="99" spans="1:9" ht="19.5" customHeight="1" thickBot="1" x14ac:dyDescent="0.35">
      <c r="A99" s="486" t="s">
        <v>69</v>
      </c>
      <c r="B99" s="487"/>
      <c r="C99" s="117" t="s">
        <v>70</v>
      </c>
      <c r="D99" s="184">
        <f>D98/$B$98</f>
        <v>9.0390959999999982E-3</v>
      </c>
      <c r="E99" s="185"/>
      <c r="F99" s="186">
        <f>F98/$B$98</f>
        <v>1.2171456000000001E-2</v>
      </c>
      <c r="G99" s="187"/>
      <c r="H99" s="113"/>
    </row>
    <row r="100" spans="1:9" ht="19.5" customHeight="1" thickBot="1" x14ac:dyDescent="0.35">
      <c r="A100" s="488"/>
      <c r="B100" s="489"/>
      <c r="C100" s="128" t="s">
        <v>108</v>
      </c>
      <c r="D100" s="188">
        <f>$B$56/$B$116</f>
        <v>1.1111111111111112E-2</v>
      </c>
      <c r="F100" s="127"/>
      <c r="G100" s="189"/>
      <c r="H100" s="113"/>
    </row>
    <row r="101" spans="1:9" ht="18.75" x14ac:dyDescent="0.3">
      <c r="C101" s="128" t="s">
        <v>71</v>
      </c>
      <c r="D101" s="118">
        <f>D100*$B$98</f>
        <v>11.111111111111111</v>
      </c>
      <c r="F101" s="127"/>
      <c r="G101" s="187"/>
      <c r="H101" s="113"/>
    </row>
    <row r="102" spans="1:9" ht="19.5" customHeight="1" thickBot="1" x14ac:dyDescent="0.35">
      <c r="C102" s="129" t="s">
        <v>72</v>
      </c>
      <c r="D102" s="190">
        <f>D101/B34</f>
        <v>11.111111111111111</v>
      </c>
      <c r="F102" s="102"/>
      <c r="G102" s="187"/>
      <c r="H102" s="113"/>
      <c r="I102" s="191"/>
    </row>
    <row r="103" spans="1:9" ht="18.75" x14ac:dyDescent="0.3">
      <c r="C103" s="131" t="s">
        <v>99</v>
      </c>
      <c r="D103" s="132">
        <f>AVERAGE(E91:E94,G91:G94)</f>
        <v>6943794.5940105608</v>
      </c>
      <c r="F103" s="102"/>
      <c r="G103" s="189"/>
      <c r="H103" s="113"/>
      <c r="I103" s="192"/>
    </row>
    <row r="104" spans="1:9" ht="18.75" x14ac:dyDescent="0.3">
      <c r="C104" s="133" t="s">
        <v>74</v>
      </c>
      <c r="D104" s="193">
        <f>STDEV(E91:E94,G91:G94)/D103</f>
        <v>1.3222552435686865E-2</v>
      </c>
      <c r="F104" s="102"/>
      <c r="G104" s="187"/>
      <c r="H104" s="113"/>
      <c r="I104" s="192"/>
    </row>
    <row r="105" spans="1:9" ht="19.5" customHeight="1" thickBot="1" x14ac:dyDescent="0.35">
      <c r="C105" s="135" t="s">
        <v>15</v>
      </c>
      <c r="D105" s="194">
        <f>COUNT(E91:E94,G91:G94)</f>
        <v>6</v>
      </c>
      <c r="F105" s="102"/>
      <c r="G105" s="187"/>
      <c r="H105" s="113"/>
      <c r="I105" s="192"/>
    </row>
    <row r="106" spans="1:9" ht="19.5" customHeight="1" thickBot="1" x14ac:dyDescent="0.35">
      <c r="A106" s="137"/>
      <c r="B106" s="137"/>
      <c r="C106" s="137"/>
      <c r="D106" s="137"/>
      <c r="E106" s="137"/>
    </row>
    <row r="107" spans="1:9" ht="26.25" customHeight="1" x14ac:dyDescent="0.3">
      <c r="A107" s="88" t="s">
        <v>100</v>
      </c>
      <c r="B107" s="89">
        <v>900</v>
      </c>
      <c r="C107" s="168" t="s">
        <v>112</v>
      </c>
      <c r="D107" s="195" t="s">
        <v>55</v>
      </c>
      <c r="E107" s="196" t="s">
        <v>101</v>
      </c>
      <c r="F107" s="197" t="s">
        <v>102</v>
      </c>
    </row>
    <row r="108" spans="1:9" ht="26.25" customHeight="1" x14ac:dyDescent="0.4">
      <c r="A108" s="90" t="s">
        <v>103</v>
      </c>
      <c r="B108" s="91">
        <v>5</v>
      </c>
      <c r="C108" s="198">
        <v>1</v>
      </c>
      <c r="D108" s="199">
        <v>3869625</v>
      </c>
      <c r="E108" s="200">
        <f t="shared" ref="E108:E113" si="1">IF(ISBLANK(D108),"-",D108/$D$103*$D$100*$B$116)</f>
        <v>55.727814923237837</v>
      </c>
      <c r="F108" s="201">
        <f t="shared" ref="F108:F113" si="2">IF(ISBLANK(D108), "-", E108/$B$56)</f>
        <v>0.55727814923237839</v>
      </c>
    </row>
    <row r="109" spans="1:9" ht="26.25" customHeight="1" x14ac:dyDescent="0.4">
      <c r="A109" s="90" t="s">
        <v>81</v>
      </c>
      <c r="B109" s="91">
        <v>50</v>
      </c>
      <c r="C109" s="198">
        <v>2</v>
      </c>
      <c r="D109" s="199">
        <v>4232236</v>
      </c>
      <c r="E109" s="202">
        <f t="shared" si="1"/>
        <v>60.949901998117241</v>
      </c>
      <c r="F109" s="203">
        <f t="shared" si="2"/>
        <v>0.6094990199811724</v>
      </c>
    </row>
    <row r="110" spans="1:9" ht="26.25" customHeight="1" x14ac:dyDescent="0.4">
      <c r="A110" s="90" t="s">
        <v>82</v>
      </c>
      <c r="B110" s="91">
        <v>1</v>
      </c>
      <c r="C110" s="198">
        <v>3</v>
      </c>
      <c r="D110" s="199">
        <v>4551081</v>
      </c>
      <c r="E110" s="202">
        <f t="shared" si="1"/>
        <v>65.54169969148542</v>
      </c>
      <c r="F110" s="203">
        <f t="shared" si="2"/>
        <v>0.65541699691485422</v>
      </c>
    </row>
    <row r="111" spans="1:9" ht="26.25" customHeight="1" x14ac:dyDescent="0.4">
      <c r="A111" s="90" t="s">
        <v>83</v>
      </c>
      <c r="B111" s="91">
        <v>1</v>
      </c>
      <c r="C111" s="198">
        <v>4</v>
      </c>
      <c r="D111" s="199">
        <v>4243824</v>
      </c>
      <c r="E111" s="202">
        <f t="shared" si="1"/>
        <v>61.116784814754652</v>
      </c>
      <c r="F111" s="203">
        <f t="shared" si="2"/>
        <v>0.61116784814754654</v>
      </c>
    </row>
    <row r="112" spans="1:9" ht="26.25" customHeight="1" x14ac:dyDescent="0.4">
      <c r="A112" s="90" t="s">
        <v>84</v>
      </c>
      <c r="B112" s="91">
        <v>1</v>
      </c>
      <c r="C112" s="198">
        <v>5</v>
      </c>
      <c r="D112" s="199">
        <v>4046613</v>
      </c>
      <c r="E112" s="202">
        <f t="shared" si="1"/>
        <v>58.276680642172892</v>
      </c>
      <c r="F112" s="203">
        <f t="shared" si="2"/>
        <v>0.58276680642172896</v>
      </c>
    </row>
    <row r="113" spans="1:11" ht="26.25" customHeight="1" x14ac:dyDescent="0.4">
      <c r="A113" s="90" t="s">
        <v>86</v>
      </c>
      <c r="B113" s="91">
        <v>1</v>
      </c>
      <c r="C113" s="204">
        <v>6</v>
      </c>
      <c r="D113" s="205">
        <v>4377879</v>
      </c>
      <c r="E113" s="206">
        <f t="shared" si="1"/>
        <v>63.047357474775872</v>
      </c>
      <c r="F113" s="207">
        <f t="shared" si="2"/>
        <v>0.63047357474775867</v>
      </c>
    </row>
    <row r="114" spans="1:11" ht="26.25" customHeight="1" x14ac:dyDescent="0.3">
      <c r="A114" s="90" t="s">
        <v>87</v>
      </c>
      <c r="B114" s="91">
        <v>1</v>
      </c>
      <c r="C114" s="198"/>
      <c r="D114" s="100"/>
      <c r="E114" s="68"/>
      <c r="F114" s="208"/>
    </row>
    <row r="115" spans="1:11" ht="26.25" customHeight="1" x14ac:dyDescent="0.3">
      <c r="A115" s="90" t="s">
        <v>88</v>
      </c>
      <c r="B115" s="91">
        <v>1</v>
      </c>
      <c r="C115" s="198"/>
      <c r="D115" s="209"/>
      <c r="E115" s="210" t="s">
        <v>62</v>
      </c>
      <c r="F115" s="211">
        <f>AVERAGE(F108:F113)</f>
        <v>0.60776706590757323</v>
      </c>
    </row>
    <row r="116" spans="1:11" ht="27" customHeight="1" thickBot="1" x14ac:dyDescent="0.35">
      <c r="A116" s="90" t="s">
        <v>89</v>
      </c>
      <c r="B116" s="120">
        <f>(B115/B114)*(B113/B112)*(B111/B110)*(B109/B108)*B107</f>
        <v>9000</v>
      </c>
      <c r="C116" s="212"/>
      <c r="D116" s="213"/>
      <c r="E116" s="73" t="s">
        <v>74</v>
      </c>
      <c r="F116" s="214">
        <f>STDEV(F108:F113)/F115</f>
        <v>5.6877420200468522E-2</v>
      </c>
    </row>
    <row r="117" spans="1:11" ht="19.5" customHeight="1" thickBot="1" x14ac:dyDescent="0.35">
      <c r="A117" s="486" t="s">
        <v>69</v>
      </c>
      <c r="B117" s="487"/>
      <c r="C117" s="215"/>
      <c r="D117" s="216"/>
      <c r="E117" s="217" t="s">
        <v>15</v>
      </c>
      <c r="F117" s="218">
        <f>COUNT(F108:F113)</f>
        <v>6</v>
      </c>
      <c r="I117" s="192"/>
    </row>
    <row r="118" spans="1:11" ht="19.5" customHeight="1" thickBot="1" x14ac:dyDescent="0.35">
      <c r="A118" s="488"/>
      <c r="B118" s="489"/>
      <c r="C118" s="68"/>
      <c r="D118" s="68"/>
      <c r="E118" s="68"/>
      <c r="F118" s="100"/>
      <c r="G118" s="68"/>
      <c r="H118" s="68"/>
    </row>
    <row r="119" spans="1:11" ht="18.75" x14ac:dyDescent="0.3">
      <c r="A119" s="86"/>
      <c r="B119" s="86"/>
      <c r="C119" s="68"/>
      <c r="D119" s="68"/>
      <c r="E119" s="68"/>
      <c r="F119" s="100"/>
      <c r="G119" s="68"/>
      <c r="H119" s="68"/>
    </row>
    <row r="120" spans="1:11" ht="18.75" x14ac:dyDescent="0.3">
      <c r="A120" s="219" t="s">
        <v>113</v>
      </c>
      <c r="B120" s="219" t="s">
        <v>114</v>
      </c>
      <c r="C120" s="104"/>
      <c r="D120" s="104"/>
      <c r="E120" s="104"/>
      <c r="F120" s="104"/>
      <c r="G120" s="104"/>
      <c r="H120" s="104"/>
    </row>
    <row r="121" spans="1:11" ht="18.75" x14ac:dyDescent="0.3">
      <c r="A121" s="219"/>
      <c r="B121" s="219"/>
      <c r="C121" s="104"/>
      <c r="D121" s="104"/>
      <c r="E121" s="104"/>
      <c r="F121" s="104"/>
      <c r="G121" s="104"/>
      <c r="H121" s="104"/>
    </row>
    <row r="122" spans="1:11" ht="18.75" x14ac:dyDescent="0.3">
      <c r="A122" s="220" t="s">
        <v>4</v>
      </c>
      <c r="B122" s="221" t="s">
        <v>128</v>
      </c>
      <c r="C122" s="104"/>
      <c r="D122" s="104"/>
      <c r="E122" s="104"/>
      <c r="F122" s="104"/>
      <c r="G122" s="104"/>
      <c r="H122" s="104"/>
    </row>
    <row r="123" spans="1:11" ht="18.75" x14ac:dyDescent="0.3">
      <c r="A123" s="222" t="s">
        <v>41</v>
      </c>
      <c r="B123" s="221" t="s">
        <v>129</v>
      </c>
      <c r="C123" s="104"/>
      <c r="D123" s="104"/>
      <c r="E123" s="104"/>
      <c r="F123" s="104"/>
      <c r="G123" s="104"/>
      <c r="H123" s="104"/>
    </row>
    <row r="124" spans="1:11" ht="19.5" customHeight="1" thickBot="1" x14ac:dyDescent="0.35">
      <c r="A124" s="222" t="s">
        <v>5</v>
      </c>
      <c r="B124" s="74">
        <v>99.44</v>
      </c>
      <c r="C124" s="104"/>
      <c r="D124" s="104"/>
      <c r="E124" s="104"/>
      <c r="F124" s="104"/>
      <c r="G124" s="104"/>
      <c r="H124" s="104"/>
    </row>
    <row r="125" spans="1:11" s="78" customFormat="1" ht="15.75" customHeight="1" thickBot="1" x14ac:dyDescent="0.35">
      <c r="A125" s="222" t="s">
        <v>42</v>
      </c>
      <c r="B125" s="74">
        <f>B72</f>
        <v>0</v>
      </c>
      <c r="C125" s="477" t="s">
        <v>43</v>
      </c>
      <c r="D125" s="478"/>
      <c r="E125" s="478"/>
      <c r="F125" s="478"/>
      <c r="G125" s="479"/>
      <c r="I125" s="77"/>
      <c r="J125" s="77"/>
      <c r="K125" s="77"/>
    </row>
    <row r="126" spans="1:11" s="78" customFormat="1" ht="19.5" customHeight="1" thickBot="1" x14ac:dyDescent="0.35">
      <c r="A126" s="222" t="s">
        <v>44</v>
      </c>
      <c r="B126" s="223">
        <f>B124-B125</f>
        <v>99.44</v>
      </c>
      <c r="C126" s="224"/>
      <c r="D126" s="224"/>
      <c r="E126" s="224"/>
      <c r="F126" s="224"/>
      <c r="G126" s="225"/>
      <c r="I126" s="77"/>
      <c r="J126" s="77"/>
      <c r="K126" s="77"/>
    </row>
    <row r="127" spans="1:11" s="78" customFormat="1" ht="27" customHeight="1" thickBot="1" x14ac:dyDescent="0.3">
      <c r="A127" s="73" t="s">
        <v>45</v>
      </c>
      <c r="B127" s="82">
        <v>1</v>
      </c>
      <c r="C127" s="480" t="s">
        <v>46</v>
      </c>
      <c r="D127" s="481"/>
      <c r="E127" s="481"/>
      <c r="F127" s="481"/>
      <c r="G127" s="481"/>
      <c r="H127" s="482"/>
      <c r="I127" s="77"/>
      <c r="J127" s="77"/>
      <c r="K127" s="77"/>
    </row>
    <row r="128" spans="1:11" s="78" customFormat="1" ht="27" customHeight="1" thickBot="1" x14ac:dyDescent="0.3">
      <c r="A128" s="73" t="s">
        <v>47</v>
      </c>
      <c r="B128" s="82">
        <v>1</v>
      </c>
      <c r="C128" s="480" t="s">
        <v>48</v>
      </c>
      <c r="D128" s="481"/>
      <c r="E128" s="481"/>
      <c r="F128" s="481"/>
      <c r="G128" s="481"/>
      <c r="H128" s="482"/>
      <c r="I128" s="77"/>
      <c r="J128" s="77"/>
      <c r="K128" s="77"/>
    </row>
    <row r="129" spans="1:11" s="78" customFormat="1" ht="18.75" x14ac:dyDescent="0.25">
      <c r="A129" s="73"/>
      <c r="B129" s="85"/>
      <c r="C129" s="86"/>
      <c r="D129" s="86"/>
      <c r="E129" s="86"/>
      <c r="F129" s="86"/>
      <c r="G129" s="86"/>
      <c r="H129" s="86"/>
      <c r="I129" s="77"/>
      <c r="J129" s="77"/>
      <c r="K129" s="77"/>
    </row>
    <row r="130" spans="1:11" ht="18.75" x14ac:dyDescent="0.3">
      <c r="A130" s="73" t="s">
        <v>49</v>
      </c>
      <c r="B130" s="87">
        <f>B127/B128</f>
        <v>1</v>
      </c>
      <c r="C130" s="68" t="s">
        <v>50</v>
      </c>
      <c r="H130" s="76"/>
    </row>
    <row r="131" spans="1:11" ht="19.5" customHeight="1" thickBot="1" x14ac:dyDescent="0.35">
      <c r="A131" s="219"/>
      <c r="B131" s="219"/>
      <c r="C131" s="104"/>
      <c r="D131" s="104"/>
      <c r="E131" s="104"/>
      <c r="F131" s="104"/>
      <c r="G131" s="104"/>
      <c r="H131" s="104"/>
    </row>
    <row r="132" spans="1:11" ht="27" customHeight="1" thickBot="1" x14ac:dyDescent="0.35">
      <c r="A132" s="226" t="s">
        <v>107</v>
      </c>
      <c r="B132" s="227">
        <v>100</v>
      </c>
      <c r="C132" s="104"/>
      <c r="D132" s="491" t="s">
        <v>51</v>
      </c>
      <c r="E132" s="492"/>
      <c r="F132" s="491" t="s">
        <v>52</v>
      </c>
      <c r="G132" s="492"/>
      <c r="H132" s="104"/>
    </row>
    <row r="133" spans="1:11" ht="26.25" customHeight="1" x14ac:dyDescent="0.3">
      <c r="A133" s="228" t="s">
        <v>53</v>
      </c>
      <c r="B133" s="229">
        <v>10</v>
      </c>
      <c r="C133" s="230" t="s">
        <v>115</v>
      </c>
      <c r="D133" s="231" t="s">
        <v>55</v>
      </c>
      <c r="E133" s="232" t="s">
        <v>56</v>
      </c>
      <c r="F133" s="231" t="s">
        <v>55</v>
      </c>
      <c r="G133" s="232" t="s">
        <v>56</v>
      </c>
      <c r="H133" s="104"/>
    </row>
    <row r="134" spans="1:11" ht="26.25" customHeight="1" x14ac:dyDescent="0.3">
      <c r="A134" s="228" t="s">
        <v>57</v>
      </c>
      <c r="B134" s="229">
        <v>100</v>
      </c>
      <c r="C134" s="233">
        <v>1</v>
      </c>
      <c r="D134" s="234">
        <v>7090586</v>
      </c>
      <c r="E134" s="235">
        <f>IF(ISBLANK(D134),"-",$D$144/$D$141*D134)</f>
        <v>7042485.8218368534</v>
      </c>
      <c r="F134" s="234">
        <v>6939826</v>
      </c>
      <c r="G134" s="235">
        <f>IF(ISBLANK(F134),"-",$D$144/$F$141*F134)</f>
        <v>7004825.7393869776</v>
      </c>
      <c r="H134" s="104"/>
    </row>
    <row r="135" spans="1:11" ht="26.25" customHeight="1" x14ac:dyDescent="0.3">
      <c r="A135" s="228" t="s">
        <v>58</v>
      </c>
      <c r="B135" s="229">
        <v>1</v>
      </c>
      <c r="C135" s="236">
        <v>2</v>
      </c>
      <c r="D135" s="234">
        <v>7110414</v>
      </c>
      <c r="E135" s="237">
        <f>IF(ISBLANK(D135),"-",$D$144/$D$141*D135)</f>
        <v>7062179.31527666</v>
      </c>
      <c r="F135" s="234">
        <v>6944067</v>
      </c>
      <c r="G135" s="237">
        <f>IF(ISBLANK(F135),"-",$D$144/$F$141*F135)</f>
        <v>7009106.4614051869</v>
      </c>
      <c r="H135" s="104"/>
    </row>
    <row r="136" spans="1:11" ht="26.25" customHeight="1" x14ac:dyDescent="0.3">
      <c r="A136" s="228" t="s">
        <v>59</v>
      </c>
      <c r="B136" s="229">
        <v>1</v>
      </c>
      <c r="C136" s="236">
        <v>3</v>
      </c>
      <c r="D136" s="234">
        <v>7113856</v>
      </c>
      <c r="E136" s="237">
        <f>IF(ISBLANK(D136),"-",$D$144/$D$141*D136)</f>
        <v>7065597.9658929501</v>
      </c>
      <c r="F136" s="234">
        <v>6930620</v>
      </c>
      <c r="G136" s="237">
        <f>IF(ISBLANK(F136),"-",$D$144/$F$141*F136)</f>
        <v>6995533.5142279034</v>
      </c>
      <c r="H136" s="104"/>
    </row>
    <row r="137" spans="1:11" ht="26.25" customHeight="1" x14ac:dyDescent="0.3">
      <c r="A137" s="228" t="s">
        <v>60</v>
      </c>
      <c r="B137" s="229">
        <v>1</v>
      </c>
      <c r="C137" s="238">
        <v>4</v>
      </c>
      <c r="D137" s="177"/>
      <c r="E137" s="239" t="str">
        <f>IF(ISBLANK(D137),"-",$D$144/$D$141*D137)</f>
        <v>-</v>
      </c>
      <c r="F137" s="177"/>
      <c r="G137" s="239" t="str">
        <f>IF(ISBLANK(F137),"-",$D$144/$D$141*F137)</f>
        <v>-</v>
      </c>
      <c r="H137" s="104"/>
    </row>
    <row r="138" spans="1:11" ht="27" customHeight="1" thickBot="1" x14ac:dyDescent="0.35">
      <c r="A138" s="228" t="s">
        <v>61</v>
      </c>
      <c r="B138" s="229">
        <v>1</v>
      </c>
      <c r="C138" s="222" t="s">
        <v>62</v>
      </c>
      <c r="D138" s="240">
        <f>AVERAGE(D134:D137)</f>
        <v>7104952</v>
      </c>
      <c r="E138" s="241">
        <f>AVERAGE(E134:E137)</f>
        <v>7056754.3676688215</v>
      </c>
      <c r="F138" s="240">
        <f>AVERAGE(F134:F137)</f>
        <v>6938171</v>
      </c>
      <c r="G138" s="242">
        <f>AVERAGE(G134:G137)</f>
        <v>7003155.238340023</v>
      </c>
      <c r="H138" s="104"/>
    </row>
    <row r="139" spans="1:11" ht="26.25" customHeight="1" x14ac:dyDescent="0.3">
      <c r="A139" s="228" t="s">
        <v>63</v>
      </c>
      <c r="B139" s="229">
        <v>1</v>
      </c>
      <c r="C139" s="243" t="s">
        <v>95</v>
      </c>
      <c r="D139" s="91">
        <v>11.25</v>
      </c>
      <c r="E139" s="104"/>
      <c r="F139" s="244">
        <v>11.07</v>
      </c>
      <c r="G139" s="104"/>
      <c r="H139" s="104"/>
    </row>
    <row r="140" spans="1:11" ht="26.25" customHeight="1" x14ac:dyDescent="0.3">
      <c r="A140" s="228" t="s">
        <v>65</v>
      </c>
      <c r="B140" s="229">
        <v>1</v>
      </c>
      <c r="C140" s="245" t="s">
        <v>96</v>
      </c>
      <c r="D140" s="246">
        <f>D139*B130</f>
        <v>11.25</v>
      </c>
      <c r="E140" s="236"/>
      <c r="F140" s="247">
        <f>F139*B130</f>
        <v>11.07</v>
      </c>
      <c r="G140" s="104"/>
      <c r="H140" s="104"/>
    </row>
    <row r="141" spans="1:11" ht="19.5" customHeight="1" thickBot="1" x14ac:dyDescent="0.35">
      <c r="A141" s="228" t="s">
        <v>67</v>
      </c>
      <c r="B141" s="248">
        <f>(B140/B139)*(B138/B137)*(B136/B135)*(B134/B133)*B132</f>
        <v>1000</v>
      </c>
      <c r="C141" s="245" t="s">
        <v>97</v>
      </c>
      <c r="D141" s="249">
        <f>D140*B126/100</f>
        <v>11.187000000000001</v>
      </c>
      <c r="E141" s="250"/>
      <c r="F141" s="251">
        <f>F140*B126/100</f>
        <v>11.008008</v>
      </c>
      <c r="G141" s="104"/>
      <c r="H141" s="104"/>
    </row>
    <row r="142" spans="1:11" ht="19.5" customHeight="1" thickBot="1" x14ac:dyDescent="0.35">
      <c r="A142" s="486" t="s">
        <v>69</v>
      </c>
      <c r="B142" s="493"/>
      <c r="C142" s="245" t="s">
        <v>98</v>
      </c>
      <c r="D142" s="246">
        <f>D141/$B$141</f>
        <v>1.1187000000000001E-2</v>
      </c>
      <c r="E142" s="250"/>
      <c r="F142" s="252">
        <f>F141/$B$141</f>
        <v>1.1008008E-2</v>
      </c>
      <c r="G142" s="78"/>
      <c r="H142" s="253"/>
    </row>
    <row r="143" spans="1:11" ht="19.5" customHeight="1" thickBot="1" x14ac:dyDescent="0.35">
      <c r="A143" s="488"/>
      <c r="B143" s="494"/>
      <c r="C143" s="245" t="s">
        <v>108</v>
      </c>
      <c r="D143" s="249">
        <f>$B$56/$B$159</f>
        <v>1.1111111111111112E-2</v>
      </c>
      <c r="E143" s="104"/>
      <c r="F143" s="254"/>
      <c r="G143" s="255"/>
      <c r="H143" s="253"/>
    </row>
    <row r="144" spans="1:11" ht="18.75" x14ac:dyDescent="0.3">
      <c r="A144" s="104"/>
      <c r="B144" s="104"/>
      <c r="C144" s="245" t="s">
        <v>71</v>
      </c>
      <c r="D144" s="246">
        <f>D143*$B$141</f>
        <v>11.111111111111111</v>
      </c>
      <c r="E144" s="104"/>
      <c r="F144" s="254"/>
      <c r="G144" s="78"/>
      <c r="H144" s="253"/>
    </row>
    <row r="145" spans="1:9" ht="19.5" customHeight="1" thickBot="1" x14ac:dyDescent="0.35">
      <c r="A145" s="104"/>
      <c r="B145" s="104"/>
      <c r="C145" s="256" t="s">
        <v>72</v>
      </c>
      <c r="D145" s="257">
        <f>D144/B130</f>
        <v>11.111111111111111</v>
      </c>
      <c r="E145" s="104"/>
      <c r="F145" s="258"/>
      <c r="G145" s="78"/>
      <c r="H145" s="253"/>
      <c r="I145" s="191"/>
    </row>
    <row r="146" spans="1:9" ht="18.75" x14ac:dyDescent="0.3">
      <c r="A146" s="104"/>
      <c r="B146" s="104"/>
      <c r="C146" s="259" t="s">
        <v>99</v>
      </c>
      <c r="D146" s="260">
        <f>AVERAGE(E134:E137,G134:G137)</f>
        <v>7029954.8030044222</v>
      </c>
      <c r="E146" s="104"/>
      <c r="F146" s="258"/>
      <c r="G146" s="255"/>
      <c r="H146" s="253"/>
      <c r="I146" s="192"/>
    </row>
    <row r="147" spans="1:9" ht="18.75" x14ac:dyDescent="0.3">
      <c r="A147" s="104"/>
      <c r="B147" s="104"/>
      <c r="C147" s="261" t="s">
        <v>74</v>
      </c>
      <c r="D147" s="262">
        <f>STDEV(E134:E137,G134:G137)/D146</f>
        <v>4.3690551881154418E-3</v>
      </c>
      <c r="E147" s="104"/>
      <c r="F147" s="258"/>
      <c r="G147" s="78"/>
      <c r="H147" s="253"/>
      <c r="I147" s="192"/>
    </row>
    <row r="148" spans="1:9" ht="19.5" customHeight="1" thickBot="1" x14ac:dyDescent="0.35">
      <c r="A148" s="104"/>
      <c r="B148" s="104"/>
      <c r="C148" s="263" t="s">
        <v>15</v>
      </c>
      <c r="D148" s="264">
        <f>COUNT(E134:E137,G134:G137)</f>
        <v>6</v>
      </c>
      <c r="E148" s="104"/>
      <c r="F148" s="258"/>
      <c r="G148" s="78"/>
      <c r="H148" s="253"/>
      <c r="I148" s="192"/>
    </row>
    <row r="149" spans="1:9" ht="19.5" customHeight="1" thickBot="1" x14ac:dyDescent="0.35">
      <c r="A149" s="265"/>
      <c r="B149" s="265"/>
      <c r="C149" s="265"/>
      <c r="D149" s="265"/>
      <c r="E149" s="265"/>
      <c r="F149" s="104"/>
      <c r="G149" s="104"/>
      <c r="H149" s="104"/>
    </row>
    <row r="150" spans="1:9" ht="17.25" customHeight="1" x14ac:dyDescent="0.3">
      <c r="A150" s="226" t="s">
        <v>100</v>
      </c>
      <c r="B150" s="227">
        <v>900</v>
      </c>
      <c r="C150" s="266" t="s">
        <v>112</v>
      </c>
      <c r="D150" s="267" t="s">
        <v>55</v>
      </c>
      <c r="E150" s="268" t="s">
        <v>101</v>
      </c>
      <c r="F150" s="269" t="s">
        <v>102</v>
      </c>
      <c r="G150" s="104"/>
      <c r="H150" s="104"/>
    </row>
    <row r="151" spans="1:9" ht="26.25" customHeight="1" x14ac:dyDescent="0.3">
      <c r="A151" s="228" t="s">
        <v>103</v>
      </c>
      <c r="B151" s="229">
        <v>10</v>
      </c>
      <c r="C151" s="270">
        <v>1</v>
      </c>
      <c r="D151" s="271">
        <v>4294684</v>
      </c>
      <c r="E151" s="272">
        <f t="shared" ref="E151:E156" si="3">IF(ISBLANK(D151),"-",D151/$D$146*$D$143*$B$159)</f>
        <v>61.091203575939964</v>
      </c>
      <c r="F151" s="273">
        <f t="shared" ref="F151:F156" si="4">IF(ISBLANK(D151), "-", E151/$B$56)</f>
        <v>0.61091203575939967</v>
      </c>
      <c r="G151" s="104"/>
      <c r="H151" s="104"/>
    </row>
    <row r="152" spans="1:9" ht="26.25" customHeight="1" x14ac:dyDescent="0.3">
      <c r="A152" s="228" t="s">
        <v>81</v>
      </c>
      <c r="B152" s="229">
        <v>100</v>
      </c>
      <c r="C152" s="270">
        <v>2</v>
      </c>
      <c r="D152" s="274">
        <v>4605995</v>
      </c>
      <c r="E152" s="275">
        <f t="shared" si="3"/>
        <v>65.519553525884916</v>
      </c>
      <c r="F152" s="276">
        <f t="shared" si="4"/>
        <v>0.65519553525884922</v>
      </c>
      <c r="G152" s="104"/>
      <c r="H152" s="104"/>
    </row>
    <row r="153" spans="1:9" ht="26.25" customHeight="1" x14ac:dyDescent="0.3">
      <c r="A153" s="228" t="s">
        <v>82</v>
      </c>
      <c r="B153" s="229">
        <v>1</v>
      </c>
      <c r="C153" s="270">
        <v>3</v>
      </c>
      <c r="D153" s="274">
        <v>4579140</v>
      </c>
      <c r="E153" s="275">
        <f t="shared" si="3"/>
        <v>65.137545379992957</v>
      </c>
      <c r="F153" s="276">
        <f t="shared" si="4"/>
        <v>0.65137545379992956</v>
      </c>
      <c r="G153" s="104"/>
      <c r="H153" s="104"/>
    </row>
    <row r="154" spans="1:9" ht="26.25" customHeight="1" x14ac:dyDescent="0.3">
      <c r="A154" s="228" t="s">
        <v>83</v>
      </c>
      <c r="B154" s="229">
        <v>1</v>
      </c>
      <c r="C154" s="270">
        <v>4</v>
      </c>
      <c r="D154" s="274">
        <v>4620404</v>
      </c>
      <c r="E154" s="275">
        <f t="shared" si="3"/>
        <v>65.724519281764913</v>
      </c>
      <c r="F154" s="276">
        <f t="shared" si="4"/>
        <v>0.65724519281764915</v>
      </c>
      <c r="G154" s="104"/>
      <c r="H154" s="104"/>
    </row>
    <row r="155" spans="1:9" ht="26.25" customHeight="1" x14ac:dyDescent="0.3">
      <c r="A155" s="228" t="s">
        <v>84</v>
      </c>
      <c r="B155" s="229">
        <v>1</v>
      </c>
      <c r="C155" s="270">
        <v>5</v>
      </c>
      <c r="D155" s="274">
        <v>4214394</v>
      </c>
      <c r="E155" s="275">
        <f t="shared" si="3"/>
        <v>59.949090969957254</v>
      </c>
      <c r="F155" s="276">
        <f t="shared" si="4"/>
        <v>0.59949090969957253</v>
      </c>
      <c r="G155" s="104"/>
      <c r="H155" s="104"/>
    </row>
    <row r="156" spans="1:9" ht="26.25" customHeight="1" x14ac:dyDescent="0.3">
      <c r="A156" s="228" t="s">
        <v>86</v>
      </c>
      <c r="B156" s="229">
        <v>1</v>
      </c>
      <c r="C156" s="277">
        <v>6</v>
      </c>
      <c r="D156" s="278">
        <v>4481819</v>
      </c>
      <c r="E156" s="279">
        <f t="shared" si="3"/>
        <v>63.753169481041134</v>
      </c>
      <c r="F156" s="280">
        <f t="shared" si="4"/>
        <v>0.63753169481041139</v>
      </c>
      <c r="G156" s="104"/>
      <c r="H156" s="104"/>
    </row>
    <row r="157" spans="1:9" ht="26.25" customHeight="1" x14ac:dyDescent="0.3">
      <c r="A157" s="228" t="s">
        <v>87</v>
      </c>
      <c r="B157" s="229">
        <v>1</v>
      </c>
      <c r="C157" s="270"/>
      <c r="D157" s="236"/>
      <c r="E157" s="104"/>
      <c r="F157" s="281"/>
      <c r="G157" s="104"/>
      <c r="H157" s="104"/>
    </row>
    <row r="158" spans="1:9" ht="26.25" customHeight="1" x14ac:dyDescent="0.4">
      <c r="A158" s="228" t="s">
        <v>88</v>
      </c>
      <c r="B158" s="229">
        <v>1</v>
      </c>
      <c r="C158" s="270"/>
      <c r="D158" s="282"/>
      <c r="E158" s="283" t="s">
        <v>62</v>
      </c>
      <c r="F158" s="284">
        <f>AVERAGE(F151:F156)</f>
        <v>0.6352918036909686</v>
      </c>
      <c r="G158" s="104"/>
      <c r="H158" s="104"/>
    </row>
    <row r="159" spans="1:9" ht="27" customHeight="1" thickBot="1" x14ac:dyDescent="0.45">
      <c r="A159" s="228" t="s">
        <v>89</v>
      </c>
      <c r="B159" s="248">
        <f>(B158/B157)*(B156/B155)*(B154/B153)*(B152/B151)*B150</f>
        <v>9000</v>
      </c>
      <c r="C159" s="285"/>
      <c r="D159" s="104"/>
      <c r="E159" s="286" t="s">
        <v>74</v>
      </c>
      <c r="F159" s="287">
        <f>STDEV(F151:F156)/F158</f>
        <v>3.86717025488015E-2</v>
      </c>
      <c r="G159" s="104"/>
      <c r="H159" s="104"/>
    </row>
    <row r="160" spans="1:9" ht="27" customHeight="1" thickBot="1" x14ac:dyDescent="0.45">
      <c r="A160" s="486" t="s">
        <v>69</v>
      </c>
      <c r="B160" s="487"/>
      <c r="C160" s="288"/>
      <c r="D160" s="289"/>
      <c r="E160" s="290" t="s">
        <v>15</v>
      </c>
      <c r="F160" s="291">
        <f>COUNT(F151:F156)</f>
        <v>6</v>
      </c>
      <c r="G160" s="104"/>
      <c r="H160" s="104"/>
      <c r="I160" s="192"/>
    </row>
    <row r="161" spans="1:8" ht="19.5" customHeight="1" thickBot="1" x14ac:dyDescent="0.35">
      <c r="A161" s="488"/>
      <c r="B161" s="489"/>
      <c r="C161" s="104"/>
      <c r="D161" s="104"/>
      <c r="E161" s="104"/>
      <c r="F161" s="236"/>
      <c r="G161" s="104"/>
      <c r="H161" s="104"/>
    </row>
    <row r="162" spans="1:8" ht="18.75" x14ac:dyDescent="0.3">
      <c r="A162" s="86"/>
      <c r="B162" s="86"/>
      <c r="C162" s="104"/>
      <c r="D162" s="104"/>
      <c r="E162" s="104"/>
      <c r="F162" s="236"/>
      <c r="G162" s="104"/>
      <c r="H162" s="104"/>
    </row>
    <row r="163" spans="1:8" ht="18.75" x14ac:dyDescent="0.3">
      <c r="A163" s="219" t="s">
        <v>113</v>
      </c>
      <c r="B163" s="71" t="s">
        <v>116</v>
      </c>
      <c r="C163" s="104"/>
      <c r="D163" s="104"/>
      <c r="E163" s="104"/>
      <c r="F163" s="236"/>
      <c r="G163" s="104"/>
      <c r="H163" s="104"/>
    </row>
    <row r="164" spans="1:8" ht="19.5" customHeight="1" thickBot="1" x14ac:dyDescent="0.35">
      <c r="A164" s="86"/>
      <c r="B164" s="86"/>
      <c r="C164" s="104"/>
      <c r="D164" s="104"/>
      <c r="E164" s="104"/>
      <c r="F164" s="236"/>
      <c r="G164" s="104"/>
      <c r="H164" s="104"/>
    </row>
    <row r="165" spans="1:8" ht="26.25" customHeight="1" x14ac:dyDescent="0.4">
      <c r="A165" s="292" t="s">
        <v>62</v>
      </c>
      <c r="B165" s="293">
        <f>AVERAGE(F108:F113,F151:F156)</f>
        <v>0.62152943479927092</v>
      </c>
      <c r="C165" s="104"/>
      <c r="D165" s="104"/>
      <c r="E165" s="104"/>
      <c r="F165" s="236"/>
      <c r="G165" s="104"/>
      <c r="H165" s="104"/>
    </row>
    <row r="166" spans="1:8" ht="26.25" customHeight="1" x14ac:dyDescent="0.4">
      <c r="A166" s="228" t="s">
        <v>74</v>
      </c>
      <c r="B166" s="294">
        <f>STDEV(F108:F113,F151:F156)/B165</f>
        <v>5.1489396340171058E-2</v>
      </c>
      <c r="C166" s="104"/>
      <c r="D166" s="104"/>
      <c r="E166" s="104"/>
      <c r="F166" s="236"/>
      <c r="G166" s="104"/>
      <c r="H166" s="104"/>
    </row>
    <row r="167" spans="1:8" ht="27" customHeight="1" thickBot="1" x14ac:dyDescent="0.45">
      <c r="A167" s="295" t="s">
        <v>15</v>
      </c>
      <c r="B167" s="296">
        <f>COUNT(F108:F113,F151:F156)</f>
        <v>12</v>
      </c>
      <c r="C167" s="104"/>
      <c r="D167" s="104"/>
      <c r="E167" s="104"/>
      <c r="F167" s="236"/>
      <c r="G167" s="104"/>
      <c r="H167" s="104"/>
    </row>
    <row r="168" spans="1:8" ht="26.25" customHeight="1" x14ac:dyDescent="0.3">
      <c r="A168" s="72" t="s">
        <v>111</v>
      </c>
      <c r="B168" s="73" t="s">
        <v>104</v>
      </c>
      <c r="C168" s="470" t="str">
        <f>B20</f>
        <v>Aceclofenac</v>
      </c>
      <c r="D168" s="470"/>
      <c r="E168" s="68" t="s">
        <v>105</v>
      </c>
      <c r="F168" s="68"/>
      <c r="G168" s="167">
        <f>B165</f>
        <v>0.62152943479927092</v>
      </c>
      <c r="H168" s="68"/>
    </row>
    <row r="169" spans="1:8" ht="19.5" customHeight="1" thickBot="1" x14ac:dyDescent="0.35">
      <c r="A169" s="297"/>
      <c r="B169" s="297"/>
      <c r="C169" s="298"/>
      <c r="D169" s="298"/>
      <c r="E169" s="298"/>
      <c r="F169" s="298"/>
      <c r="G169" s="298"/>
      <c r="H169" s="298"/>
    </row>
    <row r="170" spans="1:8" ht="18.75" x14ac:dyDescent="0.3">
      <c r="B170" s="469" t="s">
        <v>20</v>
      </c>
      <c r="C170" s="469"/>
      <c r="E170" s="92" t="s">
        <v>21</v>
      </c>
      <c r="F170" s="299"/>
      <c r="G170" s="469" t="s">
        <v>22</v>
      </c>
      <c r="H170" s="469"/>
    </row>
    <row r="171" spans="1:8" ht="83.25" customHeight="1" x14ac:dyDescent="0.3">
      <c r="A171" s="72" t="s">
        <v>23</v>
      </c>
      <c r="B171" s="300"/>
      <c r="C171" s="300" t="s">
        <v>119</v>
      </c>
      <c r="E171" s="301"/>
      <c r="F171" s="68"/>
      <c r="G171" s="301"/>
      <c r="H171" s="301"/>
    </row>
    <row r="172" spans="1:8" ht="84" customHeight="1" x14ac:dyDescent="0.3">
      <c r="A172" s="72" t="s">
        <v>24</v>
      </c>
      <c r="B172" s="302"/>
      <c r="C172" s="302"/>
      <c r="E172" s="303"/>
      <c r="F172" s="68"/>
      <c r="G172" s="304"/>
      <c r="H172" s="304"/>
    </row>
    <row r="173" spans="1:8" ht="18.75" x14ac:dyDescent="0.3">
      <c r="A173" s="100"/>
      <c r="B173" s="100"/>
      <c r="C173" s="100"/>
      <c r="D173" s="100"/>
      <c r="E173" s="100"/>
      <c r="F173" s="122"/>
      <c r="G173" s="100"/>
      <c r="H173" s="100"/>
    </row>
    <row r="174" spans="1:8" ht="18.75" x14ac:dyDescent="0.3">
      <c r="A174" s="100"/>
      <c r="B174" s="100"/>
      <c r="C174" s="100"/>
      <c r="D174" s="100"/>
      <c r="E174" s="100"/>
      <c r="F174" s="122"/>
      <c r="G174" s="100"/>
      <c r="H174" s="100"/>
    </row>
    <row r="175" spans="1:8" ht="18.75" x14ac:dyDescent="0.3">
      <c r="A175" s="100"/>
      <c r="B175" s="100"/>
      <c r="C175" s="100"/>
      <c r="D175" s="100"/>
      <c r="E175" s="100"/>
      <c r="F175" s="122"/>
      <c r="G175" s="100"/>
      <c r="H175" s="100"/>
    </row>
    <row r="176" spans="1:8" ht="18.75" x14ac:dyDescent="0.3">
      <c r="A176" s="100"/>
      <c r="B176" s="100"/>
      <c r="C176" s="100"/>
      <c r="D176" s="100"/>
      <c r="E176" s="100"/>
      <c r="F176" s="122"/>
      <c r="G176" s="100"/>
      <c r="H176" s="100"/>
    </row>
    <row r="177" spans="1:8" ht="18.75" x14ac:dyDescent="0.3">
      <c r="A177" s="100"/>
      <c r="B177" s="100"/>
      <c r="C177" s="100"/>
      <c r="D177" s="100"/>
      <c r="E177" s="100"/>
      <c r="F177" s="122"/>
      <c r="G177" s="100"/>
      <c r="H177" s="100"/>
    </row>
    <row r="178" spans="1:8" ht="18.75" x14ac:dyDescent="0.3">
      <c r="A178" s="100"/>
      <c r="B178" s="100"/>
      <c r="C178" s="100"/>
      <c r="D178" s="100"/>
      <c r="E178" s="100"/>
      <c r="F178" s="122"/>
      <c r="G178" s="100"/>
      <c r="H178" s="100"/>
    </row>
    <row r="179" spans="1:8" ht="18.75" x14ac:dyDescent="0.3">
      <c r="A179" s="100"/>
      <c r="B179" s="100"/>
      <c r="C179" s="100"/>
      <c r="D179" s="100"/>
      <c r="E179" s="100"/>
      <c r="F179" s="122"/>
      <c r="G179" s="100"/>
      <c r="H179" s="100"/>
    </row>
    <row r="180" spans="1:8" ht="18.75" x14ac:dyDescent="0.3">
      <c r="A180" s="100"/>
      <c r="B180" s="100"/>
      <c r="C180" s="100"/>
      <c r="D180" s="100"/>
      <c r="E180" s="100"/>
      <c r="F180" s="122"/>
      <c r="G180" s="100"/>
      <c r="H180" s="100"/>
    </row>
    <row r="181" spans="1:8" ht="18.75" x14ac:dyDescent="0.3">
      <c r="A181" s="100"/>
      <c r="B181" s="100"/>
      <c r="C181" s="100"/>
      <c r="D181" s="100"/>
      <c r="E181" s="100"/>
      <c r="F181" s="122"/>
      <c r="G181" s="100"/>
      <c r="H181" s="100"/>
    </row>
    <row r="250" spans="1:1" x14ac:dyDescent="0.3">
      <c r="A250" s="63">
        <v>5</v>
      </c>
    </row>
  </sheetData>
  <sheetProtection password="F258" sheet="1" objects="1" scenarios="1" formatCells="0" formatColumns="0" formatRows="0"/>
  <mergeCells count="41"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B20:C20"/>
    <mergeCell ref="A1:H7"/>
    <mergeCell ref="A8:H14"/>
    <mergeCell ref="A16:H16"/>
    <mergeCell ref="A17:H17"/>
    <mergeCell ref="B18:C18"/>
  </mergeCells>
  <conditionalFormatting sqref="D51">
    <cfRule type="cellIs" dxfId="5" priority="1" operator="greaterThan">
      <formula>0.02</formula>
    </cfRule>
  </conditionalFormatting>
  <conditionalFormatting sqref="H73">
    <cfRule type="cellIs" dxfId="4" priority="2" operator="greaterThan">
      <formula>0.02</formula>
    </cfRule>
  </conditionalFormatting>
  <conditionalFormatting sqref="D104">
    <cfRule type="cellIs" dxfId="3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30" zoomScale="50" zoomScaleNormal="75" zoomScaleSheetLayoutView="50" workbookViewId="0">
      <selection activeCell="D156" sqref="D156"/>
    </sheetView>
  </sheetViews>
  <sheetFormatPr defaultRowHeight="16.5" x14ac:dyDescent="0.3"/>
  <cols>
    <col min="1" max="1" width="55.42578125" style="63" customWidth="1"/>
    <col min="2" max="2" width="33.7109375" style="63" customWidth="1"/>
    <col min="3" max="3" width="42.28515625" style="63" customWidth="1"/>
    <col min="4" max="4" width="30.5703125" style="63" customWidth="1"/>
    <col min="5" max="5" width="39.85546875" style="63" customWidth="1"/>
    <col min="6" max="6" width="30.7109375" style="63" customWidth="1"/>
    <col min="7" max="7" width="36.42578125" style="63" customWidth="1"/>
    <col min="8" max="8" width="41.140625" style="63" customWidth="1"/>
    <col min="9" max="9" width="30.42578125" style="62" customWidth="1"/>
    <col min="10" max="10" width="21.28515625" style="62" customWidth="1"/>
    <col min="11" max="11" width="9.140625" style="62" customWidth="1"/>
    <col min="12" max="16384" width="9.140625" style="64"/>
  </cols>
  <sheetData>
    <row r="1" spans="1:8" ht="15" x14ac:dyDescent="0.3">
      <c r="A1" s="462" t="s">
        <v>38</v>
      </c>
      <c r="B1" s="462"/>
      <c r="C1" s="462"/>
      <c r="D1" s="462"/>
      <c r="E1" s="462"/>
      <c r="F1" s="462"/>
      <c r="G1" s="462"/>
      <c r="H1" s="462"/>
    </row>
    <row r="2" spans="1:8" ht="15" x14ac:dyDescent="0.3">
      <c r="A2" s="462"/>
      <c r="B2" s="462"/>
      <c r="C2" s="462"/>
      <c r="D2" s="462"/>
      <c r="E2" s="462"/>
      <c r="F2" s="462"/>
      <c r="G2" s="462"/>
      <c r="H2" s="462"/>
    </row>
    <row r="3" spans="1:8" ht="15" x14ac:dyDescent="0.3">
      <c r="A3" s="462"/>
      <c r="B3" s="462"/>
      <c r="C3" s="462"/>
      <c r="D3" s="462"/>
      <c r="E3" s="462"/>
      <c r="F3" s="462"/>
      <c r="G3" s="462"/>
      <c r="H3" s="462"/>
    </row>
    <row r="4" spans="1:8" ht="15" x14ac:dyDescent="0.3">
      <c r="A4" s="462"/>
      <c r="B4" s="462"/>
      <c r="C4" s="462"/>
      <c r="D4" s="462"/>
      <c r="E4" s="462"/>
      <c r="F4" s="462"/>
      <c r="G4" s="462"/>
      <c r="H4" s="462"/>
    </row>
    <row r="5" spans="1:8" ht="15" x14ac:dyDescent="0.3">
      <c r="A5" s="462"/>
      <c r="B5" s="462"/>
      <c r="C5" s="462"/>
      <c r="D5" s="462"/>
      <c r="E5" s="462"/>
      <c r="F5" s="462"/>
      <c r="G5" s="462"/>
      <c r="H5" s="462"/>
    </row>
    <row r="6" spans="1:8" ht="15" x14ac:dyDescent="0.3">
      <c r="A6" s="462"/>
      <c r="B6" s="462"/>
      <c r="C6" s="462"/>
      <c r="D6" s="462"/>
      <c r="E6" s="462"/>
      <c r="F6" s="462"/>
      <c r="G6" s="462"/>
      <c r="H6" s="462"/>
    </row>
    <row r="7" spans="1:8" ht="15" x14ac:dyDescent="0.3">
      <c r="A7" s="462"/>
      <c r="B7" s="462"/>
      <c r="C7" s="462"/>
      <c r="D7" s="462"/>
      <c r="E7" s="462"/>
      <c r="F7" s="462"/>
      <c r="G7" s="462"/>
      <c r="H7" s="462"/>
    </row>
    <row r="8" spans="1:8" ht="15" x14ac:dyDescent="0.3">
      <c r="A8" s="463" t="s">
        <v>39</v>
      </c>
      <c r="B8" s="463"/>
      <c r="C8" s="463"/>
      <c r="D8" s="463"/>
      <c r="E8" s="463"/>
      <c r="F8" s="463"/>
      <c r="G8" s="463"/>
      <c r="H8" s="463"/>
    </row>
    <row r="9" spans="1:8" ht="15" x14ac:dyDescent="0.3">
      <c r="A9" s="463"/>
      <c r="B9" s="463"/>
      <c r="C9" s="463"/>
      <c r="D9" s="463"/>
      <c r="E9" s="463"/>
      <c r="F9" s="463"/>
      <c r="G9" s="463"/>
      <c r="H9" s="463"/>
    </row>
    <row r="10" spans="1:8" ht="15" x14ac:dyDescent="0.3">
      <c r="A10" s="463"/>
      <c r="B10" s="463"/>
      <c r="C10" s="463"/>
      <c r="D10" s="463"/>
      <c r="E10" s="463"/>
      <c r="F10" s="463"/>
      <c r="G10" s="463"/>
      <c r="H10" s="463"/>
    </row>
    <row r="11" spans="1:8" ht="15" x14ac:dyDescent="0.3">
      <c r="A11" s="463"/>
      <c r="B11" s="463"/>
      <c r="C11" s="463"/>
      <c r="D11" s="463"/>
      <c r="E11" s="463"/>
      <c r="F11" s="463"/>
      <c r="G11" s="463"/>
      <c r="H11" s="463"/>
    </row>
    <row r="12" spans="1:8" ht="15" x14ac:dyDescent="0.3">
      <c r="A12" s="463"/>
      <c r="B12" s="463"/>
      <c r="C12" s="463"/>
      <c r="D12" s="463"/>
      <c r="E12" s="463"/>
      <c r="F12" s="463"/>
      <c r="G12" s="463"/>
      <c r="H12" s="463"/>
    </row>
    <row r="13" spans="1:8" ht="15" x14ac:dyDescent="0.3">
      <c r="A13" s="463"/>
      <c r="B13" s="463"/>
      <c r="C13" s="463"/>
      <c r="D13" s="463"/>
      <c r="E13" s="463"/>
      <c r="F13" s="463"/>
      <c r="G13" s="463"/>
      <c r="H13" s="463"/>
    </row>
    <row r="14" spans="1:8" ht="15" x14ac:dyDescent="0.3">
      <c r="A14" s="463"/>
      <c r="B14" s="463"/>
      <c r="C14" s="463"/>
      <c r="D14" s="463"/>
      <c r="E14" s="463"/>
      <c r="F14" s="463"/>
      <c r="G14" s="463"/>
      <c r="H14" s="463"/>
    </row>
    <row r="15" spans="1:8" ht="19.5" customHeight="1" thickBot="1" x14ac:dyDescent="0.35"/>
    <row r="16" spans="1:8" ht="19.5" customHeight="1" thickBot="1" x14ac:dyDescent="0.35">
      <c r="A16" s="464" t="s">
        <v>25</v>
      </c>
      <c r="B16" s="465"/>
      <c r="C16" s="465"/>
      <c r="D16" s="465"/>
      <c r="E16" s="465"/>
      <c r="F16" s="465"/>
      <c r="G16" s="465"/>
      <c r="H16" s="466"/>
    </row>
    <row r="17" spans="1:13" ht="20.25" customHeight="1" x14ac:dyDescent="0.3">
      <c r="A17" s="467" t="s">
        <v>40</v>
      </c>
      <c r="B17" s="467"/>
      <c r="C17" s="467"/>
      <c r="D17" s="467"/>
      <c r="E17" s="467"/>
      <c r="F17" s="467"/>
      <c r="G17" s="467"/>
      <c r="H17" s="467"/>
    </row>
    <row r="18" spans="1:13" ht="26.25" customHeight="1" x14ac:dyDescent="0.4">
      <c r="A18" s="65" t="s">
        <v>27</v>
      </c>
      <c r="B18" s="468" t="s">
        <v>121</v>
      </c>
      <c r="C18" s="468"/>
      <c r="D18" s="66"/>
      <c r="E18" s="66"/>
    </row>
    <row r="19" spans="1:13" ht="26.25" customHeight="1" x14ac:dyDescent="0.4">
      <c r="A19" s="65" t="s">
        <v>28</v>
      </c>
      <c r="B19" s="67" t="s">
        <v>122</v>
      </c>
      <c r="C19" s="68">
        <v>11</v>
      </c>
    </row>
    <row r="20" spans="1:13" ht="26.25" customHeight="1" x14ac:dyDescent="0.4">
      <c r="A20" s="65" t="s">
        <v>29</v>
      </c>
      <c r="B20" s="461" t="s">
        <v>124</v>
      </c>
      <c r="C20" s="461"/>
    </row>
    <row r="21" spans="1:13" ht="26.25" customHeight="1" x14ac:dyDescent="0.4">
      <c r="A21" s="65" t="s">
        <v>30</v>
      </c>
      <c r="B21" s="495" t="s">
        <v>123</v>
      </c>
      <c r="C21" s="495"/>
      <c r="D21" s="495"/>
      <c r="E21" s="495"/>
      <c r="F21" s="495"/>
      <c r="G21" s="495"/>
      <c r="H21" s="495"/>
    </row>
    <row r="22" spans="1:13" ht="26.25" customHeight="1" x14ac:dyDescent="0.3">
      <c r="A22" s="65" t="s">
        <v>31</v>
      </c>
      <c r="B22" s="69">
        <v>42583</v>
      </c>
    </row>
    <row r="23" spans="1:13" ht="26.25" customHeight="1" x14ac:dyDescent="0.3">
      <c r="A23" s="65" t="s">
        <v>32</v>
      </c>
      <c r="B23" s="69">
        <v>42584</v>
      </c>
    </row>
    <row r="24" spans="1:13" ht="18.75" x14ac:dyDescent="0.3">
      <c r="A24" s="65"/>
      <c r="B24" s="70"/>
    </row>
    <row r="25" spans="1:13" ht="18.75" x14ac:dyDescent="0.3">
      <c r="A25" s="71" t="s">
        <v>1</v>
      </c>
      <c r="B25" s="70"/>
    </row>
    <row r="26" spans="1:13" ht="26.25" customHeight="1" x14ac:dyDescent="0.4">
      <c r="A26" s="72" t="s">
        <v>4</v>
      </c>
      <c r="B26" s="468" t="s">
        <v>124</v>
      </c>
      <c r="C26" s="468"/>
    </row>
    <row r="27" spans="1:13" ht="26.25" customHeight="1" x14ac:dyDescent="0.3">
      <c r="A27" s="73" t="s">
        <v>41</v>
      </c>
      <c r="B27" s="476" t="s">
        <v>125</v>
      </c>
      <c r="C27" s="476"/>
    </row>
    <row r="28" spans="1:13" ht="27" customHeight="1" thickBot="1" x14ac:dyDescent="0.35">
      <c r="A28" s="73" t="s">
        <v>5</v>
      </c>
      <c r="B28" s="74">
        <v>99.84</v>
      </c>
    </row>
    <row r="29" spans="1:13" s="78" customFormat="1" ht="15.75" customHeight="1" thickBot="1" x14ac:dyDescent="0.3">
      <c r="A29" s="73" t="s">
        <v>42</v>
      </c>
      <c r="B29" s="75">
        <v>0</v>
      </c>
      <c r="C29" s="477" t="s">
        <v>106</v>
      </c>
      <c r="D29" s="478"/>
      <c r="E29" s="478"/>
      <c r="F29" s="478"/>
      <c r="G29" s="479"/>
      <c r="H29" s="76"/>
      <c r="I29" s="77"/>
      <c r="J29" s="77"/>
      <c r="K29" s="77"/>
    </row>
    <row r="30" spans="1:13" s="78" customFormat="1" ht="19.5" customHeight="1" thickBot="1" x14ac:dyDescent="0.3">
      <c r="A30" s="73" t="s">
        <v>44</v>
      </c>
      <c r="B30" s="307">
        <f>B28-B29</f>
        <v>99.84</v>
      </c>
      <c r="C30" s="80"/>
      <c r="D30" s="80"/>
      <c r="E30" s="80"/>
      <c r="F30" s="80"/>
      <c r="G30" s="81"/>
      <c r="H30" s="76"/>
      <c r="I30" s="77"/>
      <c r="J30" s="77"/>
      <c r="K30" s="77"/>
    </row>
    <row r="31" spans="1:13" s="78" customFormat="1" ht="27" customHeight="1" thickBot="1" x14ac:dyDescent="0.3">
      <c r="A31" s="73" t="s">
        <v>45</v>
      </c>
      <c r="B31" s="82">
        <v>1</v>
      </c>
      <c r="C31" s="480" t="s">
        <v>46</v>
      </c>
      <c r="D31" s="481"/>
      <c r="E31" s="481"/>
      <c r="F31" s="481"/>
      <c r="G31" s="481"/>
      <c r="H31" s="482"/>
      <c r="I31" s="77"/>
      <c r="J31" s="77"/>
      <c r="K31" s="77"/>
    </row>
    <row r="32" spans="1:13" s="78" customFormat="1" ht="27" customHeight="1" thickBot="1" x14ac:dyDescent="0.3">
      <c r="A32" s="73" t="s">
        <v>47</v>
      </c>
      <c r="B32" s="82">
        <v>1</v>
      </c>
      <c r="C32" s="480" t="s">
        <v>48</v>
      </c>
      <c r="D32" s="481"/>
      <c r="E32" s="481"/>
      <c r="F32" s="481"/>
      <c r="G32" s="481"/>
      <c r="H32" s="482"/>
      <c r="I32" s="77"/>
      <c r="J32" s="77"/>
      <c r="K32" s="83"/>
      <c r="L32" s="83"/>
      <c r="M32" s="84"/>
    </row>
    <row r="33" spans="1:13" s="78" customFormat="1" ht="17.25" customHeight="1" x14ac:dyDescent="0.25">
      <c r="A33" s="73"/>
      <c r="B33" s="85"/>
      <c r="C33" s="86"/>
      <c r="D33" s="86"/>
      <c r="E33" s="86"/>
      <c r="F33" s="86"/>
      <c r="G33" s="86"/>
      <c r="H33" s="86"/>
      <c r="I33" s="77"/>
      <c r="J33" s="77"/>
      <c r="K33" s="83"/>
      <c r="L33" s="83"/>
      <c r="M33" s="84"/>
    </row>
    <row r="34" spans="1:13" s="78" customFormat="1" ht="18.75" x14ac:dyDescent="0.25">
      <c r="A34" s="73" t="s">
        <v>49</v>
      </c>
      <c r="B34" s="87">
        <f>B31/B32</f>
        <v>1</v>
      </c>
      <c r="C34" s="68" t="s">
        <v>50</v>
      </c>
      <c r="D34" s="68"/>
      <c r="E34" s="68"/>
      <c r="F34" s="68"/>
      <c r="G34" s="68"/>
      <c r="H34" s="76"/>
      <c r="I34" s="77"/>
      <c r="J34" s="77"/>
      <c r="K34" s="83"/>
      <c r="L34" s="83"/>
      <c r="M34" s="84"/>
    </row>
    <row r="35" spans="1:13" s="78" customFormat="1" ht="19.5" customHeight="1" thickBot="1" x14ac:dyDescent="0.3">
      <c r="A35" s="73"/>
      <c r="B35" s="307"/>
      <c r="C35" s="76"/>
      <c r="D35" s="76"/>
      <c r="E35" s="76"/>
      <c r="F35" s="76"/>
      <c r="G35" s="68"/>
      <c r="H35" s="76"/>
      <c r="I35" s="77"/>
      <c r="J35" s="77"/>
      <c r="K35" s="83"/>
      <c r="L35" s="83"/>
      <c r="M35" s="84"/>
    </row>
    <row r="36" spans="1:13" s="78" customFormat="1" ht="27" customHeight="1" thickBot="1" x14ac:dyDescent="0.3">
      <c r="A36" s="88" t="s">
        <v>107</v>
      </c>
      <c r="B36" s="89">
        <v>50</v>
      </c>
      <c r="C36" s="68"/>
      <c r="D36" s="483" t="s">
        <v>51</v>
      </c>
      <c r="E36" s="484"/>
      <c r="F36" s="483" t="s">
        <v>52</v>
      </c>
      <c r="G36" s="485"/>
      <c r="H36" s="76"/>
      <c r="I36" s="77"/>
      <c r="J36" s="77"/>
      <c r="K36" s="83"/>
      <c r="L36" s="83"/>
      <c r="M36" s="84"/>
    </row>
    <row r="37" spans="1:13" s="78" customFormat="1" ht="26.25" customHeight="1" x14ac:dyDescent="0.25">
      <c r="A37" s="90" t="s">
        <v>53</v>
      </c>
      <c r="B37" s="91">
        <v>3</v>
      </c>
      <c r="C37" s="306" t="s">
        <v>54</v>
      </c>
      <c r="D37" s="93" t="s">
        <v>55</v>
      </c>
      <c r="E37" s="94" t="s">
        <v>56</v>
      </c>
      <c r="F37" s="93" t="s">
        <v>55</v>
      </c>
      <c r="G37" s="95" t="s">
        <v>56</v>
      </c>
      <c r="H37" s="76"/>
      <c r="I37" s="77"/>
      <c r="J37" s="77"/>
      <c r="K37" s="83"/>
      <c r="L37" s="83"/>
      <c r="M37" s="84"/>
    </row>
    <row r="38" spans="1:13" s="78" customFormat="1" ht="26.25" customHeight="1" x14ac:dyDescent="0.25">
      <c r="A38" s="90" t="s">
        <v>57</v>
      </c>
      <c r="B38" s="91">
        <v>100</v>
      </c>
      <c r="C38" s="96">
        <v>1</v>
      </c>
      <c r="D38" s="97">
        <v>4379757</v>
      </c>
      <c r="E38" s="98">
        <f>IF(ISBLANK(D38),"-",$D$48/$D$45*D38)</f>
        <v>4762023.2754517524</v>
      </c>
      <c r="F38" s="97">
        <v>4845072</v>
      </c>
      <c r="G38" s="99">
        <f>IF(ISBLANK(F38),"-",$D$48/$F$45*F38)</f>
        <v>4680590.7971272552</v>
      </c>
      <c r="H38" s="76"/>
      <c r="I38" s="77"/>
      <c r="J38" s="77"/>
      <c r="K38" s="83"/>
      <c r="L38" s="83"/>
      <c r="M38" s="84"/>
    </row>
    <row r="39" spans="1:13" s="78" customFormat="1" ht="26.25" customHeight="1" x14ac:dyDescent="0.25">
      <c r="A39" s="90" t="s">
        <v>58</v>
      </c>
      <c r="B39" s="91">
        <v>1</v>
      </c>
      <c r="C39" s="100">
        <v>2</v>
      </c>
      <c r="D39" s="101">
        <v>4365685</v>
      </c>
      <c r="E39" s="102">
        <f>IF(ISBLANK(D39),"-",$D$48/$D$45*D39)</f>
        <v>4746723.0678073196</v>
      </c>
      <c r="F39" s="101">
        <v>4848216</v>
      </c>
      <c r="G39" s="103">
        <f>IF(ISBLANK(F39),"-",$D$48/$F$45*F39)</f>
        <v>4683628.0641619181</v>
      </c>
      <c r="H39" s="76"/>
      <c r="I39" s="77"/>
      <c r="J39" s="77"/>
      <c r="K39" s="83"/>
      <c r="L39" s="83"/>
      <c r="M39" s="84"/>
    </row>
    <row r="40" spans="1:13" ht="26.25" customHeight="1" x14ac:dyDescent="0.3">
      <c r="A40" s="90" t="s">
        <v>59</v>
      </c>
      <c r="B40" s="91">
        <v>1</v>
      </c>
      <c r="C40" s="100">
        <v>3</v>
      </c>
      <c r="D40" s="101">
        <v>4365071</v>
      </c>
      <c r="E40" s="102">
        <f>IF(ISBLANK(D40),"-",$D$48/$D$45*D40)</f>
        <v>4746055.4777352847</v>
      </c>
      <c r="F40" s="101">
        <v>4839499</v>
      </c>
      <c r="G40" s="103">
        <f>IF(ISBLANK(F40),"-",$D$48/$F$45*F40)</f>
        <v>4675206.9901348324</v>
      </c>
      <c r="K40" s="83"/>
      <c r="L40" s="83"/>
      <c r="M40" s="104"/>
    </row>
    <row r="41" spans="1:13" ht="26.25" customHeight="1" x14ac:dyDescent="0.3">
      <c r="A41" s="90" t="s">
        <v>60</v>
      </c>
      <c r="B41" s="91">
        <v>1</v>
      </c>
      <c r="C41" s="105">
        <v>4</v>
      </c>
      <c r="D41" s="106"/>
      <c r="E41" s="107" t="str">
        <f>IF(ISBLANK(D41),"-",$D$48/$D$45*D41)</f>
        <v>-</v>
      </c>
      <c r="F41" s="106"/>
      <c r="G41" s="108" t="str">
        <f>IF(ISBLANK(F41),"-",$D$48/$F$45*F41)</f>
        <v>-</v>
      </c>
      <c r="K41" s="83"/>
      <c r="L41" s="83"/>
      <c r="M41" s="104"/>
    </row>
    <row r="42" spans="1:13" ht="27" customHeight="1" thickBot="1" x14ac:dyDescent="0.35">
      <c r="A42" s="90" t="s">
        <v>61</v>
      </c>
      <c r="B42" s="91">
        <v>1</v>
      </c>
      <c r="C42" s="73" t="s">
        <v>62</v>
      </c>
      <c r="D42" s="109">
        <f>AVERAGE(D38:D41)</f>
        <v>4370171</v>
      </c>
      <c r="E42" s="110">
        <f>AVERAGE(E38:E41)</f>
        <v>4751600.6069981186</v>
      </c>
      <c r="F42" s="111">
        <f>AVERAGE(F38:F41)</f>
        <v>4844262.333333333</v>
      </c>
      <c r="G42" s="112">
        <f>AVERAGE(G38:G41)</f>
        <v>4679808.6171413353</v>
      </c>
      <c r="H42" s="113"/>
    </row>
    <row r="43" spans="1:13" ht="26.25" customHeight="1" x14ac:dyDescent="0.3">
      <c r="A43" s="90" t="s">
        <v>63</v>
      </c>
      <c r="B43" s="91">
        <v>1</v>
      </c>
      <c r="C43" s="114" t="s">
        <v>64</v>
      </c>
      <c r="D43" s="115">
        <v>23.03</v>
      </c>
      <c r="E43" s="68"/>
      <c r="F43" s="116">
        <v>25.92</v>
      </c>
      <c r="H43" s="113"/>
    </row>
    <row r="44" spans="1:13" ht="26.25" customHeight="1" x14ac:dyDescent="0.3">
      <c r="A44" s="90" t="s">
        <v>65</v>
      </c>
      <c r="B44" s="91">
        <v>1</v>
      </c>
      <c r="C44" s="117" t="s">
        <v>66</v>
      </c>
      <c r="D44" s="118">
        <f>D43*$B$34</f>
        <v>23.03</v>
      </c>
      <c r="E44" s="100"/>
      <c r="F44" s="119">
        <f>F43*$B$34</f>
        <v>25.92</v>
      </c>
      <c r="H44" s="113"/>
    </row>
    <row r="45" spans="1:13" ht="19.5" customHeight="1" thickBot="1" x14ac:dyDescent="0.35">
      <c r="A45" s="90" t="s">
        <v>67</v>
      </c>
      <c r="B45" s="120">
        <f>(B44/B43)*(B42/B41)*(B40/B39)*(B38/B37)*B36</f>
        <v>1666.6666666666667</v>
      </c>
      <c r="C45" s="117" t="s">
        <v>68</v>
      </c>
      <c r="D45" s="121">
        <f>D44*$B$30/100</f>
        <v>22.993151999999998</v>
      </c>
      <c r="E45" s="122"/>
      <c r="F45" s="123">
        <f>F44*$B$30/100</f>
        <v>25.878528000000003</v>
      </c>
      <c r="H45" s="113"/>
    </row>
    <row r="46" spans="1:13" ht="19.5" customHeight="1" thickBot="1" x14ac:dyDescent="0.35">
      <c r="A46" s="486" t="s">
        <v>69</v>
      </c>
      <c r="B46" s="487"/>
      <c r="C46" s="117" t="s">
        <v>70</v>
      </c>
      <c r="D46" s="118">
        <f>D45/$B$45</f>
        <v>1.3795891199999999E-2</v>
      </c>
      <c r="E46" s="122"/>
      <c r="F46" s="124">
        <f>F45/$B$45</f>
        <v>1.5527116800000001E-2</v>
      </c>
      <c r="H46" s="113"/>
    </row>
    <row r="47" spans="1:13" ht="27" customHeight="1" thickBot="1" x14ac:dyDescent="0.35">
      <c r="A47" s="488"/>
      <c r="B47" s="489"/>
      <c r="C47" s="125" t="s">
        <v>108</v>
      </c>
      <c r="D47" s="126">
        <v>1.4999999999999999E-2</v>
      </c>
      <c r="F47" s="127"/>
      <c r="H47" s="113"/>
    </row>
    <row r="48" spans="1:13" ht="18.75" x14ac:dyDescent="0.3">
      <c r="C48" s="128" t="s">
        <v>71</v>
      </c>
      <c r="D48" s="121">
        <f>D47*$B$45</f>
        <v>25</v>
      </c>
      <c r="F48" s="127"/>
      <c r="H48" s="113"/>
    </row>
    <row r="49" spans="1:11" ht="19.5" customHeight="1" thickBot="1" x14ac:dyDescent="0.35">
      <c r="C49" s="129" t="s">
        <v>72</v>
      </c>
      <c r="D49" s="130">
        <f>D48/B34</f>
        <v>25</v>
      </c>
      <c r="F49" s="102"/>
      <c r="H49" s="113"/>
    </row>
    <row r="50" spans="1:11" ht="18.75" x14ac:dyDescent="0.3">
      <c r="C50" s="131" t="s">
        <v>73</v>
      </c>
      <c r="D50" s="132">
        <f>AVERAGE(E38:E41,G38:G41)</f>
        <v>4715704.6120697269</v>
      </c>
      <c r="F50" s="102"/>
      <c r="H50" s="113"/>
    </row>
    <row r="51" spans="1:11" ht="18.75" x14ac:dyDescent="0.3">
      <c r="C51" s="133" t="s">
        <v>74</v>
      </c>
      <c r="D51" s="134">
        <f>STDEV(E38:E41,G38:G41)/D50</f>
        <v>8.4454662784204503E-3</v>
      </c>
      <c r="F51" s="102"/>
    </row>
    <row r="52" spans="1:11" ht="19.5" customHeight="1" thickBot="1" x14ac:dyDescent="0.35">
      <c r="C52" s="135" t="s">
        <v>15</v>
      </c>
      <c r="D52" s="136">
        <f>COUNT(E38:E41,G38:G41)</f>
        <v>6</v>
      </c>
      <c r="F52" s="102"/>
    </row>
    <row r="54" spans="1:11" ht="18.75" x14ac:dyDescent="0.3">
      <c r="A54" s="137" t="s">
        <v>1</v>
      </c>
      <c r="B54" s="138" t="s">
        <v>75</v>
      </c>
    </row>
    <row r="55" spans="1:11" ht="18.75" x14ac:dyDescent="0.3">
      <c r="A55" s="68" t="s">
        <v>76</v>
      </c>
      <c r="B55" s="139" t="str">
        <f>B21</f>
        <v>Each Tablet contains: Aceclofenac BP 100mg , Paracetamol BP 500mg</v>
      </c>
    </row>
    <row r="56" spans="1:11" ht="26.25" customHeight="1" x14ac:dyDescent="0.3">
      <c r="A56" s="139" t="s">
        <v>117</v>
      </c>
      <c r="B56" s="74">
        <v>500</v>
      </c>
      <c r="C56" s="68" t="str">
        <f>B20</f>
        <v>Paracetamol</v>
      </c>
      <c r="H56" s="100"/>
    </row>
    <row r="57" spans="1:11" ht="18.75" x14ac:dyDescent="0.3">
      <c r="A57" s="139" t="s">
        <v>118</v>
      </c>
      <c r="B57" s="140">
        <f>Uniformity!C46</f>
        <v>716.94050000000004</v>
      </c>
      <c r="H57" s="100"/>
    </row>
    <row r="58" spans="1:11" ht="19.5" customHeight="1" thickBot="1" x14ac:dyDescent="0.35">
      <c r="B58" s="63" t="s">
        <v>120</v>
      </c>
      <c r="H58" s="100"/>
    </row>
    <row r="59" spans="1:11" s="78" customFormat="1" ht="27" customHeight="1" thickBot="1" x14ac:dyDescent="0.3">
      <c r="A59" s="88" t="s">
        <v>109</v>
      </c>
      <c r="B59" s="89">
        <v>100</v>
      </c>
      <c r="C59" s="68"/>
      <c r="D59" s="141" t="s">
        <v>77</v>
      </c>
      <c r="E59" s="142" t="s">
        <v>54</v>
      </c>
      <c r="F59" s="142" t="s">
        <v>55</v>
      </c>
      <c r="G59" s="142" t="s">
        <v>78</v>
      </c>
      <c r="H59" s="143" t="s">
        <v>79</v>
      </c>
      <c r="K59" s="77"/>
    </row>
    <row r="60" spans="1:11" s="78" customFormat="1" ht="26.25" customHeight="1" x14ac:dyDescent="0.25">
      <c r="A60" s="90" t="s">
        <v>103</v>
      </c>
      <c r="B60" s="91">
        <v>4</v>
      </c>
      <c r="C60" s="469" t="s">
        <v>80</v>
      </c>
      <c r="D60" s="472">
        <v>708.68</v>
      </c>
      <c r="E60" s="144">
        <v>1</v>
      </c>
      <c r="F60" s="145">
        <v>6149111</v>
      </c>
      <c r="G60" s="146">
        <f>IF(ISBLANK(F60),"-",(F60/$D$50*$D$47*$B$68)*($B$57/$D$60))</f>
        <v>494.68637050149204</v>
      </c>
      <c r="H60" s="147">
        <f t="shared" ref="H60:H71" si="0">IF(ISBLANK(F60),"-",G60/$B$56)</f>
        <v>0.98937274100298411</v>
      </c>
      <c r="K60" s="77"/>
    </row>
    <row r="61" spans="1:11" s="78" customFormat="1" ht="26.25" customHeight="1" x14ac:dyDescent="0.25">
      <c r="A61" s="90" t="s">
        <v>81</v>
      </c>
      <c r="B61" s="91">
        <v>100</v>
      </c>
      <c r="C61" s="470"/>
      <c r="D61" s="473"/>
      <c r="E61" s="148">
        <v>2</v>
      </c>
      <c r="F61" s="149">
        <v>6147979</v>
      </c>
      <c r="G61" s="150">
        <f>IF(ISBLANK(F61),"-",(F61/$D$50*$D$47*$B$68)*($B$57/$D$60))</f>
        <v>494.59530287051132</v>
      </c>
      <c r="H61" s="151">
        <f t="shared" si="0"/>
        <v>0.98919060574102269</v>
      </c>
      <c r="K61" s="77"/>
    </row>
    <row r="62" spans="1:11" s="78" customFormat="1" ht="26.25" customHeight="1" x14ac:dyDescent="0.25">
      <c r="A62" s="90" t="s">
        <v>82</v>
      </c>
      <c r="B62" s="91">
        <v>1</v>
      </c>
      <c r="C62" s="470"/>
      <c r="D62" s="473"/>
      <c r="E62" s="148">
        <v>3</v>
      </c>
      <c r="F62" s="149">
        <v>6145771</v>
      </c>
      <c r="G62" s="150">
        <f>IF(ISBLANK(F62),"-",(F62/$D$50*$D$47*$B$68)*($B$57/$D$60))</f>
        <v>494.41767272103647</v>
      </c>
      <c r="H62" s="151">
        <f t="shared" si="0"/>
        <v>0.98883534544207297</v>
      </c>
      <c r="K62" s="77"/>
    </row>
    <row r="63" spans="1:11" ht="27" customHeight="1" thickBot="1" x14ac:dyDescent="0.35">
      <c r="A63" s="90" t="s">
        <v>83</v>
      </c>
      <c r="B63" s="91">
        <v>10</v>
      </c>
      <c r="C63" s="471"/>
      <c r="D63" s="474"/>
      <c r="E63" s="152">
        <v>4</v>
      </c>
      <c r="F63" s="153"/>
      <c r="G63" s="150" t="str">
        <f>IF(ISBLANK(F63),"-",(F63/$D$50*$D$47*$B$68)*($B$57/$D$60))</f>
        <v>-</v>
      </c>
      <c r="H63" s="151" t="str">
        <f t="shared" si="0"/>
        <v>-</v>
      </c>
    </row>
    <row r="64" spans="1:11" ht="26.25" customHeight="1" x14ac:dyDescent="0.3">
      <c r="A64" s="90" t="s">
        <v>84</v>
      </c>
      <c r="B64" s="91">
        <v>1</v>
      </c>
      <c r="C64" s="469" t="s">
        <v>85</v>
      </c>
      <c r="D64" s="472">
        <v>713.66</v>
      </c>
      <c r="E64" s="144">
        <v>1</v>
      </c>
      <c r="F64" s="145">
        <v>6311646</v>
      </c>
      <c r="G64" s="154">
        <f>IF(ISBLANK(F64),"-",(F64/$D$50*$D$47*$B$68)*($B$57/$D$64))</f>
        <v>504.21883632720528</v>
      </c>
      <c r="H64" s="155">
        <f t="shared" si="0"/>
        <v>1.0084376726544106</v>
      </c>
    </row>
    <row r="65" spans="1:8" ht="26.25" customHeight="1" x14ac:dyDescent="0.3">
      <c r="A65" s="90" t="s">
        <v>86</v>
      </c>
      <c r="B65" s="91">
        <v>1</v>
      </c>
      <c r="C65" s="470"/>
      <c r="D65" s="473"/>
      <c r="E65" s="148">
        <v>2</v>
      </c>
      <c r="F65" s="149">
        <v>6301149</v>
      </c>
      <c r="G65" s="156">
        <f>IF(ISBLANK(F65),"-",(F65/$D$50*$D$47*$B$68)*($B$57/$D$64))</f>
        <v>503.38026186898526</v>
      </c>
      <c r="H65" s="157">
        <f t="shared" si="0"/>
        <v>1.0067605237379704</v>
      </c>
    </row>
    <row r="66" spans="1:8" ht="26.25" customHeight="1" x14ac:dyDescent="0.3">
      <c r="A66" s="90" t="s">
        <v>87</v>
      </c>
      <c r="B66" s="91">
        <v>1</v>
      </c>
      <c r="C66" s="470"/>
      <c r="D66" s="473"/>
      <c r="E66" s="148">
        <v>3</v>
      </c>
      <c r="F66" s="149">
        <v>6304060</v>
      </c>
      <c r="G66" s="156">
        <f>IF(ISBLANK(F66),"-",(F66/$D$50*$D$47*$B$68)*($B$57/$D$64))</f>
        <v>503.61281309770573</v>
      </c>
      <c r="H66" s="157">
        <f t="shared" si="0"/>
        <v>1.0072256261954116</v>
      </c>
    </row>
    <row r="67" spans="1:8" ht="27" customHeight="1" thickBot="1" x14ac:dyDescent="0.35">
      <c r="A67" s="90" t="s">
        <v>88</v>
      </c>
      <c r="B67" s="91">
        <v>1</v>
      </c>
      <c r="C67" s="471"/>
      <c r="D67" s="474"/>
      <c r="E67" s="152">
        <v>4</v>
      </c>
      <c r="F67" s="153"/>
      <c r="G67" s="158" t="str">
        <f>IF(ISBLANK(F67),"-",(F67/$D$50*$D$47*$B$68)*($B$57/$D$64))</f>
        <v>-</v>
      </c>
      <c r="H67" s="159" t="str">
        <f t="shared" si="0"/>
        <v>-</v>
      </c>
    </row>
    <row r="68" spans="1:8" ht="21.75" customHeight="1" x14ac:dyDescent="0.3">
      <c r="A68" s="90" t="s">
        <v>89</v>
      </c>
      <c r="B68" s="120">
        <f>(B67/B66)*(B65/B64)*(B63/B62)*(B61/B60)*B59</f>
        <v>25000</v>
      </c>
      <c r="C68" s="469" t="s">
        <v>90</v>
      </c>
      <c r="D68" s="472">
        <v>716.7</v>
      </c>
      <c r="E68" s="144">
        <v>1</v>
      </c>
      <c r="F68" s="145">
        <v>6288787</v>
      </c>
      <c r="G68" s="154">
        <f>IF(ISBLANK(F68),"-",(F68/$D$50*$D$47*$B$68)*($B$57/$D$68))</f>
        <v>500.2617174373222</v>
      </c>
      <c r="H68" s="151">
        <f t="shared" si="0"/>
        <v>1.0005234348746443</v>
      </c>
    </row>
    <row r="69" spans="1:8" ht="21.75" customHeight="1" thickBot="1" x14ac:dyDescent="0.35">
      <c r="A69" s="160" t="s">
        <v>110</v>
      </c>
      <c r="B69" s="161">
        <f>D47*B68/B56*B57</f>
        <v>537.705375</v>
      </c>
      <c r="C69" s="470"/>
      <c r="D69" s="473"/>
      <c r="E69" s="148">
        <v>2</v>
      </c>
      <c r="F69" s="149">
        <v>6278805</v>
      </c>
      <c r="G69" s="156">
        <f>IF(ISBLANK(F69),"-",(F69/$D$50*$D$47*$B$68)*($B$57/$D$68))</f>
        <v>499.4676672550757</v>
      </c>
      <c r="H69" s="151">
        <f t="shared" si="0"/>
        <v>0.99893533451015137</v>
      </c>
    </row>
    <row r="70" spans="1:8" ht="22.5" customHeight="1" x14ac:dyDescent="0.3">
      <c r="A70" s="486" t="s">
        <v>69</v>
      </c>
      <c r="B70" s="487"/>
      <c r="C70" s="470"/>
      <c r="D70" s="473"/>
      <c r="E70" s="148">
        <v>3</v>
      </c>
      <c r="F70" s="149">
        <v>6280652</v>
      </c>
      <c r="G70" s="156">
        <f>IF(ISBLANK(F70),"-",(F70/$D$50*$D$47*$B$68)*($B$57/$D$68))</f>
        <v>499.61459278969897</v>
      </c>
      <c r="H70" s="151">
        <f t="shared" si="0"/>
        <v>0.99922918557939799</v>
      </c>
    </row>
    <row r="71" spans="1:8" ht="21.75" customHeight="1" thickBot="1" x14ac:dyDescent="0.35">
      <c r="A71" s="488"/>
      <c r="B71" s="489"/>
      <c r="C71" s="490"/>
      <c r="D71" s="474"/>
      <c r="E71" s="152">
        <v>4</v>
      </c>
      <c r="F71" s="153"/>
      <c r="G71" s="158" t="str">
        <f>IF(ISBLANK(F71),"-",(F71/$D$50*$D$47*$B$68)*($B$57/$D$68))</f>
        <v>-</v>
      </c>
      <c r="H71" s="162" t="str">
        <f t="shared" si="0"/>
        <v>-</v>
      </c>
    </row>
    <row r="72" spans="1:8" ht="26.25" customHeight="1" x14ac:dyDescent="0.3">
      <c r="A72" s="100"/>
      <c r="B72" s="100"/>
      <c r="C72" s="100"/>
      <c r="D72" s="100"/>
      <c r="E72" s="100"/>
      <c r="F72" s="100"/>
      <c r="G72" s="163" t="s">
        <v>62</v>
      </c>
      <c r="H72" s="164">
        <f>AVERAGE(H60:H71)</f>
        <v>0.99872338552645168</v>
      </c>
    </row>
    <row r="73" spans="1:8" ht="26.25" customHeight="1" x14ac:dyDescent="0.3">
      <c r="C73" s="100"/>
      <c r="D73" s="100"/>
      <c r="E73" s="100"/>
      <c r="F73" s="100"/>
      <c r="G73" s="133" t="s">
        <v>74</v>
      </c>
      <c r="H73" s="165">
        <f>STDEV(H60:H71)/H72</f>
        <v>8.0014112431230563E-3</v>
      </c>
    </row>
    <row r="74" spans="1:8" ht="27" customHeight="1" thickBot="1" x14ac:dyDescent="0.35">
      <c r="A74" s="100"/>
      <c r="B74" s="100"/>
      <c r="C74" s="100"/>
      <c r="D74" s="100"/>
      <c r="E74" s="122"/>
      <c r="F74" s="100"/>
      <c r="G74" s="135" t="s">
        <v>15</v>
      </c>
      <c r="H74" s="166">
        <f>COUNT(H60:H71)</f>
        <v>9</v>
      </c>
    </row>
    <row r="75" spans="1:8" ht="18.75" x14ac:dyDescent="0.3">
      <c r="A75" s="100"/>
      <c r="B75" s="100"/>
      <c r="C75" s="100"/>
      <c r="D75" s="100"/>
      <c r="E75" s="122"/>
      <c r="F75" s="100"/>
      <c r="G75" s="73"/>
      <c r="H75" s="307"/>
    </row>
    <row r="76" spans="1:8" ht="26.25" customHeight="1" x14ac:dyDescent="0.3">
      <c r="A76" s="72" t="s">
        <v>111</v>
      </c>
      <c r="B76" s="73" t="s">
        <v>91</v>
      </c>
      <c r="C76" s="470" t="str">
        <f>B20</f>
        <v>Paracetamol</v>
      </c>
      <c r="D76" s="470"/>
      <c r="E76" s="68" t="s">
        <v>92</v>
      </c>
      <c r="F76" s="68"/>
      <c r="G76" s="167">
        <f>H72</f>
        <v>0.99872338552645168</v>
      </c>
      <c r="H76" s="307"/>
    </row>
    <row r="77" spans="1:8" ht="18.75" x14ac:dyDescent="0.3">
      <c r="A77" s="71" t="s">
        <v>93</v>
      </c>
      <c r="B77" s="71" t="s">
        <v>94</v>
      </c>
    </row>
    <row r="78" spans="1:8" ht="18.75" x14ac:dyDescent="0.3">
      <c r="A78" s="71"/>
      <c r="B78" s="71"/>
    </row>
    <row r="79" spans="1:8" ht="26.25" customHeight="1" x14ac:dyDescent="0.3">
      <c r="A79" s="72" t="s">
        <v>4</v>
      </c>
      <c r="B79" s="475" t="s">
        <v>126</v>
      </c>
      <c r="C79" s="475"/>
    </row>
    <row r="80" spans="1:8" ht="26.25" customHeight="1" x14ac:dyDescent="0.3">
      <c r="A80" s="73" t="s">
        <v>41</v>
      </c>
      <c r="B80" s="476" t="s">
        <v>127</v>
      </c>
      <c r="C80" s="476"/>
    </row>
    <row r="81" spans="1:11" ht="27" customHeight="1" thickBot="1" x14ac:dyDescent="0.35">
      <c r="A81" s="73" t="s">
        <v>5</v>
      </c>
      <c r="B81" s="74">
        <v>99.83</v>
      </c>
    </row>
    <row r="82" spans="1:11" s="78" customFormat="1" ht="27" customHeight="1" thickBot="1" x14ac:dyDescent="0.3">
      <c r="A82" s="73" t="s">
        <v>42</v>
      </c>
      <c r="B82" s="74">
        <f>B29</f>
        <v>0</v>
      </c>
      <c r="C82" s="477" t="s">
        <v>106</v>
      </c>
      <c r="D82" s="478"/>
      <c r="E82" s="478"/>
      <c r="F82" s="478"/>
      <c r="G82" s="479"/>
      <c r="H82" s="76"/>
      <c r="I82" s="77"/>
      <c r="J82" s="77"/>
      <c r="K82" s="77"/>
    </row>
    <row r="83" spans="1:11" s="78" customFormat="1" ht="19.5" customHeight="1" thickBot="1" x14ac:dyDescent="0.3">
      <c r="A83" s="73" t="s">
        <v>44</v>
      </c>
      <c r="B83" s="307">
        <f>B81-B82</f>
        <v>99.83</v>
      </c>
      <c r="C83" s="80"/>
      <c r="D83" s="80"/>
      <c r="E83" s="80"/>
      <c r="F83" s="80"/>
      <c r="G83" s="81"/>
      <c r="H83" s="76"/>
      <c r="I83" s="77"/>
      <c r="J83" s="77"/>
      <c r="K83" s="77"/>
    </row>
    <row r="84" spans="1:11" s="78" customFormat="1" ht="27" customHeight="1" thickBot="1" x14ac:dyDescent="0.3">
      <c r="A84" s="73" t="s">
        <v>45</v>
      </c>
      <c r="B84" s="82">
        <v>1</v>
      </c>
      <c r="C84" s="480" t="s">
        <v>46</v>
      </c>
      <c r="D84" s="481"/>
      <c r="E84" s="481"/>
      <c r="F84" s="481"/>
      <c r="G84" s="481"/>
      <c r="H84" s="482"/>
      <c r="I84" s="77"/>
      <c r="J84" s="77"/>
      <c r="K84" s="77"/>
    </row>
    <row r="85" spans="1:11" s="78" customFormat="1" ht="27" customHeight="1" thickBot="1" x14ac:dyDescent="0.3">
      <c r="A85" s="73" t="s">
        <v>47</v>
      </c>
      <c r="B85" s="82">
        <v>1</v>
      </c>
      <c r="C85" s="480" t="s">
        <v>48</v>
      </c>
      <c r="D85" s="481"/>
      <c r="E85" s="481"/>
      <c r="F85" s="481"/>
      <c r="G85" s="481"/>
      <c r="H85" s="482"/>
      <c r="I85" s="77"/>
      <c r="J85" s="77"/>
      <c r="K85" s="77"/>
    </row>
    <row r="86" spans="1:11" s="78" customFormat="1" ht="18.75" x14ac:dyDescent="0.25">
      <c r="A86" s="73"/>
      <c r="B86" s="85"/>
      <c r="C86" s="86"/>
      <c r="D86" s="86"/>
      <c r="E86" s="86"/>
      <c r="F86" s="86"/>
      <c r="G86" s="86"/>
      <c r="H86" s="86"/>
      <c r="I86" s="77"/>
      <c r="J86" s="77"/>
      <c r="K86" s="77"/>
    </row>
    <row r="87" spans="1:11" ht="18.75" x14ac:dyDescent="0.3">
      <c r="A87" s="73" t="s">
        <v>49</v>
      </c>
      <c r="B87" s="87">
        <f>B84/B85</f>
        <v>1</v>
      </c>
      <c r="C87" s="68" t="s">
        <v>50</v>
      </c>
      <c r="H87" s="76"/>
    </row>
    <row r="88" spans="1:11" ht="19.5" customHeight="1" thickBot="1" x14ac:dyDescent="0.35">
      <c r="A88" s="73"/>
      <c r="B88" s="87"/>
      <c r="H88" s="76"/>
    </row>
    <row r="89" spans="1:11" ht="27" customHeight="1" thickBot="1" x14ac:dyDescent="0.35">
      <c r="A89" s="88" t="s">
        <v>107</v>
      </c>
      <c r="B89" s="89">
        <v>50</v>
      </c>
      <c r="D89" s="308" t="s">
        <v>51</v>
      </c>
      <c r="E89" s="309"/>
      <c r="F89" s="483" t="s">
        <v>52</v>
      </c>
      <c r="G89" s="485"/>
    </row>
    <row r="90" spans="1:11" ht="26.25" customHeight="1" x14ac:dyDescent="0.3">
      <c r="A90" s="90" t="s">
        <v>53</v>
      </c>
      <c r="B90" s="91">
        <v>5</v>
      </c>
      <c r="C90" s="306" t="s">
        <v>54</v>
      </c>
      <c r="D90" s="170" t="s">
        <v>55</v>
      </c>
      <c r="E90" s="94" t="s">
        <v>56</v>
      </c>
      <c r="F90" s="170" t="s">
        <v>55</v>
      </c>
      <c r="G90" s="95" t="s">
        <v>56</v>
      </c>
    </row>
    <row r="91" spans="1:11" ht="26.25" customHeight="1" x14ac:dyDescent="0.4">
      <c r="A91" s="90" t="s">
        <v>57</v>
      </c>
      <c r="B91" s="91">
        <v>50</v>
      </c>
      <c r="C91" s="96">
        <v>1</v>
      </c>
      <c r="D91" s="171">
        <v>14567127</v>
      </c>
      <c r="E91" s="172">
        <f>IF(ISBLANK(D91),"-",$D$101/$D$98*D91)</f>
        <v>17211527.820933234</v>
      </c>
      <c r="F91" s="171">
        <v>15247245</v>
      </c>
      <c r="G91" s="173">
        <f>IF(ISBLANK(F91),"-",$D$101/$F$98*F91)</f>
        <v>16862313.919885319</v>
      </c>
    </row>
    <row r="92" spans="1:11" ht="26.25" customHeight="1" x14ac:dyDescent="0.4">
      <c r="A92" s="90" t="s">
        <v>58</v>
      </c>
      <c r="B92" s="91">
        <v>1</v>
      </c>
      <c r="C92" s="100">
        <v>2</v>
      </c>
      <c r="D92" s="174">
        <v>14561840</v>
      </c>
      <c r="E92" s="175">
        <f>IF(ISBLANK(D92),"-",$D$101/$D$98*D92)</f>
        <v>17205281.060841881</v>
      </c>
      <c r="F92" s="174">
        <v>15247148</v>
      </c>
      <c r="G92" s="176">
        <f>IF(ISBLANK(F92),"-",$D$101/$F$98*F92)</f>
        <v>16862206.645131733</v>
      </c>
    </row>
    <row r="93" spans="1:11" ht="26.25" customHeight="1" x14ac:dyDescent="0.4">
      <c r="A93" s="90" t="s">
        <v>59</v>
      </c>
      <c r="B93" s="91">
        <v>1</v>
      </c>
      <c r="C93" s="100">
        <v>3</v>
      </c>
      <c r="D93" s="174">
        <v>14579104</v>
      </c>
      <c r="E93" s="175">
        <f>IF(ISBLANK(D93),"-",$D$101/$D$98*D93)</f>
        <v>17225679.030620039</v>
      </c>
      <c r="F93" s="174">
        <v>15246471</v>
      </c>
      <c r="G93" s="176">
        <f>IF(ISBLANK(F93),"-",$D$101/$F$98*F93)</f>
        <v>16861457.933707226</v>
      </c>
    </row>
    <row r="94" spans="1:11" ht="26.25" customHeight="1" x14ac:dyDescent="0.3">
      <c r="A94" s="90" t="s">
        <v>60</v>
      </c>
      <c r="B94" s="91">
        <v>1</v>
      </c>
      <c r="C94" s="105">
        <v>4</v>
      </c>
      <c r="D94" s="177"/>
      <c r="E94" s="178" t="str">
        <f>IF(ISBLANK(D94),"-",$D$101/$D$98*D94)</f>
        <v>-</v>
      </c>
      <c r="F94" s="179"/>
      <c r="G94" s="180" t="str">
        <f>IF(ISBLANK(F94),"-",$D$101/$F$98*F94)</f>
        <v>-</v>
      </c>
    </row>
    <row r="95" spans="1:11" ht="27" customHeight="1" thickBot="1" x14ac:dyDescent="0.35">
      <c r="A95" s="90" t="s">
        <v>61</v>
      </c>
      <c r="B95" s="91">
        <v>1</v>
      </c>
      <c r="C95" s="73" t="s">
        <v>62</v>
      </c>
      <c r="D95" s="109">
        <f>AVERAGE(D91:D94)</f>
        <v>14569357</v>
      </c>
      <c r="E95" s="110">
        <f>AVERAGE(E91:E94)</f>
        <v>17214162.637465049</v>
      </c>
      <c r="F95" s="181">
        <f>AVERAGE(F91:F94)</f>
        <v>15246954.666666666</v>
      </c>
      <c r="G95" s="182">
        <f>AVERAGE(G91:G94)</f>
        <v>16861992.832908094</v>
      </c>
    </row>
    <row r="96" spans="1:11" ht="26.25" customHeight="1" x14ac:dyDescent="0.3">
      <c r="A96" s="90" t="s">
        <v>63</v>
      </c>
      <c r="B96" s="91">
        <v>1</v>
      </c>
      <c r="C96" s="114" t="s">
        <v>64</v>
      </c>
      <c r="D96" s="115">
        <v>23.55</v>
      </c>
      <c r="E96" s="68"/>
      <c r="F96" s="116">
        <v>25.16</v>
      </c>
    </row>
    <row r="97" spans="1:9" ht="26.25" customHeight="1" x14ac:dyDescent="0.3">
      <c r="A97" s="90" t="s">
        <v>65</v>
      </c>
      <c r="B97" s="91">
        <v>1</v>
      </c>
      <c r="C97" s="117" t="s">
        <v>66</v>
      </c>
      <c r="D97" s="118">
        <f>D96*$B$87</f>
        <v>23.55</v>
      </c>
      <c r="E97" s="100"/>
      <c r="F97" s="119">
        <f>F96*$B$87</f>
        <v>25.16</v>
      </c>
    </row>
    <row r="98" spans="1:9" ht="19.5" customHeight="1" thickBot="1" x14ac:dyDescent="0.35">
      <c r="A98" s="160" t="s">
        <v>67</v>
      </c>
      <c r="B98" s="183">
        <f>(B97/B96)*(B95/B94)*(B93/B92)*(B91/B90)*B89</f>
        <v>500</v>
      </c>
      <c r="C98" s="117" t="s">
        <v>68</v>
      </c>
      <c r="D98" s="121">
        <f>D97*$B$83/100</f>
        <v>23.509965000000001</v>
      </c>
      <c r="E98" s="122"/>
      <c r="F98" s="123">
        <f>F97*$B$83/100</f>
        <v>25.117228000000001</v>
      </c>
    </row>
    <row r="99" spans="1:9" ht="19.5" customHeight="1" thickBot="1" x14ac:dyDescent="0.35">
      <c r="A99" s="486" t="s">
        <v>69</v>
      </c>
      <c r="B99" s="487"/>
      <c r="C99" s="117" t="s">
        <v>70</v>
      </c>
      <c r="D99" s="184">
        <f>D98/$B$98</f>
        <v>4.7019930000000001E-2</v>
      </c>
      <c r="E99" s="185"/>
      <c r="F99" s="186">
        <f>F98/$B$98</f>
        <v>5.0234456000000004E-2</v>
      </c>
      <c r="G99" s="187"/>
      <c r="H99" s="113"/>
    </row>
    <row r="100" spans="1:9" ht="19.5" customHeight="1" thickBot="1" x14ac:dyDescent="0.35">
      <c r="A100" s="488"/>
      <c r="B100" s="489"/>
      <c r="C100" s="128" t="s">
        <v>108</v>
      </c>
      <c r="D100" s="188">
        <f>$B$56/$B$116</f>
        <v>5.5555555555555552E-2</v>
      </c>
      <c r="F100" s="127"/>
      <c r="G100" s="189"/>
      <c r="H100" s="113"/>
    </row>
    <row r="101" spans="1:9" ht="18.75" x14ac:dyDescent="0.3">
      <c r="C101" s="128" t="s">
        <v>71</v>
      </c>
      <c r="D101" s="118">
        <f>D100*$B$98</f>
        <v>27.777777777777775</v>
      </c>
      <c r="F101" s="127"/>
      <c r="G101" s="187"/>
      <c r="H101" s="113"/>
    </row>
    <row r="102" spans="1:9" ht="19.5" customHeight="1" thickBot="1" x14ac:dyDescent="0.35">
      <c r="C102" s="129" t="s">
        <v>72</v>
      </c>
      <c r="D102" s="190">
        <f>D101/B34</f>
        <v>27.777777777777775</v>
      </c>
      <c r="F102" s="102"/>
      <c r="G102" s="187"/>
      <c r="H102" s="113"/>
      <c r="I102" s="191"/>
    </row>
    <row r="103" spans="1:9" ht="18.75" x14ac:dyDescent="0.3">
      <c r="C103" s="131" t="s">
        <v>99</v>
      </c>
      <c r="D103" s="132">
        <f>AVERAGE(E91:E94,G91:G94)</f>
        <v>17038077.735186573</v>
      </c>
      <c r="F103" s="102"/>
      <c r="G103" s="189"/>
      <c r="H103" s="113"/>
      <c r="I103" s="192"/>
    </row>
    <row r="104" spans="1:9" ht="18.75" x14ac:dyDescent="0.3">
      <c r="C104" s="133" t="s">
        <v>74</v>
      </c>
      <c r="D104" s="193">
        <f>STDEV(E91:E94,G91:G94)/D103</f>
        <v>1.1327850034250764E-2</v>
      </c>
      <c r="F104" s="102"/>
      <c r="G104" s="187"/>
      <c r="H104" s="113"/>
      <c r="I104" s="192"/>
    </row>
    <row r="105" spans="1:9" ht="19.5" customHeight="1" thickBot="1" x14ac:dyDescent="0.35">
      <c r="C105" s="135" t="s">
        <v>15</v>
      </c>
      <c r="D105" s="194">
        <f>COUNT(E91:E94,G91:G94)</f>
        <v>6</v>
      </c>
      <c r="F105" s="102"/>
      <c r="G105" s="187"/>
      <c r="H105" s="113"/>
      <c r="I105" s="192"/>
    </row>
    <row r="106" spans="1:9" ht="19.5" customHeight="1" thickBot="1" x14ac:dyDescent="0.35">
      <c r="A106" s="137"/>
      <c r="B106" s="137"/>
      <c r="C106" s="137"/>
      <c r="D106" s="137"/>
      <c r="E106" s="137"/>
    </row>
    <row r="107" spans="1:9" ht="26.25" customHeight="1" x14ac:dyDescent="0.3">
      <c r="A107" s="88" t="s">
        <v>100</v>
      </c>
      <c r="B107" s="89">
        <v>900</v>
      </c>
      <c r="C107" s="308" t="s">
        <v>112</v>
      </c>
      <c r="D107" s="195" t="s">
        <v>55</v>
      </c>
      <c r="E107" s="196" t="s">
        <v>101</v>
      </c>
      <c r="F107" s="197" t="s">
        <v>102</v>
      </c>
    </row>
    <row r="108" spans="1:9" ht="26.25" customHeight="1" x14ac:dyDescent="0.4">
      <c r="A108" s="90" t="s">
        <v>103</v>
      </c>
      <c r="B108" s="91">
        <v>5</v>
      </c>
      <c r="C108" s="198">
        <v>1</v>
      </c>
      <c r="D108" s="199">
        <v>15205409</v>
      </c>
      <c r="E108" s="200">
        <f t="shared" ref="E108:E113" si="1">IF(ISBLANK(D108),"-",D108/$D$103*$D$100*$B$116)</f>
        <v>446.21844190199351</v>
      </c>
      <c r="F108" s="201">
        <f t="shared" ref="F108:F113" si="2">IF(ISBLANK(D108), "-", E108/$B$56)</f>
        <v>0.892436883803987</v>
      </c>
    </row>
    <row r="109" spans="1:9" ht="26.25" customHeight="1" x14ac:dyDescent="0.4">
      <c r="A109" s="90" t="s">
        <v>81</v>
      </c>
      <c r="B109" s="91">
        <v>50</v>
      </c>
      <c r="C109" s="198">
        <v>2</v>
      </c>
      <c r="D109" s="199">
        <v>14397555</v>
      </c>
      <c r="E109" s="202">
        <f t="shared" si="1"/>
        <v>422.51113135452374</v>
      </c>
      <c r="F109" s="203">
        <f t="shared" si="2"/>
        <v>0.84502226270904746</v>
      </c>
    </row>
    <row r="110" spans="1:9" ht="26.25" customHeight="1" x14ac:dyDescent="0.4">
      <c r="A110" s="90" t="s">
        <v>82</v>
      </c>
      <c r="B110" s="91">
        <v>1</v>
      </c>
      <c r="C110" s="198">
        <v>3</v>
      </c>
      <c r="D110" s="199">
        <v>14614239</v>
      </c>
      <c r="E110" s="202">
        <f t="shared" si="1"/>
        <v>428.86994727753455</v>
      </c>
      <c r="F110" s="203">
        <f t="shared" si="2"/>
        <v>0.85773989455506905</v>
      </c>
    </row>
    <row r="111" spans="1:9" ht="26.25" customHeight="1" x14ac:dyDescent="0.4">
      <c r="A111" s="90" t="s">
        <v>83</v>
      </c>
      <c r="B111" s="91">
        <v>1</v>
      </c>
      <c r="C111" s="198">
        <v>4</v>
      </c>
      <c r="D111" s="199">
        <v>15103866</v>
      </c>
      <c r="E111" s="202">
        <f t="shared" si="1"/>
        <v>443.2385576222577</v>
      </c>
      <c r="F111" s="203">
        <f t="shared" si="2"/>
        <v>0.88647711524451545</v>
      </c>
    </row>
    <row r="112" spans="1:9" ht="26.25" customHeight="1" x14ac:dyDescent="0.4">
      <c r="A112" s="90" t="s">
        <v>84</v>
      </c>
      <c r="B112" s="91">
        <v>1</v>
      </c>
      <c r="C112" s="198">
        <v>5</v>
      </c>
      <c r="D112" s="199">
        <v>13786004</v>
      </c>
      <c r="E112" s="202">
        <f t="shared" si="1"/>
        <v>404.56453522129203</v>
      </c>
      <c r="F112" s="203">
        <f t="shared" si="2"/>
        <v>0.80912907044258409</v>
      </c>
    </row>
    <row r="113" spans="1:11" ht="26.25" customHeight="1" x14ac:dyDescent="0.4">
      <c r="A113" s="90" t="s">
        <v>86</v>
      </c>
      <c r="B113" s="91">
        <v>1</v>
      </c>
      <c r="C113" s="204">
        <v>6</v>
      </c>
      <c r="D113" s="205">
        <v>15427518</v>
      </c>
      <c r="E113" s="206">
        <f t="shared" si="1"/>
        <v>452.73646005674425</v>
      </c>
      <c r="F113" s="207">
        <f t="shared" si="2"/>
        <v>0.90547292011348846</v>
      </c>
    </row>
    <row r="114" spans="1:11" ht="26.25" customHeight="1" x14ac:dyDescent="0.3">
      <c r="A114" s="90" t="s">
        <v>87</v>
      </c>
      <c r="B114" s="91">
        <v>1</v>
      </c>
      <c r="C114" s="198"/>
      <c r="D114" s="100"/>
      <c r="E114" s="68"/>
      <c r="F114" s="208"/>
    </row>
    <row r="115" spans="1:11" ht="26.25" customHeight="1" x14ac:dyDescent="0.3">
      <c r="A115" s="90" t="s">
        <v>88</v>
      </c>
      <c r="B115" s="91">
        <v>1</v>
      </c>
      <c r="C115" s="198"/>
      <c r="D115" s="209"/>
      <c r="E115" s="210" t="s">
        <v>62</v>
      </c>
      <c r="F115" s="211">
        <f>AVERAGE(F108:F113)</f>
        <v>0.86604635781144845</v>
      </c>
    </row>
    <row r="116" spans="1:11" ht="27" customHeight="1" thickBot="1" x14ac:dyDescent="0.35">
      <c r="A116" s="90" t="s">
        <v>89</v>
      </c>
      <c r="B116" s="120">
        <f>(B115/B114)*(B113/B112)*(B111/B110)*(B109/B108)*B107</f>
        <v>9000</v>
      </c>
      <c r="C116" s="212"/>
      <c r="D116" s="213"/>
      <c r="E116" s="73" t="s">
        <v>74</v>
      </c>
      <c r="F116" s="214">
        <f>STDEV(F108:F113)/F115</f>
        <v>4.1371830759202734E-2</v>
      </c>
    </row>
    <row r="117" spans="1:11" ht="19.5" customHeight="1" thickBot="1" x14ac:dyDescent="0.35">
      <c r="A117" s="486" t="s">
        <v>69</v>
      </c>
      <c r="B117" s="487"/>
      <c r="C117" s="215"/>
      <c r="D117" s="216"/>
      <c r="E117" s="217" t="s">
        <v>15</v>
      </c>
      <c r="F117" s="218">
        <f>COUNT(F108:F113)</f>
        <v>6</v>
      </c>
      <c r="I117" s="192"/>
    </row>
    <row r="118" spans="1:11" ht="19.5" customHeight="1" thickBot="1" x14ac:dyDescent="0.35">
      <c r="A118" s="488"/>
      <c r="B118" s="489"/>
      <c r="C118" s="68"/>
      <c r="D118" s="68"/>
      <c r="E118" s="68"/>
      <c r="F118" s="100"/>
      <c r="G118" s="68"/>
      <c r="H118" s="68"/>
    </row>
    <row r="119" spans="1:11" ht="18.75" x14ac:dyDescent="0.3">
      <c r="A119" s="86"/>
      <c r="B119" s="86"/>
      <c r="C119" s="68"/>
      <c r="D119" s="68"/>
      <c r="E119" s="68"/>
      <c r="F119" s="100"/>
      <c r="G119" s="68"/>
      <c r="H119" s="68"/>
    </row>
    <row r="120" spans="1:11" ht="18.75" x14ac:dyDescent="0.3">
      <c r="A120" s="219" t="s">
        <v>113</v>
      </c>
      <c r="B120" s="219" t="s">
        <v>114</v>
      </c>
      <c r="C120" s="104"/>
      <c r="D120" s="104"/>
      <c r="E120" s="104"/>
      <c r="F120" s="104"/>
      <c r="G120" s="104"/>
      <c r="H120" s="104"/>
    </row>
    <row r="121" spans="1:11" ht="18.75" x14ac:dyDescent="0.3">
      <c r="A121" s="219"/>
      <c r="B121" s="219"/>
      <c r="C121" s="104"/>
      <c r="D121" s="104"/>
      <c r="E121" s="104"/>
      <c r="F121" s="104"/>
      <c r="G121" s="104"/>
      <c r="H121" s="104"/>
    </row>
    <row r="122" spans="1:11" ht="18.75" x14ac:dyDescent="0.3">
      <c r="A122" s="220" t="s">
        <v>4</v>
      </c>
      <c r="B122" s="221" t="s">
        <v>130</v>
      </c>
      <c r="C122" s="104"/>
      <c r="D122" s="104"/>
      <c r="E122" s="104"/>
      <c r="F122" s="104"/>
      <c r="G122" s="104"/>
      <c r="H122" s="104"/>
    </row>
    <row r="123" spans="1:11" ht="18.75" x14ac:dyDescent="0.3">
      <c r="A123" s="222" t="s">
        <v>41</v>
      </c>
      <c r="B123" s="221" t="s">
        <v>127</v>
      </c>
      <c r="C123" s="104"/>
      <c r="D123" s="104"/>
      <c r="E123" s="104"/>
      <c r="F123" s="104"/>
      <c r="G123" s="104"/>
      <c r="H123" s="104"/>
    </row>
    <row r="124" spans="1:11" ht="19.5" customHeight="1" thickBot="1" x14ac:dyDescent="0.35">
      <c r="A124" s="222" t="s">
        <v>5</v>
      </c>
      <c r="B124" s="74">
        <v>99.83</v>
      </c>
      <c r="C124" s="104"/>
      <c r="D124" s="104"/>
      <c r="E124" s="104"/>
      <c r="F124" s="104"/>
      <c r="G124" s="104"/>
      <c r="H124" s="104"/>
    </row>
    <row r="125" spans="1:11" s="78" customFormat="1" ht="15.75" customHeight="1" thickBot="1" x14ac:dyDescent="0.35">
      <c r="A125" s="222" t="s">
        <v>42</v>
      </c>
      <c r="B125" s="74">
        <f>B72</f>
        <v>0</v>
      </c>
      <c r="C125" s="477" t="s">
        <v>43</v>
      </c>
      <c r="D125" s="478"/>
      <c r="E125" s="478"/>
      <c r="F125" s="478"/>
      <c r="G125" s="479"/>
      <c r="I125" s="77"/>
      <c r="J125" s="77"/>
      <c r="K125" s="77"/>
    </row>
    <row r="126" spans="1:11" s="78" customFormat="1" ht="19.5" customHeight="1" thickBot="1" x14ac:dyDescent="0.35">
      <c r="A126" s="222" t="s">
        <v>44</v>
      </c>
      <c r="B126" s="223">
        <f>B124-B125</f>
        <v>99.83</v>
      </c>
      <c r="C126" s="224"/>
      <c r="D126" s="224"/>
      <c r="E126" s="224"/>
      <c r="F126" s="224"/>
      <c r="G126" s="225"/>
      <c r="I126" s="77"/>
      <c r="J126" s="77"/>
      <c r="K126" s="77"/>
    </row>
    <row r="127" spans="1:11" s="78" customFormat="1" ht="27" customHeight="1" thickBot="1" x14ac:dyDescent="0.3">
      <c r="A127" s="73" t="s">
        <v>45</v>
      </c>
      <c r="B127" s="82">
        <v>1</v>
      </c>
      <c r="C127" s="480" t="s">
        <v>46</v>
      </c>
      <c r="D127" s="481"/>
      <c r="E127" s="481"/>
      <c r="F127" s="481"/>
      <c r="G127" s="481"/>
      <c r="H127" s="482"/>
      <c r="I127" s="77"/>
      <c r="J127" s="77"/>
      <c r="K127" s="77"/>
    </row>
    <row r="128" spans="1:11" s="78" customFormat="1" ht="27" customHeight="1" thickBot="1" x14ac:dyDescent="0.3">
      <c r="A128" s="73" t="s">
        <v>47</v>
      </c>
      <c r="B128" s="82">
        <v>1</v>
      </c>
      <c r="C128" s="480" t="s">
        <v>48</v>
      </c>
      <c r="D128" s="481"/>
      <c r="E128" s="481"/>
      <c r="F128" s="481"/>
      <c r="G128" s="481"/>
      <c r="H128" s="482"/>
      <c r="I128" s="77"/>
      <c r="J128" s="77"/>
      <c r="K128" s="77"/>
    </row>
    <row r="129" spans="1:11" s="78" customFormat="1" ht="18.75" x14ac:dyDescent="0.25">
      <c r="A129" s="73"/>
      <c r="B129" s="85"/>
      <c r="C129" s="86"/>
      <c r="D129" s="86"/>
      <c r="E129" s="86"/>
      <c r="F129" s="86"/>
      <c r="G129" s="86"/>
      <c r="H129" s="86"/>
      <c r="I129" s="77"/>
      <c r="J129" s="77"/>
      <c r="K129" s="77"/>
    </row>
    <row r="130" spans="1:11" ht="18.75" x14ac:dyDescent="0.3">
      <c r="A130" s="73" t="s">
        <v>49</v>
      </c>
      <c r="B130" s="87">
        <f>B127/B128</f>
        <v>1</v>
      </c>
      <c r="C130" s="68" t="s">
        <v>50</v>
      </c>
      <c r="H130" s="76"/>
    </row>
    <row r="131" spans="1:11" ht="19.5" customHeight="1" thickBot="1" x14ac:dyDescent="0.35">
      <c r="A131" s="219"/>
      <c r="B131" s="219"/>
      <c r="C131" s="104"/>
      <c r="D131" s="104"/>
      <c r="E131" s="104"/>
      <c r="F131" s="104"/>
      <c r="G131" s="104"/>
      <c r="H131" s="104"/>
    </row>
    <row r="132" spans="1:11" ht="27" customHeight="1" thickBot="1" x14ac:dyDescent="0.35">
      <c r="A132" s="226" t="s">
        <v>107</v>
      </c>
      <c r="B132" s="227">
        <v>25</v>
      </c>
      <c r="C132" s="104"/>
      <c r="D132" s="491" t="s">
        <v>51</v>
      </c>
      <c r="E132" s="492"/>
      <c r="F132" s="491" t="s">
        <v>52</v>
      </c>
      <c r="G132" s="492"/>
      <c r="H132" s="104"/>
    </row>
    <row r="133" spans="1:11" ht="26.25" customHeight="1" x14ac:dyDescent="0.3">
      <c r="A133" s="228" t="s">
        <v>53</v>
      </c>
      <c r="B133" s="229">
        <v>10</v>
      </c>
      <c r="C133" s="230" t="s">
        <v>115</v>
      </c>
      <c r="D133" s="231" t="s">
        <v>55</v>
      </c>
      <c r="E133" s="232" t="s">
        <v>56</v>
      </c>
      <c r="F133" s="231" t="s">
        <v>55</v>
      </c>
      <c r="G133" s="232" t="s">
        <v>56</v>
      </c>
      <c r="H133" s="104"/>
    </row>
    <row r="134" spans="1:11" ht="26.25" customHeight="1" x14ac:dyDescent="0.3">
      <c r="A134" s="228" t="s">
        <v>57</v>
      </c>
      <c r="B134" s="229">
        <v>100</v>
      </c>
      <c r="C134" s="233">
        <v>1</v>
      </c>
      <c r="D134" s="234">
        <v>15445402</v>
      </c>
      <c r="E134" s="235">
        <f>IF(ISBLANK(D134),"-",$D$144/$D$141*D134)</f>
        <v>17343404.063115709</v>
      </c>
      <c r="F134" s="234">
        <v>16586326</v>
      </c>
      <c r="G134" s="235">
        <f>IF(ISBLANK(F134),"-",$D$144/$F$141*F134)</f>
        <v>17042682.966426153</v>
      </c>
      <c r="H134" s="104"/>
    </row>
    <row r="135" spans="1:11" ht="26.25" customHeight="1" x14ac:dyDescent="0.3">
      <c r="A135" s="228" t="s">
        <v>58</v>
      </c>
      <c r="B135" s="229">
        <v>1</v>
      </c>
      <c r="C135" s="236">
        <v>2</v>
      </c>
      <c r="D135" s="234">
        <v>15470244</v>
      </c>
      <c r="E135" s="237">
        <f>IF(ISBLANK(D135),"-",$D$144/$D$141*D135)</f>
        <v>17371298.762375455</v>
      </c>
      <c r="F135" s="234">
        <v>16585833</v>
      </c>
      <c r="G135" s="237">
        <f>IF(ISBLANK(F135),"-",$D$144/$F$141*F135)</f>
        <v>17042176.402000584</v>
      </c>
      <c r="H135" s="104"/>
    </row>
    <row r="136" spans="1:11" ht="26.25" customHeight="1" x14ac:dyDescent="0.3">
      <c r="A136" s="228" t="s">
        <v>59</v>
      </c>
      <c r="B136" s="229">
        <v>1</v>
      </c>
      <c r="C136" s="236">
        <v>3</v>
      </c>
      <c r="D136" s="234">
        <v>15471974</v>
      </c>
      <c r="E136" s="237">
        <f>IF(ISBLANK(D136),"-",$D$144/$D$141*D136)</f>
        <v>17373241.352735303</v>
      </c>
      <c r="F136" s="234">
        <v>16556516</v>
      </c>
      <c r="G136" s="237">
        <f>IF(ISBLANK(F136),"-",$D$144/$F$141*F136)</f>
        <v>17012052.772661168</v>
      </c>
      <c r="H136" s="104"/>
    </row>
    <row r="137" spans="1:11" ht="26.25" customHeight="1" x14ac:dyDescent="0.3">
      <c r="A137" s="228" t="s">
        <v>60</v>
      </c>
      <c r="B137" s="229">
        <v>1</v>
      </c>
      <c r="C137" s="238">
        <v>4</v>
      </c>
      <c r="D137" s="177"/>
      <c r="E137" s="239" t="str">
        <f>IF(ISBLANK(D137),"-",$D$144/$D$141*D137)</f>
        <v>-</v>
      </c>
      <c r="F137" s="177"/>
      <c r="G137" s="239" t="str">
        <f>IF(ISBLANK(F137),"-",$D$144/$D$141*F137)</f>
        <v>-</v>
      </c>
      <c r="H137" s="104"/>
    </row>
    <row r="138" spans="1:11" ht="27" customHeight="1" thickBot="1" x14ac:dyDescent="0.35">
      <c r="A138" s="228" t="s">
        <v>61</v>
      </c>
      <c r="B138" s="229">
        <v>1</v>
      </c>
      <c r="C138" s="222" t="s">
        <v>62</v>
      </c>
      <c r="D138" s="240">
        <f>AVERAGE(D134:D137)</f>
        <v>15462540</v>
      </c>
      <c r="E138" s="241">
        <f>AVERAGE(E134:E137)</f>
        <v>17362648.059408821</v>
      </c>
      <c r="F138" s="240">
        <f>AVERAGE(F134:F137)</f>
        <v>16576225</v>
      </c>
      <c r="G138" s="242">
        <f>AVERAGE(G134:G137)</f>
        <v>17032304.047029302</v>
      </c>
      <c r="H138" s="104"/>
    </row>
    <row r="139" spans="1:11" ht="26.25" customHeight="1" x14ac:dyDescent="0.3">
      <c r="A139" s="228" t="s">
        <v>63</v>
      </c>
      <c r="B139" s="229">
        <v>1</v>
      </c>
      <c r="C139" s="243" t="s">
        <v>95</v>
      </c>
      <c r="D139" s="91">
        <v>12.39</v>
      </c>
      <c r="E139" s="104"/>
      <c r="F139" s="244">
        <v>13.54</v>
      </c>
      <c r="G139" s="104"/>
      <c r="H139" s="104"/>
    </row>
    <row r="140" spans="1:11" ht="26.25" customHeight="1" x14ac:dyDescent="0.3">
      <c r="A140" s="228" t="s">
        <v>65</v>
      </c>
      <c r="B140" s="229">
        <v>1</v>
      </c>
      <c r="C140" s="245" t="s">
        <v>96</v>
      </c>
      <c r="D140" s="246">
        <f>D139*B130</f>
        <v>12.39</v>
      </c>
      <c r="E140" s="236"/>
      <c r="F140" s="247">
        <f>F139*B130</f>
        <v>13.54</v>
      </c>
      <c r="G140" s="104"/>
      <c r="H140" s="104"/>
    </row>
    <row r="141" spans="1:11" ht="19.5" customHeight="1" thickBot="1" x14ac:dyDescent="0.35">
      <c r="A141" s="228" t="s">
        <v>67</v>
      </c>
      <c r="B141" s="248">
        <f>(B140/B139)*(B138/B137)*(B136/B135)*(B134/B133)*B132</f>
        <v>250</v>
      </c>
      <c r="C141" s="245" t="s">
        <v>97</v>
      </c>
      <c r="D141" s="249">
        <f>D140*B126/100</f>
        <v>12.368937000000001</v>
      </c>
      <c r="E141" s="250"/>
      <c r="F141" s="251">
        <f>F140*B126/100</f>
        <v>13.516981999999999</v>
      </c>
      <c r="G141" s="104"/>
      <c r="H141" s="104"/>
    </row>
    <row r="142" spans="1:11" ht="19.5" customHeight="1" thickBot="1" x14ac:dyDescent="0.35">
      <c r="A142" s="486" t="s">
        <v>69</v>
      </c>
      <c r="B142" s="493"/>
      <c r="C142" s="245" t="s">
        <v>98</v>
      </c>
      <c r="D142" s="246">
        <f>D141/$B$141</f>
        <v>4.9475748E-2</v>
      </c>
      <c r="E142" s="250"/>
      <c r="F142" s="252">
        <f>F141/$B$141</f>
        <v>5.4067927999999994E-2</v>
      </c>
      <c r="G142" s="78"/>
      <c r="H142" s="253"/>
    </row>
    <row r="143" spans="1:11" ht="19.5" customHeight="1" thickBot="1" x14ac:dyDescent="0.35">
      <c r="A143" s="488"/>
      <c r="B143" s="494"/>
      <c r="C143" s="245" t="s">
        <v>108</v>
      </c>
      <c r="D143" s="249">
        <f>$B$56/$B$159</f>
        <v>5.5555555555555552E-2</v>
      </c>
      <c r="E143" s="104"/>
      <c r="F143" s="254"/>
      <c r="G143" s="255"/>
      <c r="H143" s="253"/>
    </row>
    <row r="144" spans="1:11" ht="18.75" x14ac:dyDescent="0.3">
      <c r="A144" s="104"/>
      <c r="B144" s="104"/>
      <c r="C144" s="245" t="s">
        <v>71</v>
      </c>
      <c r="D144" s="246">
        <f>D143*$B$141</f>
        <v>13.888888888888888</v>
      </c>
      <c r="E144" s="104"/>
      <c r="F144" s="254"/>
      <c r="G144" s="78"/>
      <c r="H144" s="253"/>
    </row>
    <row r="145" spans="1:9" ht="19.5" customHeight="1" thickBot="1" x14ac:dyDescent="0.35">
      <c r="A145" s="104"/>
      <c r="B145" s="104"/>
      <c r="C145" s="256" t="s">
        <v>72</v>
      </c>
      <c r="D145" s="257">
        <f>D144/B130</f>
        <v>13.888888888888888</v>
      </c>
      <c r="E145" s="104"/>
      <c r="F145" s="258"/>
      <c r="G145" s="78"/>
      <c r="H145" s="253"/>
      <c r="I145" s="191"/>
    </row>
    <row r="146" spans="1:9" ht="18.75" x14ac:dyDescent="0.3">
      <c r="A146" s="104"/>
      <c r="B146" s="104"/>
      <c r="C146" s="259" t="s">
        <v>99</v>
      </c>
      <c r="D146" s="260">
        <f>AVERAGE(E134:E137,G134:G137)</f>
        <v>17197476.053219061</v>
      </c>
      <c r="E146" s="104"/>
      <c r="F146" s="258"/>
      <c r="G146" s="255"/>
      <c r="H146" s="253"/>
      <c r="I146" s="192"/>
    </row>
    <row r="147" spans="1:9" ht="18.75" x14ac:dyDescent="0.3">
      <c r="A147" s="104"/>
      <c r="B147" s="104"/>
      <c r="C147" s="261" t="s">
        <v>74</v>
      </c>
      <c r="D147" s="262">
        <f>STDEV(E134:E137,G134:G137)/D146</f>
        <v>1.0558748711349781E-2</v>
      </c>
      <c r="E147" s="104"/>
      <c r="F147" s="258"/>
      <c r="G147" s="78"/>
      <c r="H147" s="253"/>
      <c r="I147" s="192"/>
    </row>
    <row r="148" spans="1:9" ht="19.5" customHeight="1" thickBot="1" x14ac:dyDescent="0.35">
      <c r="A148" s="104"/>
      <c r="B148" s="104"/>
      <c r="C148" s="263" t="s">
        <v>15</v>
      </c>
      <c r="D148" s="264">
        <f>COUNT(E134:E137,G134:G137)</f>
        <v>6</v>
      </c>
      <c r="E148" s="104"/>
      <c r="F148" s="258"/>
      <c r="G148" s="78"/>
      <c r="H148" s="253"/>
      <c r="I148" s="192"/>
    </row>
    <row r="149" spans="1:9" ht="19.5" customHeight="1" thickBot="1" x14ac:dyDescent="0.35">
      <c r="A149" s="265"/>
      <c r="B149" s="265"/>
      <c r="C149" s="265"/>
      <c r="D149" s="265"/>
      <c r="E149" s="265"/>
      <c r="F149" s="104"/>
      <c r="G149" s="104"/>
      <c r="H149" s="104"/>
    </row>
    <row r="150" spans="1:9" ht="17.25" customHeight="1" x14ac:dyDescent="0.3">
      <c r="A150" s="226" t="s">
        <v>100</v>
      </c>
      <c r="B150" s="227">
        <v>900</v>
      </c>
      <c r="C150" s="310" t="s">
        <v>112</v>
      </c>
      <c r="D150" s="267" t="s">
        <v>55</v>
      </c>
      <c r="E150" s="268" t="s">
        <v>101</v>
      </c>
      <c r="F150" s="269" t="s">
        <v>102</v>
      </c>
      <c r="G150" s="104"/>
      <c r="H150" s="104"/>
    </row>
    <row r="151" spans="1:9" ht="26.25" customHeight="1" x14ac:dyDescent="0.3">
      <c r="A151" s="228" t="s">
        <v>103</v>
      </c>
      <c r="B151" s="229">
        <v>10</v>
      </c>
      <c r="C151" s="270">
        <v>1</v>
      </c>
      <c r="D151" s="271">
        <v>14785731</v>
      </c>
      <c r="E151" s="272">
        <f t="shared" ref="E151:E156" si="3">IF(ISBLANK(D151),"-",D151/$D$146*$D$143*$B$159)</f>
        <v>429.88084281217459</v>
      </c>
      <c r="F151" s="273">
        <f t="shared" ref="F151:F156" si="4">IF(ISBLANK(D151), "-", E151/$B$56)</f>
        <v>0.85976168562434918</v>
      </c>
      <c r="G151" s="104"/>
      <c r="H151" s="104"/>
    </row>
    <row r="152" spans="1:9" ht="26.25" customHeight="1" x14ac:dyDescent="0.3">
      <c r="A152" s="228" t="s">
        <v>81</v>
      </c>
      <c r="B152" s="229">
        <v>100</v>
      </c>
      <c r="C152" s="270">
        <v>2</v>
      </c>
      <c r="D152" s="274">
        <v>14994212</v>
      </c>
      <c r="E152" s="275">
        <f t="shared" si="3"/>
        <v>435.94222645227495</v>
      </c>
      <c r="F152" s="276">
        <f t="shared" si="4"/>
        <v>0.87188445290454986</v>
      </c>
      <c r="G152" s="104"/>
      <c r="H152" s="104"/>
    </row>
    <row r="153" spans="1:9" ht="26.25" customHeight="1" x14ac:dyDescent="0.3">
      <c r="A153" s="228" t="s">
        <v>82</v>
      </c>
      <c r="B153" s="229">
        <v>1</v>
      </c>
      <c r="C153" s="270">
        <v>3</v>
      </c>
      <c r="D153" s="274">
        <v>14883855</v>
      </c>
      <c r="E153" s="275">
        <f t="shared" si="3"/>
        <v>432.73370330450342</v>
      </c>
      <c r="F153" s="276">
        <f t="shared" si="4"/>
        <v>0.8654674066090069</v>
      </c>
      <c r="G153" s="104"/>
      <c r="H153" s="104"/>
    </row>
    <row r="154" spans="1:9" ht="26.25" customHeight="1" x14ac:dyDescent="0.3">
      <c r="A154" s="228" t="s">
        <v>83</v>
      </c>
      <c r="B154" s="229">
        <v>1</v>
      </c>
      <c r="C154" s="270">
        <v>4</v>
      </c>
      <c r="D154" s="274">
        <v>14993926</v>
      </c>
      <c r="E154" s="275">
        <f t="shared" si="3"/>
        <v>435.93391127860889</v>
      </c>
      <c r="F154" s="276">
        <f t="shared" si="4"/>
        <v>0.87186782255721773</v>
      </c>
      <c r="G154" s="104"/>
      <c r="H154" s="104"/>
    </row>
    <row r="155" spans="1:9" ht="26.25" customHeight="1" x14ac:dyDescent="0.3">
      <c r="A155" s="228" t="s">
        <v>84</v>
      </c>
      <c r="B155" s="229">
        <v>1</v>
      </c>
      <c r="C155" s="270">
        <v>5</v>
      </c>
      <c r="D155" s="274">
        <v>14514798</v>
      </c>
      <c r="E155" s="275">
        <f t="shared" si="3"/>
        <v>422.00372761336354</v>
      </c>
      <c r="F155" s="276">
        <f t="shared" si="4"/>
        <v>0.84400745522672704</v>
      </c>
      <c r="G155" s="104"/>
      <c r="H155" s="104"/>
    </row>
    <row r="156" spans="1:9" ht="26.25" customHeight="1" x14ac:dyDescent="0.3">
      <c r="A156" s="228" t="s">
        <v>86</v>
      </c>
      <c r="B156" s="229">
        <v>1</v>
      </c>
      <c r="C156" s="277">
        <v>6</v>
      </c>
      <c r="D156" s="278">
        <v>14921274</v>
      </c>
      <c r="E156" s="279">
        <f t="shared" si="3"/>
        <v>433.82162457516557</v>
      </c>
      <c r="F156" s="280">
        <f t="shared" si="4"/>
        <v>0.8676432491503312</v>
      </c>
      <c r="G156" s="104"/>
      <c r="H156" s="104"/>
    </row>
    <row r="157" spans="1:9" ht="26.25" customHeight="1" x14ac:dyDescent="0.3">
      <c r="A157" s="228" t="s">
        <v>87</v>
      </c>
      <c r="B157" s="229">
        <v>1</v>
      </c>
      <c r="C157" s="270"/>
      <c r="D157" s="236"/>
      <c r="E157" s="104"/>
      <c r="F157" s="281"/>
      <c r="G157" s="104"/>
      <c r="H157" s="104"/>
    </row>
    <row r="158" spans="1:9" ht="26.25" customHeight="1" x14ac:dyDescent="0.4">
      <c r="A158" s="228" t="s">
        <v>88</v>
      </c>
      <c r="B158" s="229">
        <v>1</v>
      </c>
      <c r="C158" s="270"/>
      <c r="D158" s="282"/>
      <c r="E158" s="283" t="s">
        <v>62</v>
      </c>
      <c r="F158" s="284">
        <f>AVERAGE(F151:F156)</f>
        <v>0.86343867867869706</v>
      </c>
      <c r="G158" s="104"/>
      <c r="H158" s="104"/>
    </row>
    <row r="159" spans="1:9" ht="27" customHeight="1" thickBot="1" x14ac:dyDescent="0.45">
      <c r="A159" s="228" t="s">
        <v>89</v>
      </c>
      <c r="B159" s="248">
        <f>(B158/B157)*(B156/B155)*(B154/B153)*(B152/B151)*B150</f>
        <v>9000</v>
      </c>
      <c r="C159" s="285"/>
      <c r="D159" s="104"/>
      <c r="E159" s="286" t="s">
        <v>74</v>
      </c>
      <c r="F159" s="287">
        <f>STDEV(F151:F156)/F158</f>
        <v>1.2204921598171123E-2</v>
      </c>
      <c r="G159" s="104"/>
      <c r="H159" s="104"/>
    </row>
    <row r="160" spans="1:9" ht="27" customHeight="1" thickBot="1" x14ac:dyDescent="0.45">
      <c r="A160" s="486" t="s">
        <v>69</v>
      </c>
      <c r="B160" s="487"/>
      <c r="C160" s="288"/>
      <c r="D160" s="289"/>
      <c r="E160" s="290" t="s">
        <v>15</v>
      </c>
      <c r="F160" s="291">
        <f>COUNT(F151:F156)</f>
        <v>6</v>
      </c>
      <c r="G160" s="104"/>
      <c r="H160" s="104"/>
      <c r="I160" s="192"/>
    </row>
    <row r="161" spans="1:8" ht="19.5" customHeight="1" thickBot="1" x14ac:dyDescent="0.35">
      <c r="A161" s="488"/>
      <c r="B161" s="489"/>
      <c r="C161" s="104"/>
      <c r="D161" s="104"/>
      <c r="E161" s="104"/>
      <c r="F161" s="236"/>
      <c r="G161" s="104"/>
      <c r="H161" s="104"/>
    </row>
    <row r="162" spans="1:8" ht="18.75" x14ac:dyDescent="0.3">
      <c r="A162" s="86"/>
      <c r="B162" s="86"/>
      <c r="C162" s="104"/>
      <c r="D162" s="104"/>
      <c r="E162" s="104"/>
      <c r="F162" s="236"/>
      <c r="G162" s="104"/>
      <c r="H162" s="104"/>
    </row>
    <row r="163" spans="1:8" ht="18.75" x14ac:dyDescent="0.3">
      <c r="A163" s="219" t="s">
        <v>113</v>
      </c>
      <c r="B163" s="71" t="s">
        <v>116</v>
      </c>
      <c r="C163" s="104"/>
      <c r="D163" s="104"/>
      <c r="E163" s="104"/>
      <c r="F163" s="236"/>
      <c r="G163" s="104"/>
      <c r="H163" s="104"/>
    </row>
    <row r="164" spans="1:8" ht="19.5" customHeight="1" thickBot="1" x14ac:dyDescent="0.35">
      <c r="A164" s="86"/>
      <c r="B164" s="86"/>
      <c r="C164" s="104"/>
      <c r="D164" s="104"/>
      <c r="E164" s="104"/>
      <c r="F164" s="236"/>
      <c r="G164" s="104"/>
      <c r="H164" s="104"/>
    </row>
    <row r="165" spans="1:8" ht="26.25" customHeight="1" x14ac:dyDescent="0.4">
      <c r="A165" s="292" t="s">
        <v>62</v>
      </c>
      <c r="B165" s="293">
        <f>AVERAGE(F108:F113,F151:F156)</f>
        <v>0.86474251824507276</v>
      </c>
      <c r="C165" s="104"/>
      <c r="D165" s="104"/>
      <c r="E165" s="104"/>
      <c r="F165" s="236"/>
      <c r="G165" s="104"/>
      <c r="H165" s="104"/>
    </row>
    <row r="166" spans="1:8" ht="26.25" customHeight="1" x14ac:dyDescent="0.4">
      <c r="A166" s="228" t="s">
        <v>74</v>
      </c>
      <c r="B166" s="294">
        <f>STDEV(F108:F113,F151:F156)/B165</f>
        <v>2.9160692563854285E-2</v>
      </c>
      <c r="C166" s="104"/>
      <c r="D166" s="104"/>
      <c r="E166" s="104"/>
      <c r="F166" s="236"/>
      <c r="G166" s="104"/>
      <c r="H166" s="104"/>
    </row>
    <row r="167" spans="1:8" ht="27" customHeight="1" thickBot="1" x14ac:dyDescent="0.45">
      <c r="A167" s="295" t="s">
        <v>15</v>
      </c>
      <c r="B167" s="296">
        <f>COUNT(F108:F113,F151:F156)</f>
        <v>12</v>
      </c>
      <c r="C167" s="104"/>
      <c r="D167" s="104"/>
      <c r="E167" s="104"/>
      <c r="F167" s="236"/>
      <c r="G167" s="104"/>
      <c r="H167" s="104"/>
    </row>
    <row r="168" spans="1:8" ht="26.25" customHeight="1" x14ac:dyDescent="0.3">
      <c r="A168" s="72" t="s">
        <v>111</v>
      </c>
      <c r="B168" s="73" t="s">
        <v>104</v>
      </c>
      <c r="C168" s="470" t="str">
        <f>B20</f>
        <v>Paracetamol</v>
      </c>
      <c r="D168" s="470"/>
      <c r="E168" s="68" t="s">
        <v>105</v>
      </c>
      <c r="F168" s="68"/>
      <c r="G168" s="167">
        <f>B165</f>
        <v>0.86474251824507276</v>
      </c>
      <c r="H168" s="68"/>
    </row>
    <row r="169" spans="1:8" ht="19.5" customHeight="1" thickBot="1" x14ac:dyDescent="0.35">
      <c r="A169" s="311"/>
      <c r="B169" s="311"/>
      <c r="C169" s="298"/>
      <c r="D169" s="298"/>
      <c r="E169" s="298"/>
      <c r="F169" s="298"/>
      <c r="G169" s="298"/>
      <c r="H169" s="298"/>
    </row>
    <row r="170" spans="1:8" ht="18.75" x14ac:dyDescent="0.3">
      <c r="B170" s="469" t="s">
        <v>20</v>
      </c>
      <c r="C170" s="469"/>
      <c r="E170" s="306" t="s">
        <v>21</v>
      </c>
      <c r="F170" s="299"/>
      <c r="G170" s="469" t="s">
        <v>22</v>
      </c>
      <c r="H170" s="469"/>
    </row>
    <row r="171" spans="1:8" ht="83.25" customHeight="1" x14ac:dyDescent="0.3">
      <c r="A171" s="72" t="s">
        <v>23</v>
      </c>
      <c r="B171" s="300"/>
      <c r="C171" s="300" t="s">
        <v>119</v>
      </c>
      <c r="E171" s="301"/>
      <c r="F171" s="68"/>
      <c r="G171" s="301"/>
      <c r="H171" s="301"/>
    </row>
    <row r="172" spans="1:8" ht="84" customHeight="1" x14ac:dyDescent="0.3">
      <c r="A172" s="72" t="s">
        <v>24</v>
      </c>
      <c r="B172" s="302"/>
      <c r="C172" s="302"/>
      <c r="E172" s="303"/>
      <c r="F172" s="68"/>
      <c r="G172" s="304"/>
      <c r="H172" s="304"/>
    </row>
    <row r="173" spans="1:8" ht="18.75" x14ac:dyDescent="0.3">
      <c r="A173" s="100"/>
      <c r="B173" s="100"/>
      <c r="C173" s="100"/>
      <c r="D173" s="100"/>
      <c r="E173" s="100"/>
      <c r="F173" s="122"/>
      <c r="G173" s="100"/>
      <c r="H173" s="100"/>
    </row>
    <row r="174" spans="1:8" ht="18.75" x14ac:dyDescent="0.3">
      <c r="A174" s="100"/>
      <c r="B174" s="100"/>
      <c r="C174" s="100"/>
      <c r="D174" s="100"/>
      <c r="E174" s="100"/>
      <c r="F174" s="122"/>
      <c r="G174" s="100"/>
      <c r="H174" s="100"/>
    </row>
    <row r="175" spans="1:8" ht="18.75" x14ac:dyDescent="0.3">
      <c r="A175" s="100"/>
      <c r="B175" s="100"/>
      <c r="C175" s="100"/>
      <c r="D175" s="100"/>
      <c r="E175" s="100"/>
      <c r="F175" s="122"/>
      <c r="G175" s="100"/>
      <c r="H175" s="100"/>
    </row>
    <row r="176" spans="1:8" ht="18.75" x14ac:dyDescent="0.3">
      <c r="A176" s="100"/>
      <c r="B176" s="100"/>
      <c r="C176" s="100"/>
      <c r="D176" s="100"/>
      <c r="E176" s="100"/>
      <c r="F176" s="122"/>
      <c r="G176" s="100"/>
      <c r="H176" s="100"/>
    </row>
    <row r="177" spans="1:8" ht="18.75" x14ac:dyDescent="0.3">
      <c r="A177" s="100"/>
      <c r="B177" s="100"/>
      <c r="C177" s="100"/>
      <c r="D177" s="100"/>
      <c r="E177" s="100"/>
      <c r="F177" s="122"/>
      <c r="G177" s="100"/>
      <c r="H177" s="100"/>
    </row>
    <row r="178" spans="1:8" ht="18.75" x14ac:dyDescent="0.3">
      <c r="A178" s="100"/>
      <c r="B178" s="100"/>
      <c r="C178" s="100"/>
      <c r="D178" s="100"/>
      <c r="E178" s="100"/>
      <c r="F178" s="122"/>
      <c r="G178" s="100"/>
      <c r="H178" s="100"/>
    </row>
    <row r="179" spans="1:8" ht="18.75" x14ac:dyDescent="0.3">
      <c r="A179" s="100"/>
      <c r="B179" s="100"/>
      <c r="C179" s="100"/>
      <c r="D179" s="100"/>
      <c r="E179" s="100"/>
      <c r="F179" s="122"/>
      <c r="G179" s="100"/>
      <c r="H179" s="100"/>
    </row>
    <row r="180" spans="1:8" ht="18.75" x14ac:dyDescent="0.3">
      <c r="A180" s="100"/>
      <c r="B180" s="100"/>
      <c r="C180" s="100"/>
      <c r="D180" s="100"/>
      <c r="E180" s="100"/>
      <c r="F180" s="122"/>
      <c r="G180" s="100"/>
      <c r="H180" s="100"/>
    </row>
    <row r="181" spans="1:8" ht="18.75" x14ac:dyDescent="0.3">
      <c r="A181" s="100"/>
      <c r="B181" s="100"/>
      <c r="C181" s="100"/>
      <c r="D181" s="100"/>
      <c r="E181" s="100"/>
      <c r="F181" s="122"/>
      <c r="G181" s="100"/>
      <c r="H181" s="100"/>
    </row>
    <row r="250" spans="1:1" x14ac:dyDescent="0.3">
      <c r="A250" s="63">
        <v>5</v>
      </c>
    </row>
  </sheetData>
  <sheetProtection password="F258" sheet="1" objects="1" scenarios="1" formatCells="0" formatColumns="0" formatRows="0"/>
  <mergeCells count="41">
    <mergeCell ref="B20:C20"/>
    <mergeCell ref="A1:H7"/>
    <mergeCell ref="A8:H14"/>
    <mergeCell ref="A16:H16"/>
    <mergeCell ref="A17:H17"/>
    <mergeCell ref="B18:C18"/>
    <mergeCell ref="C64:C67"/>
    <mergeCell ref="D64:D67"/>
    <mergeCell ref="B21:H21"/>
    <mergeCell ref="B26:C26"/>
    <mergeCell ref="B27:C27"/>
    <mergeCell ref="C29:G29"/>
    <mergeCell ref="C31:H31"/>
    <mergeCell ref="C32:H32"/>
    <mergeCell ref="D36:E36"/>
    <mergeCell ref="F36:G36"/>
    <mergeCell ref="A46:B47"/>
    <mergeCell ref="C60:C63"/>
    <mergeCell ref="D60:D63"/>
    <mergeCell ref="A117:B118"/>
    <mergeCell ref="C68:C71"/>
    <mergeCell ref="D68:D71"/>
    <mergeCell ref="A70:B71"/>
    <mergeCell ref="C76:D76"/>
    <mergeCell ref="B79:C79"/>
    <mergeCell ref="B80:C80"/>
    <mergeCell ref="C82:G82"/>
    <mergeCell ref="C84:H84"/>
    <mergeCell ref="C85:H85"/>
    <mergeCell ref="F89:G89"/>
    <mergeCell ref="A99:B100"/>
    <mergeCell ref="A160:B161"/>
    <mergeCell ref="C168:D168"/>
    <mergeCell ref="B170:C170"/>
    <mergeCell ref="G170:H170"/>
    <mergeCell ref="C125:G125"/>
    <mergeCell ref="C127:H127"/>
    <mergeCell ref="C128:H128"/>
    <mergeCell ref="D132:E132"/>
    <mergeCell ref="F132:G132"/>
    <mergeCell ref="A142:B143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4">
    <cfRule type="cellIs" dxfId="0" priority="3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9" orientation="portrait" r:id="rId1"/>
  <headerFooter alignWithMargins="0">
    <oddHeader>&amp;LVer 2</oddHeader>
    <oddFooter>&amp;LNQCL/ADDO/014&amp;CPage &amp;P of &amp;N&amp;R&amp;D &amp;T</oddFooter>
  </headerFooter>
  <rowBreaks count="1" manualBreakCount="1">
    <brk id="7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SST-S1 Dissolution</vt:lpstr>
      <vt:lpstr>SST-S2 Dissolution</vt:lpstr>
      <vt:lpstr>SST-Aceclofenac Assay</vt:lpstr>
      <vt:lpstr>SST-Paracetamol Assay</vt:lpstr>
      <vt:lpstr>Uniformity</vt:lpstr>
      <vt:lpstr>Aceclofenac</vt:lpstr>
      <vt:lpstr>Paracetamol</vt:lpstr>
      <vt:lpstr>Aceclofenac!Print_Area</vt:lpstr>
      <vt:lpstr>Paracetamol!Print_Area</vt:lpstr>
      <vt:lpstr>'SST-Aceclofenac Assay'!Print_Area</vt:lpstr>
      <vt:lpstr>'SST-Paracetamol Assay'!Print_Area</vt:lpstr>
      <vt:lpstr>'SST-S1 Dissolution'!Print_Area</vt:lpstr>
      <vt:lpstr>'SST-S2 Dissolution'!Print_Area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2016-09-29T07:46:28Z</cp:lastPrinted>
  <dcterms:created xsi:type="dcterms:W3CDTF">2005-07-05T10:19:27Z</dcterms:created>
  <dcterms:modified xsi:type="dcterms:W3CDTF">2016-09-29T08:02:33Z</dcterms:modified>
</cp:coreProperties>
</file>