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25" windowWidth="20730" windowHeight="11445"/>
  </bookViews>
  <sheets>
    <sheet name="SST " sheetId="5" r:id="rId1"/>
    <sheet name="Uniformity" sheetId="2" r:id="rId2"/>
    <sheet name="OFLOXACIN " sheetId="6" r:id="rId3"/>
    <sheet name="ornidazole " sheetId="7" r:id="rId4"/>
  </sheets>
  <definedNames>
    <definedName name="_xlnm.Print_Area" localSheetId="1">Uniformity!$A$1:$F$54</definedName>
  </definedNames>
  <calcPr calcId="144525"/>
</workbook>
</file>

<file path=xl/calcChain.xml><?xml version="1.0" encoding="utf-8"?>
<calcChain xmlns="http://schemas.openxmlformats.org/spreadsheetml/2006/main">
  <c r="B57" i="7" l="1"/>
  <c r="B57" i="6"/>
  <c r="C120" i="7"/>
  <c r="B116" i="7"/>
  <c r="D101" i="7"/>
  <c r="D102" i="7" s="1"/>
  <c r="D100" i="7"/>
  <c r="B98" i="7"/>
  <c r="F97" i="7"/>
  <c r="D97" i="7"/>
  <c r="D98" i="7" s="1"/>
  <c r="F95" i="7"/>
  <c r="D95" i="7"/>
  <c r="I92" i="7" s="1"/>
  <c r="G94" i="7"/>
  <c r="E94" i="7"/>
  <c r="B87" i="7"/>
  <c r="B81" i="7"/>
  <c r="B83" i="7" s="1"/>
  <c r="F98" i="7" s="1"/>
  <c r="B80" i="7"/>
  <c r="B79" i="7"/>
  <c r="C76" i="7"/>
  <c r="H71" i="7"/>
  <c r="G71" i="7"/>
  <c r="B68" i="7"/>
  <c r="B69" i="7" s="1"/>
  <c r="H67" i="7"/>
  <c r="G67" i="7"/>
  <c r="H63" i="7"/>
  <c r="G63" i="7"/>
  <c r="C56" i="7"/>
  <c r="B55" i="7"/>
  <c r="D48" i="7"/>
  <c r="G39" i="7" s="1"/>
  <c r="D45" i="7"/>
  <c r="D46" i="7" s="1"/>
  <c r="B45" i="7"/>
  <c r="D44" i="7"/>
  <c r="F42" i="7"/>
  <c r="D42" i="7"/>
  <c r="G41" i="7"/>
  <c r="E41" i="7"/>
  <c r="I39" i="7"/>
  <c r="E38" i="7"/>
  <c r="B34" i="7"/>
  <c r="F44" i="7" s="1"/>
  <c r="F45" i="7" s="1"/>
  <c r="B30" i="7"/>
  <c r="C120" i="6"/>
  <c r="B116" i="6"/>
  <c r="D100" i="6"/>
  <c r="B98" i="6"/>
  <c r="D101" i="6" s="1"/>
  <c r="F95" i="6"/>
  <c r="D95" i="6"/>
  <c r="I92" i="6" s="1"/>
  <c r="G94" i="6"/>
  <c r="E94" i="6"/>
  <c r="B87" i="6"/>
  <c r="F97" i="6" s="1"/>
  <c r="F98" i="6" s="1"/>
  <c r="F99" i="6" s="1"/>
  <c r="B81" i="6"/>
  <c r="B83" i="6" s="1"/>
  <c r="B80" i="6"/>
  <c r="B79" i="6"/>
  <c r="C76" i="6"/>
  <c r="H71" i="6"/>
  <c r="G71" i="6"/>
  <c r="B68" i="6"/>
  <c r="B69" i="6" s="1"/>
  <c r="H67" i="6"/>
  <c r="G67" i="6"/>
  <c r="H63" i="6"/>
  <c r="G63" i="6"/>
  <c r="C56" i="6"/>
  <c r="B55" i="6"/>
  <c r="D48" i="6"/>
  <c r="D49" i="6" s="1"/>
  <c r="B45" i="6"/>
  <c r="F44" i="6"/>
  <c r="F45" i="6" s="1"/>
  <c r="D44" i="6"/>
  <c r="F42" i="6"/>
  <c r="D42" i="6"/>
  <c r="G41" i="6"/>
  <c r="E41" i="6"/>
  <c r="I39" i="6"/>
  <c r="B34" i="6"/>
  <c r="B30" i="6"/>
  <c r="D45" i="6" s="1"/>
  <c r="B53" i="5"/>
  <c r="E51" i="5"/>
  <c r="D51" i="5"/>
  <c r="C51" i="5"/>
  <c r="B51" i="5"/>
  <c r="B52" i="5" s="1"/>
  <c r="B42" i="5"/>
  <c r="B32" i="5"/>
  <c r="E30" i="5"/>
  <c r="D30" i="5"/>
  <c r="C30" i="5"/>
  <c r="B30" i="5"/>
  <c r="B31" i="5" s="1"/>
  <c r="B21" i="5"/>
  <c r="C46" i="2"/>
  <c r="D50" i="2" s="1"/>
  <c r="C45" i="2"/>
  <c r="D37" i="2"/>
  <c r="D33" i="2"/>
  <c r="D29" i="2"/>
  <c r="D25" i="2"/>
  <c r="C19" i="2"/>
  <c r="D99" i="7" l="1"/>
  <c r="E92" i="7"/>
  <c r="E93" i="7"/>
  <c r="F46" i="7"/>
  <c r="G38" i="7"/>
  <c r="G93" i="7"/>
  <c r="G91" i="7"/>
  <c r="G95" i="7" s="1"/>
  <c r="F99" i="7"/>
  <c r="E40" i="7"/>
  <c r="D52" i="7" s="1"/>
  <c r="D49" i="7"/>
  <c r="E39" i="7"/>
  <c r="G40" i="7"/>
  <c r="E42" i="7"/>
  <c r="D50" i="7"/>
  <c r="G92" i="7"/>
  <c r="E91" i="7"/>
  <c r="D102" i="6"/>
  <c r="G93" i="6"/>
  <c r="G91" i="6"/>
  <c r="E91" i="6"/>
  <c r="G92" i="6"/>
  <c r="E40" i="6"/>
  <c r="E38" i="6"/>
  <c r="D46" i="6"/>
  <c r="E39" i="6"/>
  <c r="G38" i="6"/>
  <c r="F46" i="6"/>
  <c r="G40" i="6"/>
  <c r="G39" i="6"/>
  <c r="D97" i="6"/>
  <c r="D98" i="6" s="1"/>
  <c r="D99" i="6" s="1"/>
  <c r="D41" i="2"/>
  <c r="D26" i="2"/>
  <c r="D34" i="2"/>
  <c r="D38" i="2"/>
  <c r="B49" i="2"/>
  <c r="D27" i="2"/>
  <c r="D31" i="2"/>
  <c r="D35" i="2"/>
  <c r="D39" i="2"/>
  <c r="D43" i="2"/>
  <c r="C49" i="2"/>
  <c r="D24" i="2"/>
  <c r="D28" i="2"/>
  <c r="D32" i="2"/>
  <c r="D36" i="2"/>
  <c r="D40" i="2"/>
  <c r="D49" i="2"/>
  <c r="C50" i="2"/>
  <c r="D30" i="2"/>
  <c r="D42" i="2"/>
  <c r="G68" i="7" l="1"/>
  <c r="H68" i="7" s="1"/>
  <c r="G69" i="7"/>
  <c r="H69" i="7" s="1"/>
  <c r="G66" i="7"/>
  <c r="H66" i="7" s="1"/>
  <c r="G64" i="7"/>
  <c r="H64" i="7" s="1"/>
  <c r="G62" i="7"/>
  <c r="H62" i="7" s="1"/>
  <c r="G60" i="7"/>
  <c r="D51" i="7"/>
  <c r="G70" i="7"/>
  <c r="H70" i="7" s="1"/>
  <c r="G65" i="7"/>
  <c r="H65" i="7" s="1"/>
  <c r="G61" i="7"/>
  <c r="H61" i="7" s="1"/>
  <c r="E95" i="7"/>
  <c r="D105" i="7"/>
  <c r="D103" i="7"/>
  <c r="G42" i="7"/>
  <c r="D103" i="6"/>
  <c r="D52" i="6"/>
  <c r="D50" i="6"/>
  <c r="E42" i="6"/>
  <c r="G95" i="6"/>
  <c r="G42" i="6"/>
  <c r="E93" i="6"/>
  <c r="E92" i="6"/>
  <c r="E95" i="6" s="1"/>
  <c r="H60" i="7" l="1"/>
  <c r="G74" i="7"/>
  <c r="G72" i="7"/>
  <c r="G73" i="7" s="1"/>
  <c r="E112" i="7"/>
  <c r="F112" i="7" s="1"/>
  <c r="E110" i="7"/>
  <c r="F110" i="7" s="1"/>
  <c r="E108" i="7"/>
  <c r="E113" i="7"/>
  <c r="F113" i="7" s="1"/>
  <c r="E111" i="7"/>
  <c r="F111" i="7" s="1"/>
  <c r="E109" i="7"/>
  <c r="F109" i="7" s="1"/>
  <c r="D104" i="7"/>
  <c r="E112" i="6"/>
  <c r="F112" i="6" s="1"/>
  <c r="E110" i="6"/>
  <c r="F110" i="6" s="1"/>
  <c r="E108" i="6"/>
  <c r="E113" i="6"/>
  <c r="F113" i="6" s="1"/>
  <c r="E111" i="6"/>
  <c r="F111" i="6" s="1"/>
  <c r="E109" i="6"/>
  <c r="F109" i="6" s="1"/>
  <c r="D104" i="6"/>
  <c r="D105" i="6"/>
  <c r="G68" i="6"/>
  <c r="H68" i="6" s="1"/>
  <c r="G69" i="6"/>
  <c r="H69" i="6" s="1"/>
  <c r="G66" i="6"/>
  <c r="H66" i="6" s="1"/>
  <c r="G64" i="6"/>
  <c r="H64" i="6" s="1"/>
  <c r="G62" i="6"/>
  <c r="H62" i="6" s="1"/>
  <c r="G60" i="6"/>
  <c r="D51" i="6"/>
  <c r="G70" i="6"/>
  <c r="H70" i="6" s="1"/>
  <c r="G65" i="6"/>
  <c r="H65" i="6" s="1"/>
  <c r="G61" i="6"/>
  <c r="H61" i="6" s="1"/>
  <c r="E115" i="7" l="1"/>
  <c r="E116" i="7" s="1"/>
  <c r="E117" i="7"/>
  <c r="F108" i="7"/>
  <c r="H74" i="7"/>
  <c r="H72" i="7"/>
  <c r="E115" i="6"/>
  <c r="E116" i="6" s="1"/>
  <c r="E117" i="6"/>
  <c r="F108" i="6"/>
  <c r="H60" i="6"/>
  <c r="G74" i="6"/>
  <c r="G72" i="6"/>
  <c r="G73" i="6" s="1"/>
  <c r="F117" i="7" l="1"/>
  <c r="F115" i="7"/>
  <c r="G76" i="7"/>
  <c r="H73" i="7"/>
  <c r="H74" i="6"/>
  <c r="H72" i="6"/>
  <c r="F117" i="6"/>
  <c r="F115" i="6"/>
  <c r="G120" i="7" l="1"/>
  <c r="F116" i="7"/>
  <c r="G76" i="6"/>
  <c r="H73" i="6"/>
  <c r="G120" i="6"/>
  <c r="F116" i="6"/>
</calcChain>
</file>

<file path=xl/sharedStrings.xml><?xml version="1.0" encoding="utf-8"?>
<sst xmlns="http://schemas.openxmlformats.org/spreadsheetml/2006/main" count="398" uniqueCount="137">
  <si>
    <t>HPLC System Suitability Report</t>
  </si>
  <si>
    <t>Analysis Data</t>
  </si>
  <si>
    <t>Assay</t>
  </si>
  <si>
    <t>Sample(s)</t>
  </si>
  <si>
    <t>Reference Substance:</t>
  </si>
  <si>
    <t>DTO TABLETS</t>
  </si>
  <si>
    <t>% age Purity:</t>
  </si>
  <si>
    <t>NDQD201510453</t>
  </si>
  <si>
    <t>Weight (mg):</t>
  </si>
  <si>
    <t xml:space="preserve">Ofloxacin and Ornidazole </t>
  </si>
  <si>
    <t>Standard Conc (mg/mL):</t>
  </si>
  <si>
    <t>Each Tablet contaions: Ofloxacin, Ornidazole</t>
  </si>
  <si>
    <t>2015-10-26 12:36:26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</si>
  <si>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</si>
  <si>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</si>
  <si>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</si>
  <si>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</si>
  <si>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</si>
  <si>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</si>
  <si>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</si>
  <si>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</si>
  <si>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</si>
  <si>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</si>
  <si>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</si>
  <si>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</si>
  <si>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</si>
  <si>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</si>
  <si>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</si>
  <si>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</si>
  <si>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</si>
  <si>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</si>
  <si>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</si>
  <si>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</si>
  <si>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</si>
  <si>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</si>
  <si>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</si>
  <si>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</si>
  <si>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</si>
  <si>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</si>
  <si>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</si>
  <si>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</si>
  <si>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</si>
  <si>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</si>
  <si>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</si>
  <si>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</si>
  <si>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</si>
  <si>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</si>
  <si>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</si>
  <si>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</si>
  <si>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</si>
  <si>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</si>
  <si>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</si>
  <si>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</si>
  <si>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</si>
  <si>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</si>
  <si>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</si>
  <si>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</si>
  <si>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</si>
  <si>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</si>
  <si>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</si>
  <si>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</si>
  <si>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</si>
  <si>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</si>
  <si>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</si>
  <si>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</si>
  <si>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</si>
  <si>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</si>
  <si>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</si>
  <si>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</si>
  <si>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</si>
  <si>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</si>
  <si>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</si>
  <si>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</si>
  <si>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</si>
  <si>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</si>
  <si>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</si>
  <si>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</si>
  <si>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</si>
  <si>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</si>
  <si>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</si>
  <si>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</si>
  <si>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</si>
  <si>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</si>
  <si>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</si>
  <si>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</si>
  <si>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</si>
  <si>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</si>
  <si>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</si>
  <si>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</si>
  <si>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</si>
  <si>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</si>
  <si>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</si>
  <si>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</si>
  <si>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</si>
  <si>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</si>
  <si>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</si>
  <si>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</si>
  <si>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</si>
  <si>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</si>
  <si>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</si>
  <si>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</si>
  <si>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</si>
  <si>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</si>
  <si>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</si>
  <si>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</si>
  <si>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</si>
  <si>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</si>
  <si>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</si>
  <si>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</si>
  <si>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</si>
  <si>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</si>
  <si>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</si>
  <si>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</si>
  <si>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</si>
  <si>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</si>
  <si>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</si>
  <si>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</si>
  <si>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</si>
  <si>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</si>
  <si>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</si>
  <si>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</si>
  <si>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</si>
  <si>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</si>
  <si>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</si>
  <si>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Ornidazole</t>
  </si>
  <si>
    <t>2015-09-09 12:21:52</t>
  </si>
  <si>
    <t>Ofloxacin</t>
  </si>
  <si>
    <t>Ofloxacin
Ornidazole</t>
  </si>
  <si>
    <t>Each film coated tablet contains:
Ofloxacin USP 200 mg
Ornidazole 500 mg</t>
  </si>
  <si>
    <t>2015-09-09 12:25:13</t>
  </si>
  <si>
    <t>ofloxacin</t>
  </si>
  <si>
    <t>O 18 1</t>
  </si>
  <si>
    <t>ORGYL 500 MG TABLETS</t>
  </si>
  <si>
    <t>NDQD201509268</t>
  </si>
  <si>
    <t>Each film coated Tablet contains: ornidazole 500mg
Ornidazole 500 mg</t>
  </si>
  <si>
    <t>O17 3</t>
  </si>
  <si>
    <t>E. Tanui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</si>
</sst>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</numFmts>
  <fonts count="25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b/>
      <sz val="10"/>
      <color rgb="FF000000"/>
      <name val="Arial"/>
      <family val="2"/>
    </font>
    <font>
      <sz val="12"/>
      <color rgb="FF000000"/>
      <name val="Arial"/>
      <family val="2"/>
    </font>
    <font>
      <b/>
      <i/>
      <sz val="10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u/>
      <sz val="16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sz val="10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  <fill>
      <patternFill patternType="solid">
        <fgColor theme="0"/>
        <bgColor rgb="FFFFFFFF"/>
      </patternFill>
    </fill>
  </fills>
  <borders count="6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indexed="64"/>
      </bottom>
      <diagonal/>
    </border>
  </borders>
  <cellStyleXfs count="2">
    <xf numFmtId="0" fontId="0" fillId="0" borderId="0"/>
    <xf numFmtId="0" fontId="24" fillId="2" borderId="0"/>
  </cellStyleXfs>
  <cellXfs count="306">
    <xf numFmtId="0" fontId="0" fillId="2" borderId="0" xfId="0" applyFill="1"/>
    <xf numFmtId="0" fontId="1" fillId="2" borderId="0" xfId="0" applyFont="1" applyFill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4" fillId="3" borderId="0" xfId="0" applyFont="1" applyFill="1" applyAlignment="1" applyProtection="1">
      <alignment horizontal="left"/>
      <protection locked="0"/>
    </xf>
    <xf numFmtId="0" fontId="1" fillId="2" borderId="0" xfId="1" applyFont="1" applyFill="1"/>
    <xf numFmtId="0" fontId="2" fillId="2" borderId="0" xfId="1" applyFont="1" applyFill="1"/>
    <xf numFmtId="0" fontId="2" fillId="2" borderId="0" xfId="1" applyFont="1" applyFill="1" applyAlignment="1">
      <alignment horizontal="right"/>
    </xf>
    <xf numFmtId="0" fontId="4" fillId="2" borderId="0" xfId="1" applyFont="1" applyFill="1"/>
    <xf numFmtId="0" fontId="4" fillId="2" borderId="0" xfId="1" applyFont="1" applyFill="1" applyAlignment="1">
      <alignment horizontal="left"/>
    </xf>
    <xf numFmtId="0" fontId="5" fillId="2" borderId="0" xfId="1" applyFont="1" applyFill="1" applyAlignment="1">
      <alignment horizontal="left"/>
    </xf>
    <xf numFmtId="0" fontId="5" fillId="2" borderId="0" xfId="1" applyFont="1" applyFill="1" applyAlignment="1">
      <alignment horizontal="center"/>
    </xf>
    <xf numFmtId="0" fontId="6" fillId="2" borderId="0" xfId="1" applyFont="1" applyFill="1"/>
    <xf numFmtId="0" fontId="5" fillId="2" borderId="0" xfId="1" applyFont="1" applyFill="1"/>
    <xf numFmtId="2" fontId="5" fillId="2" borderId="0" xfId="1" applyNumberFormat="1" applyFont="1" applyFill="1" applyAlignment="1">
      <alignment horizontal="center"/>
    </xf>
    <xf numFmtId="164" fontId="5" fillId="2" borderId="0" xfId="1" applyNumberFormat="1" applyFont="1" applyFill="1" applyAlignment="1">
      <alignment horizontal="center"/>
    </xf>
    <xf numFmtId="0" fontId="5" fillId="2" borderId="1" xfId="1" applyFont="1" applyFill="1" applyBorder="1" applyAlignment="1">
      <alignment horizontal="center"/>
    </xf>
    <xf numFmtId="0" fontId="5" fillId="2" borderId="2" xfId="1" applyFont="1" applyFill="1" applyBorder="1" applyAlignment="1">
      <alignment horizontal="center"/>
    </xf>
    <xf numFmtId="0" fontId="6" fillId="2" borderId="3" xfId="1" applyFont="1" applyFill="1" applyBorder="1" applyAlignment="1">
      <alignment horizontal="center"/>
    </xf>
    <xf numFmtId="0" fontId="7" fillId="3" borderId="3" xfId="1" applyFont="1" applyFill="1" applyBorder="1" applyAlignment="1" applyProtection="1">
      <alignment horizontal="center"/>
      <protection locked="0"/>
    </xf>
    <xf numFmtId="2" fontId="7" fillId="3" borderId="3" xfId="1" applyNumberFormat="1" applyFont="1" applyFill="1" applyBorder="1" applyAlignment="1" applyProtection="1">
      <alignment horizontal="center"/>
      <protection locked="0"/>
    </xf>
    <xf numFmtId="2" fontId="7" fillId="3" borderId="4" xfId="1" applyNumberFormat="1" applyFont="1" applyFill="1" applyBorder="1" applyAlignment="1" applyProtection="1">
      <alignment horizontal="center"/>
      <protection locked="0"/>
    </xf>
    <xf numFmtId="0" fontId="7" fillId="3" borderId="5" xfId="1" applyFont="1" applyFill="1" applyBorder="1" applyAlignment="1" applyProtection="1">
      <alignment horizontal="center"/>
      <protection locked="0"/>
    </xf>
    <xf numFmtId="2" fontId="7" fillId="3" borderId="5" xfId="1" applyNumberFormat="1" applyFont="1" applyFill="1" applyBorder="1" applyAlignment="1" applyProtection="1">
      <alignment horizontal="center"/>
      <protection locked="0"/>
    </xf>
    <xf numFmtId="0" fontId="6" fillId="2" borderId="4" xfId="1" applyFont="1" applyFill="1" applyBorder="1"/>
    <xf numFmtId="1" fontId="5" fillId="4" borderId="2" xfId="1" applyNumberFormat="1" applyFont="1" applyFill="1" applyBorder="1" applyAlignment="1">
      <alignment horizontal="center"/>
    </xf>
    <xf numFmtId="1" fontId="5" fillId="4" borderId="1" xfId="1" applyNumberFormat="1" applyFont="1" applyFill="1" applyBorder="1" applyAlignment="1">
      <alignment horizontal="center"/>
    </xf>
    <xf numFmtId="2" fontId="5" fillId="4" borderId="1" xfId="1" applyNumberFormat="1" applyFont="1" applyFill="1" applyBorder="1" applyAlignment="1">
      <alignment horizontal="center"/>
    </xf>
    <xf numFmtId="0" fontId="6" fillId="2" borderId="3" xfId="1" applyFont="1" applyFill="1" applyBorder="1"/>
    <xf numFmtId="10" fontId="5" fillId="5" borderId="1" xfId="1" applyNumberFormat="1" applyFont="1" applyFill="1" applyBorder="1" applyAlignment="1">
      <alignment horizontal="center"/>
    </xf>
    <xf numFmtId="165" fontId="5" fillId="2" borderId="0" xfId="1" applyNumberFormat="1" applyFont="1" applyFill="1" applyAlignment="1">
      <alignment horizontal="center"/>
    </xf>
    <xf numFmtId="0" fontId="6" fillId="2" borderId="6" xfId="1" applyFont="1" applyFill="1" applyBorder="1"/>
    <xf numFmtId="0" fontId="6" fillId="2" borderId="5" xfId="1" applyFont="1" applyFill="1" applyBorder="1"/>
    <xf numFmtId="0" fontId="5" fillId="4" borderId="1" xfId="1" applyFont="1" applyFill="1" applyBorder="1" applyAlignment="1">
      <alignment horizontal="center"/>
    </xf>
    <xf numFmtId="0" fontId="5" fillId="2" borderId="7" xfId="1" applyFont="1" applyFill="1" applyBorder="1" applyAlignment="1">
      <alignment horizontal="center"/>
    </xf>
    <xf numFmtId="0" fontId="6" fillId="2" borderId="7" xfId="1" applyFont="1" applyFill="1" applyBorder="1"/>
    <xf numFmtId="0" fontId="6" fillId="2" borderId="8" xfId="1" applyFont="1" applyFill="1" applyBorder="1"/>
    <xf numFmtId="0" fontId="6" fillId="2" borderId="0" xfId="1" applyFont="1" applyFill="1" applyAlignment="1" applyProtection="1">
      <alignment horizontal="left"/>
      <protection locked="0"/>
    </xf>
    <xf numFmtId="0" fontId="6" fillId="2" borderId="0" xfId="1" applyFont="1" applyFill="1" applyProtection="1">
      <protection locked="0"/>
    </xf>
    <xf numFmtId="0" fontId="2" fillId="2" borderId="9" xfId="1" applyFont="1" applyFill="1" applyBorder="1"/>
    <xf numFmtId="0" fontId="2" fillId="2" borderId="0" xfId="1" applyFont="1" applyFill="1" applyAlignment="1">
      <alignment horizontal="center"/>
    </xf>
    <xf numFmtId="10" fontId="2" fillId="2" borderId="9" xfId="1" applyNumberFormat="1" applyFont="1" applyFill="1" applyBorder="1"/>
    <xf numFmtId="0" fontId="24" fillId="2" borderId="0" xfId="1" applyFill="1"/>
    <xf numFmtId="0" fontId="1" fillId="2" borderId="10" xfId="1" applyFont="1" applyFill="1" applyBorder="1" applyAlignment="1">
      <alignment horizontal="center"/>
    </xf>
    <xf numFmtId="0" fontId="2" fillId="2" borderId="10" xfId="1" applyFont="1" applyFill="1" applyBorder="1" applyAlignment="1">
      <alignment horizontal="center"/>
    </xf>
    <xf numFmtId="0" fontId="1" fillId="2" borderId="0" xfId="1" applyFont="1" applyFill="1" applyAlignment="1">
      <alignment horizontal="right"/>
    </xf>
    <xf numFmtId="0" fontId="2" fillId="2" borderId="7" xfId="1" applyFont="1" applyFill="1" applyBorder="1"/>
    <xf numFmtId="0" fontId="1" fillId="2" borderId="11" xfId="1" applyFont="1" applyFill="1" applyBorder="1"/>
    <xf numFmtId="0" fontId="2" fillId="2" borderId="11" xfId="1" applyFont="1" applyFill="1" applyBorder="1"/>
    <xf numFmtId="0" fontId="11" fillId="2" borderId="0" xfId="1" applyFont="1" applyFill="1"/>
    <xf numFmtId="0" fontId="12" fillId="2" borderId="0" xfId="1" applyFont="1" applyFill="1"/>
    <xf numFmtId="0" fontId="13" fillId="2" borderId="0" xfId="1" applyFont="1" applyFill="1" applyAlignment="1" applyProtection="1">
      <alignment horizontal="right"/>
      <protection locked="0"/>
    </xf>
    <xf numFmtId="0" fontId="13" fillId="2" borderId="0" xfId="1" applyFont="1" applyFill="1" applyAlignment="1" applyProtection="1">
      <alignment horizontal="left"/>
      <protection locked="0"/>
    </xf>
    <xf numFmtId="0" fontId="14" fillId="2" borderId="0" xfId="1" applyFont="1" applyFill="1"/>
    <xf numFmtId="0" fontId="14" fillId="3" borderId="0" xfId="1" applyFont="1" applyFill="1" applyAlignment="1" applyProtection="1">
      <alignment horizontal="left"/>
      <protection locked="0"/>
    </xf>
    <xf numFmtId="0" fontId="11" fillId="3" borderId="0" xfId="1" applyFont="1" applyFill="1" applyProtection="1">
      <protection locked="0"/>
    </xf>
    <xf numFmtId="168" fontId="14" fillId="3" borderId="0" xfId="1" applyNumberFormat="1" applyFont="1" applyFill="1" applyAlignment="1" applyProtection="1">
      <alignment horizontal="center"/>
      <protection locked="0"/>
    </xf>
    <xf numFmtId="169" fontId="11" fillId="2" borderId="0" xfId="1" applyNumberFormat="1" applyFont="1" applyFill="1" applyAlignment="1">
      <alignment horizontal="left"/>
    </xf>
    <xf numFmtId="0" fontId="3" fillId="2" borderId="0" xfId="1" applyFont="1" applyFill="1" applyAlignment="1">
      <alignment horizontal="left"/>
    </xf>
    <xf numFmtId="0" fontId="12" fillId="2" borderId="0" xfId="1" applyFont="1" applyFill="1" applyAlignment="1">
      <alignment horizontal="right"/>
    </xf>
    <xf numFmtId="0" fontId="11" fillId="2" borderId="0" xfId="1" applyFont="1" applyFill="1" applyAlignment="1">
      <alignment horizontal="right"/>
    </xf>
    <xf numFmtId="0" fontId="13" fillId="3" borderId="0" xfId="1" applyFont="1" applyFill="1" applyAlignment="1" applyProtection="1">
      <alignment horizontal="center"/>
      <protection locked="0"/>
    </xf>
    <xf numFmtId="0" fontId="14" fillId="3" borderId="0" xfId="1" applyFont="1" applyFill="1" applyAlignment="1" applyProtection="1">
      <alignment horizontal="center"/>
      <protection locked="0"/>
    </xf>
    <xf numFmtId="0" fontId="15" fillId="2" borderId="0" xfId="1" applyFont="1" applyFill="1" applyAlignment="1">
      <alignment vertical="center" wrapText="1"/>
    </xf>
    <xf numFmtId="0" fontId="12" fillId="2" borderId="0" xfId="1" applyFont="1" applyFill="1" applyAlignment="1">
      <alignment horizontal="center"/>
    </xf>
    <xf numFmtId="0" fontId="16" fillId="2" borderId="0" xfId="1" applyFont="1" applyFill="1"/>
    <xf numFmtId="0" fontId="17" fillId="2" borderId="0" xfId="1" applyFont="1" applyFill="1"/>
    <xf numFmtId="2" fontId="13" fillId="3" borderId="0" xfId="1" applyNumberFormat="1" applyFont="1" applyFill="1" applyAlignment="1" applyProtection="1">
      <alignment horizontal="center"/>
      <protection locked="0"/>
    </xf>
    <xf numFmtId="0" fontId="12" fillId="2" borderId="0" xfId="1" applyFont="1" applyFill="1" applyAlignment="1">
      <alignment vertical="center" wrapText="1"/>
    </xf>
    <xf numFmtId="0" fontId="18" fillId="2" borderId="0" xfId="1" applyFont="1" applyFill="1"/>
    <xf numFmtId="2" fontId="12" fillId="2" borderId="0" xfId="1" applyNumberFormat="1" applyFont="1" applyFill="1" applyAlignment="1">
      <alignment horizontal="center"/>
    </xf>
    <xf numFmtId="0" fontId="19" fillId="2" borderId="0" xfId="1" applyFont="1" applyFill="1" applyAlignment="1">
      <alignment horizontal="left" vertical="center" wrapText="1"/>
    </xf>
    <xf numFmtId="170" fontId="12" fillId="2" borderId="0" xfId="1" applyNumberFormat="1" applyFont="1" applyFill="1" applyAlignment="1">
      <alignment horizontal="center"/>
    </xf>
    <xf numFmtId="0" fontId="11" fillId="2" borderId="21" xfId="1" applyFont="1" applyFill="1" applyBorder="1" applyAlignment="1">
      <alignment horizontal="right"/>
    </xf>
    <xf numFmtId="0" fontId="13" fillId="3" borderId="22" xfId="1" applyFont="1" applyFill="1" applyBorder="1" applyAlignment="1" applyProtection="1">
      <alignment horizontal="center"/>
      <protection locked="0"/>
    </xf>
    <xf numFmtId="0" fontId="11" fillId="2" borderId="23" xfId="1" applyFont="1" applyFill="1" applyBorder="1" applyAlignment="1">
      <alignment horizontal="right"/>
    </xf>
    <xf numFmtId="0" fontId="13" fillId="3" borderId="24" xfId="1" applyFont="1" applyFill="1" applyBorder="1" applyAlignment="1" applyProtection="1">
      <alignment horizontal="center"/>
      <protection locked="0"/>
    </xf>
    <xf numFmtId="0" fontId="12" fillId="2" borderId="22" xfId="1" applyFont="1" applyFill="1" applyBorder="1" applyAlignment="1">
      <alignment horizontal="center"/>
    </xf>
    <xf numFmtId="0" fontId="12" fillId="2" borderId="25" xfId="1" applyFont="1" applyFill="1" applyBorder="1" applyAlignment="1">
      <alignment horizontal="center"/>
    </xf>
    <xf numFmtId="0" fontId="12" fillId="2" borderId="26" xfId="1" applyFont="1" applyFill="1" applyBorder="1" applyAlignment="1">
      <alignment horizontal="center"/>
    </xf>
    <xf numFmtId="0" fontId="12" fillId="2" borderId="27" xfId="1" applyFont="1" applyFill="1" applyBorder="1" applyAlignment="1">
      <alignment horizontal="center"/>
    </xf>
    <xf numFmtId="0" fontId="12" fillId="2" borderId="12" xfId="1" applyFont="1" applyFill="1" applyBorder="1" applyAlignment="1">
      <alignment horizontal="center"/>
    </xf>
    <xf numFmtId="0" fontId="11" fillId="2" borderId="28" xfId="1" applyFont="1" applyFill="1" applyBorder="1" applyAlignment="1">
      <alignment horizontal="center"/>
    </xf>
    <xf numFmtId="0" fontId="13" fillId="3" borderId="29" xfId="1" applyFont="1" applyFill="1" applyBorder="1" applyAlignment="1" applyProtection="1">
      <alignment horizontal="center"/>
      <protection locked="0"/>
    </xf>
    <xf numFmtId="171" fontId="11" fillId="2" borderId="26" xfId="1" applyNumberFormat="1" applyFont="1" applyFill="1" applyBorder="1" applyAlignment="1">
      <alignment horizontal="center"/>
    </xf>
    <xf numFmtId="171" fontId="11" fillId="2" borderId="30" xfId="1" applyNumberFormat="1" applyFont="1" applyFill="1" applyBorder="1" applyAlignment="1">
      <alignment horizontal="center"/>
    </xf>
    <xf numFmtId="0" fontId="18" fillId="2" borderId="13" xfId="1" applyFont="1" applyFill="1" applyBorder="1"/>
    <xf numFmtId="0" fontId="11" fillId="2" borderId="24" xfId="1" applyFont="1" applyFill="1" applyBorder="1" applyAlignment="1">
      <alignment horizontal="center"/>
    </xf>
    <xf numFmtId="0" fontId="13" fillId="3" borderId="23" xfId="1" applyFont="1" applyFill="1" applyBorder="1" applyAlignment="1" applyProtection="1">
      <alignment horizontal="center"/>
      <protection locked="0"/>
    </xf>
    <xf numFmtId="171" fontId="11" fillId="2" borderId="31" xfId="1" applyNumberFormat="1" applyFont="1" applyFill="1" applyBorder="1" applyAlignment="1">
      <alignment horizontal="center"/>
    </xf>
    <xf numFmtId="171" fontId="11" fillId="2" borderId="32" xfId="1" applyNumberFormat="1" applyFont="1" applyFill="1" applyBorder="1" applyAlignment="1">
      <alignment horizontal="center"/>
    </xf>
    <xf numFmtId="0" fontId="11" fillId="2" borderId="33" xfId="1" applyFont="1" applyFill="1" applyBorder="1" applyAlignment="1">
      <alignment horizontal="center"/>
    </xf>
    <xf numFmtId="0" fontId="13" fillId="3" borderId="34" xfId="1" applyFont="1" applyFill="1" applyBorder="1" applyAlignment="1" applyProtection="1">
      <alignment horizontal="center"/>
      <protection locked="0"/>
    </xf>
    <xf numFmtId="171" fontId="11" fillId="2" borderId="35" xfId="1" applyNumberFormat="1" applyFont="1" applyFill="1" applyBorder="1" applyAlignment="1">
      <alignment horizontal="center"/>
    </xf>
    <xf numFmtId="171" fontId="11" fillId="2" borderId="36" xfId="1" applyNumberFormat="1" applyFont="1" applyFill="1" applyBorder="1" applyAlignment="1">
      <alignment horizontal="center"/>
    </xf>
    <xf numFmtId="0" fontId="11" fillId="2" borderId="15" xfId="1" applyFont="1" applyFill="1" applyBorder="1"/>
    <xf numFmtId="0" fontId="11" fillId="2" borderId="24" xfId="1" applyFont="1" applyFill="1" applyBorder="1" applyAlignment="1">
      <alignment horizontal="right"/>
    </xf>
    <xf numFmtId="1" fontId="12" fillId="6" borderId="37" xfId="1" applyNumberFormat="1" applyFont="1" applyFill="1" applyBorder="1" applyAlignment="1">
      <alignment horizontal="center"/>
    </xf>
    <xf numFmtId="171" fontId="12" fillId="6" borderId="38" xfId="1" applyNumberFormat="1" applyFont="1" applyFill="1" applyBorder="1" applyAlignment="1">
      <alignment horizontal="center"/>
    </xf>
    <xf numFmtId="171" fontId="12" fillId="6" borderId="39" xfId="1" applyNumberFormat="1" applyFont="1" applyFill="1" applyBorder="1" applyAlignment="1">
      <alignment horizontal="center"/>
    </xf>
    <xf numFmtId="0" fontId="11" fillId="2" borderId="40" xfId="1" applyFont="1" applyFill="1" applyBorder="1" applyAlignment="1">
      <alignment horizontal="right"/>
    </xf>
    <xf numFmtId="0" fontId="13" fillId="3" borderId="16" xfId="1" applyFont="1" applyFill="1" applyBorder="1" applyAlignment="1" applyProtection="1">
      <alignment horizontal="center"/>
      <protection locked="0"/>
    </xf>
    <xf numFmtId="0" fontId="11" fillId="2" borderId="11" xfId="1" applyFont="1" applyFill="1" applyBorder="1" applyAlignment="1">
      <alignment horizontal="right"/>
    </xf>
    <xf numFmtId="2" fontId="11" fillId="6" borderId="41" xfId="1" applyNumberFormat="1" applyFont="1" applyFill="1" applyBorder="1" applyAlignment="1">
      <alignment horizontal="center"/>
    </xf>
    <xf numFmtId="0" fontId="11" fillId="2" borderId="0" xfId="1" applyFont="1" applyFill="1" applyAlignment="1">
      <alignment horizontal="center"/>
    </xf>
    <xf numFmtId="2" fontId="11" fillId="7" borderId="41" xfId="1" applyNumberFormat="1" applyFont="1" applyFill="1" applyBorder="1" applyAlignment="1">
      <alignment horizontal="center"/>
    </xf>
    <xf numFmtId="2" fontId="11" fillId="2" borderId="0" xfId="1" applyNumberFormat="1" applyFont="1" applyFill="1" applyAlignment="1">
      <alignment horizontal="center"/>
    </xf>
    <xf numFmtId="166" fontId="11" fillId="6" borderId="41" xfId="1" applyNumberFormat="1" applyFont="1" applyFill="1" applyBorder="1" applyAlignment="1">
      <alignment horizontal="center"/>
    </xf>
    <xf numFmtId="166" fontId="11" fillId="2" borderId="0" xfId="1" applyNumberFormat="1" applyFont="1" applyFill="1" applyAlignment="1">
      <alignment horizontal="center"/>
    </xf>
    <xf numFmtId="166" fontId="11" fillId="6" borderId="17" xfId="1" applyNumberFormat="1" applyFont="1" applyFill="1" applyBorder="1" applyAlignment="1">
      <alignment horizontal="center"/>
    </xf>
    <xf numFmtId="0" fontId="11" fillId="2" borderId="42" xfId="1" applyFont="1" applyFill="1" applyBorder="1" applyAlignment="1">
      <alignment horizontal="right"/>
    </xf>
    <xf numFmtId="166" fontId="13" fillId="3" borderId="41" xfId="1" applyNumberFormat="1" applyFont="1" applyFill="1" applyBorder="1" applyAlignment="1" applyProtection="1">
      <alignment horizontal="center"/>
      <protection locked="0"/>
    </xf>
    <xf numFmtId="166" fontId="11" fillId="2" borderId="0" xfId="1" applyNumberFormat="1" applyFont="1" applyFill="1"/>
    <xf numFmtId="0" fontId="11" fillId="2" borderId="29" xfId="1" applyFont="1" applyFill="1" applyBorder="1" applyAlignment="1">
      <alignment horizontal="right"/>
    </xf>
    <xf numFmtId="1" fontId="11" fillId="2" borderId="0" xfId="1" applyNumberFormat="1" applyFont="1" applyFill="1" applyAlignment="1">
      <alignment horizontal="center"/>
    </xf>
    <xf numFmtId="0" fontId="11" fillId="2" borderId="15" xfId="1" applyFont="1" applyFill="1" applyBorder="1" applyAlignment="1">
      <alignment horizontal="right"/>
    </xf>
    <xf numFmtId="2" fontId="11" fillId="6" borderId="15" xfId="1" applyNumberFormat="1" applyFont="1" applyFill="1" applyBorder="1" applyAlignment="1">
      <alignment horizontal="center"/>
    </xf>
    <xf numFmtId="171" fontId="12" fillId="7" borderId="13" xfId="1" applyNumberFormat="1" applyFont="1" applyFill="1" applyBorder="1" applyAlignment="1">
      <alignment horizontal="center"/>
    </xf>
    <xf numFmtId="171" fontId="11" fillId="2" borderId="0" xfId="1" applyNumberFormat="1" applyFont="1" applyFill="1" applyAlignment="1">
      <alignment horizontal="center"/>
    </xf>
    <xf numFmtId="10" fontId="11" fillId="6" borderId="41" xfId="1" applyNumberFormat="1" applyFont="1" applyFill="1" applyBorder="1" applyAlignment="1">
      <alignment horizontal="center"/>
    </xf>
    <xf numFmtId="0" fontId="11" fillId="2" borderId="43" xfId="1" applyFont="1" applyFill="1" applyBorder="1" applyAlignment="1">
      <alignment horizontal="right"/>
    </xf>
    <xf numFmtId="0" fontId="11" fillId="7" borderId="15" xfId="1" applyFont="1" applyFill="1" applyBorder="1" applyAlignment="1">
      <alignment horizontal="center"/>
    </xf>
    <xf numFmtId="0" fontId="3" fillId="2" borderId="0" xfId="1" applyFont="1" applyFill="1"/>
    <xf numFmtId="0" fontId="12" fillId="2" borderId="0" xfId="1" applyFont="1" applyFill="1" applyAlignment="1">
      <alignment horizontal="left"/>
    </xf>
    <xf numFmtId="0" fontId="11" fillId="2" borderId="0" xfId="1" applyFont="1" applyFill="1" applyAlignment="1">
      <alignment horizontal="left"/>
    </xf>
    <xf numFmtId="172" fontId="13" fillId="3" borderId="0" xfId="1" applyNumberFormat="1" applyFont="1" applyFill="1" applyAlignment="1" applyProtection="1">
      <alignment horizontal="center"/>
      <protection locked="0"/>
    </xf>
    <xf numFmtId="166" fontId="12" fillId="2" borderId="0" xfId="1" applyNumberFormat="1" applyFont="1" applyFill="1" applyAlignment="1" applyProtection="1">
      <alignment horizontal="center"/>
      <protection locked="0"/>
    </xf>
    <xf numFmtId="2" fontId="12" fillId="2" borderId="13" xfId="1" applyNumberFormat="1" applyFont="1" applyFill="1" applyBorder="1" applyAlignment="1">
      <alignment horizontal="center"/>
    </xf>
    <xf numFmtId="0" fontId="12" fillId="2" borderId="13" xfId="1" applyFont="1" applyFill="1" applyBorder="1" applyAlignment="1">
      <alignment horizontal="center"/>
    </xf>
    <xf numFmtId="0" fontId="11" fillId="2" borderId="13" xfId="1" applyFont="1" applyFill="1" applyBorder="1" applyAlignment="1">
      <alignment horizontal="center"/>
    </xf>
    <xf numFmtId="0" fontId="13" fillId="3" borderId="21" xfId="1" applyFont="1" applyFill="1" applyBorder="1" applyAlignment="1" applyProtection="1">
      <alignment horizontal="center"/>
      <protection locked="0"/>
    </xf>
    <xf numFmtId="166" fontId="11" fillId="2" borderId="21" xfId="1" applyNumberFormat="1" applyFont="1" applyFill="1" applyBorder="1" applyAlignment="1">
      <alignment horizontal="center"/>
    </xf>
    <xf numFmtId="10" fontId="11" fillId="2" borderId="13" xfId="1" applyNumberFormat="1" applyFont="1" applyFill="1" applyBorder="1" applyAlignment="1">
      <alignment horizontal="center" vertical="center"/>
    </xf>
    <xf numFmtId="0" fontId="11" fillId="2" borderId="14" xfId="1" applyFont="1" applyFill="1" applyBorder="1" applyAlignment="1">
      <alignment horizontal="center"/>
    </xf>
    <xf numFmtId="166" fontId="11" fillId="2" borderId="23" xfId="1" applyNumberFormat="1" applyFont="1" applyFill="1" applyBorder="1" applyAlignment="1">
      <alignment horizontal="center"/>
    </xf>
    <xf numFmtId="10" fontId="11" fillId="2" borderId="14" xfId="1" applyNumberFormat="1" applyFont="1" applyFill="1" applyBorder="1" applyAlignment="1">
      <alignment horizontal="center" vertical="center"/>
    </xf>
    <xf numFmtId="1" fontId="13" fillId="3" borderId="23" xfId="1" applyNumberFormat="1" applyFont="1" applyFill="1" applyBorder="1" applyAlignment="1" applyProtection="1">
      <alignment horizontal="center"/>
      <protection locked="0"/>
    </xf>
    <xf numFmtId="0" fontId="11" fillId="2" borderId="15" xfId="1" applyFont="1" applyFill="1" applyBorder="1" applyAlignment="1">
      <alignment horizontal="center"/>
    </xf>
    <xf numFmtId="0" fontId="13" fillId="3" borderId="43" xfId="1" applyFont="1" applyFill="1" applyBorder="1" applyAlignment="1" applyProtection="1">
      <alignment horizontal="center"/>
      <protection locked="0"/>
    </xf>
    <xf numFmtId="166" fontId="11" fillId="2" borderId="13" xfId="1" applyNumberFormat="1" applyFont="1" applyFill="1" applyBorder="1" applyAlignment="1">
      <alignment horizontal="center"/>
    </xf>
    <xf numFmtId="10" fontId="11" fillId="2" borderId="22" xfId="1" applyNumberFormat="1" applyFont="1" applyFill="1" applyBorder="1" applyAlignment="1">
      <alignment horizontal="center" vertical="center"/>
    </xf>
    <xf numFmtId="166" fontId="11" fillId="2" borderId="14" xfId="1" applyNumberFormat="1" applyFont="1" applyFill="1" applyBorder="1" applyAlignment="1">
      <alignment horizontal="center"/>
    </xf>
    <xf numFmtId="10" fontId="11" fillId="2" borderId="24" xfId="1" applyNumberFormat="1" applyFont="1" applyFill="1" applyBorder="1" applyAlignment="1">
      <alignment horizontal="center" vertical="center"/>
    </xf>
    <xf numFmtId="166" fontId="11" fillId="2" borderId="15" xfId="1" applyNumberFormat="1" applyFont="1" applyFill="1" applyBorder="1" applyAlignment="1">
      <alignment horizontal="center"/>
    </xf>
    <xf numFmtId="10" fontId="11" fillId="2" borderId="44" xfId="1" applyNumberFormat="1" applyFont="1" applyFill="1" applyBorder="1" applyAlignment="1">
      <alignment horizontal="center" vertical="center"/>
    </xf>
    <xf numFmtId="0" fontId="14" fillId="2" borderId="24" xfId="1" applyFont="1" applyFill="1" applyBorder="1" applyAlignment="1">
      <alignment horizontal="center"/>
    </xf>
    <xf numFmtId="2" fontId="14" fillId="2" borderId="44" xfId="1" applyNumberFormat="1" applyFont="1" applyFill="1" applyBorder="1" applyAlignment="1">
      <alignment horizontal="center"/>
    </xf>
    <xf numFmtId="10" fontId="11" fillId="2" borderId="15" xfId="1" applyNumberFormat="1" applyFont="1" applyFill="1" applyBorder="1" applyAlignment="1">
      <alignment horizontal="center" vertical="center"/>
    </xf>
    <xf numFmtId="0" fontId="11" fillId="2" borderId="45" xfId="1" applyFont="1" applyFill="1" applyBorder="1" applyAlignment="1">
      <alignment horizontal="right"/>
    </xf>
    <xf numFmtId="2" fontId="13" fillId="7" borderId="33" xfId="1" applyNumberFormat="1" applyFont="1" applyFill="1" applyBorder="1" applyAlignment="1">
      <alignment horizontal="center"/>
    </xf>
    <xf numFmtId="10" fontId="13" fillId="7" borderId="33" xfId="1" applyNumberFormat="1" applyFont="1" applyFill="1" applyBorder="1" applyAlignment="1">
      <alignment horizontal="center"/>
    </xf>
    <xf numFmtId="0" fontId="11" fillId="2" borderId="41" xfId="1" applyFont="1" applyFill="1" applyBorder="1" applyAlignment="1">
      <alignment horizontal="right"/>
    </xf>
    <xf numFmtId="10" fontId="13" fillId="6" borderId="57" xfId="1" applyNumberFormat="1" applyFont="1" applyFill="1" applyBorder="1" applyAlignment="1">
      <alignment horizontal="center"/>
    </xf>
    <xf numFmtId="0" fontId="11" fillId="2" borderId="17" xfId="1" applyFont="1" applyFill="1" applyBorder="1" applyAlignment="1">
      <alignment horizontal="right"/>
    </xf>
    <xf numFmtId="0" fontId="13" fillId="7" borderId="46" xfId="1" applyFont="1" applyFill="1" applyBorder="1" applyAlignment="1">
      <alignment horizontal="center"/>
    </xf>
    <xf numFmtId="165" fontId="13" fillId="2" borderId="0" xfId="1" applyNumberFormat="1" applyFont="1" applyFill="1" applyAlignment="1">
      <alignment horizontal="center"/>
    </xf>
    <xf numFmtId="0" fontId="12" fillId="2" borderId="47" xfId="1" applyFont="1" applyFill="1" applyBorder="1" applyAlignment="1">
      <alignment horizontal="center"/>
    </xf>
    <xf numFmtId="0" fontId="12" fillId="2" borderId="40" xfId="1" applyFont="1" applyFill="1" applyBorder="1" applyAlignment="1">
      <alignment horizontal="center"/>
    </xf>
    <xf numFmtId="0" fontId="12" fillId="2" borderId="10" xfId="1" applyFont="1" applyFill="1" applyBorder="1" applyAlignment="1">
      <alignment horizontal="center"/>
    </xf>
    <xf numFmtId="0" fontId="12" fillId="2" borderId="30" xfId="1" applyFont="1" applyFill="1" applyBorder="1" applyAlignment="1">
      <alignment horizontal="center"/>
    </xf>
    <xf numFmtId="0" fontId="11" fillId="2" borderId="48" xfId="1" applyFont="1" applyFill="1" applyBorder="1" applyAlignment="1">
      <alignment horizontal="center"/>
    </xf>
    <xf numFmtId="0" fontId="11" fillId="2" borderId="7" xfId="1" applyFont="1" applyFill="1" applyBorder="1" applyAlignment="1">
      <alignment horizontal="center"/>
    </xf>
    <xf numFmtId="171" fontId="13" fillId="3" borderId="34" xfId="1" applyNumberFormat="1" applyFont="1" applyFill="1" applyBorder="1" applyAlignment="1" applyProtection="1">
      <alignment horizontal="center"/>
      <protection locked="0"/>
    </xf>
    <xf numFmtId="1" fontId="12" fillId="6" borderId="49" xfId="1" applyNumberFormat="1" applyFont="1" applyFill="1" applyBorder="1" applyAlignment="1">
      <alignment horizontal="center"/>
    </xf>
    <xf numFmtId="1" fontId="12" fillId="6" borderId="50" xfId="1" applyNumberFormat="1" applyFont="1" applyFill="1" applyBorder="1" applyAlignment="1">
      <alignment horizontal="center"/>
    </xf>
    <xf numFmtId="171" fontId="12" fillId="6" borderId="15" xfId="1" applyNumberFormat="1" applyFont="1" applyFill="1" applyBorder="1" applyAlignment="1">
      <alignment horizontal="center"/>
    </xf>
    <xf numFmtId="0" fontId="11" fillId="2" borderId="51" xfId="1" applyFont="1" applyFill="1" applyBorder="1" applyAlignment="1">
      <alignment horizontal="right"/>
    </xf>
    <xf numFmtId="0" fontId="13" fillId="3" borderId="52" xfId="1" applyFont="1" applyFill="1" applyBorder="1" applyAlignment="1" applyProtection="1">
      <alignment horizontal="center"/>
      <protection locked="0"/>
    </xf>
    <xf numFmtId="0" fontId="11" fillId="2" borderId="25" xfId="1" applyFont="1" applyFill="1" applyBorder="1" applyAlignment="1">
      <alignment horizontal="right"/>
    </xf>
    <xf numFmtId="2" fontId="11" fillId="6" borderId="27" xfId="1" applyNumberFormat="1" applyFont="1" applyFill="1" applyBorder="1" applyAlignment="1">
      <alignment horizontal="center"/>
    </xf>
    <xf numFmtId="2" fontId="11" fillId="7" borderId="27" xfId="1" applyNumberFormat="1" applyFont="1" applyFill="1" applyBorder="1" applyAlignment="1">
      <alignment horizontal="center"/>
    </xf>
    <xf numFmtId="166" fontId="11" fillId="6" borderId="27" xfId="1" applyNumberFormat="1" applyFont="1" applyFill="1" applyBorder="1" applyAlignment="1">
      <alignment horizontal="center"/>
    </xf>
    <xf numFmtId="166" fontId="11" fillId="7" borderId="27" xfId="1" applyNumberFormat="1" applyFont="1" applyFill="1" applyBorder="1" applyAlignment="1">
      <alignment horizontal="center"/>
    </xf>
    <xf numFmtId="2" fontId="2" fillId="2" borderId="0" xfId="1" applyNumberFormat="1" applyFont="1" applyFill="1" applyAlignment="1">
      <alignment horizontal="center"/>
    </xf>
    <xf numFmtId="0" fontId="11" fillId="2" borderId="53" xfId="1" applyFont="1" applyFill="1" applyBorder="1" applyAlignment="1">
      <alignment horizontal="right"/>
    </xf>
    <xf numFmtId="2" fontId="11" fillId="7" borderId="30" xfId="1" applyNumberFormat="1" applyFont="1" applyFill="1" applyBorder="1" applyAlignment="1">
      <alignment horizontal="center"/>
    </xf>
    <xf numFmtId="0" fontId="12" fillId="2" borderId="0" xfId="1" applyFont="1" applyFill="1" applyAlignment="1">
      <alignment horizontal="center" wrapText="1"/>
    </xf>
    <xf numFmtId="0" fontId="11" fillId="2" borderId="16" xfId="1" applyFont="1" applyFill="1" applyBorder="1" applyAlignment="1">
      <alignment horizontal="right"/>
    </xf>
    <xf numFmtId="171" fontId="12" fillId="7" borderId="16" xfId="1" applyNumberFormat="1" applyFont="1" applyFill="1" applyBorder="1" applyAlignment="1">
      <alignment horizontal="center"/>
    </xf>
    <xf numFmtId="10" fontId="11" fillId="2" borderId="0" xfId="1" applyNumberFormat="1" applyFont="1" applyFill="1" applyAlignment="1">
      <alignment horizontal="center"/>
    </xf>
    <xf numFmtId="10" fontId="12" fillId="6" borderId="41" xfId="1" applyNumberFormat="1" applyFont="1" applyFill="1" applyBorder="1" applyAlignment="1">
      <alignment horizontal="center"/>
    </xf>
    <xf numFmtId="0" fontId="12" fillId="7" borderId="17" xfId="1" applyFont="1" applyFill="1" applyBorder="1" applyAlignment="1">
      <alignment horizontal="center"/>
    </xf>
    <xf numFmtId="0" fontId="12" fillId="2" borderId="54" xfId="1" applyFont="1" applyFill="1" applyBorder="1" applyAlignment="1">
      <alignment horizontal="center"/>
    </xf>
    <xf numFmtId="0" fontId="12" fillId="2" borderId="55" xfId="1" applyFont="1" applyFill="1" applyBorder="1" applyAlignment="1">
      <alignment horizontal="center"/>
    </xf>
    <xf numFmtId="0" fontId="12" fillId="2" borderId="22" xfId="1" applyFont="1" applyFill="1" applyBorder="1" applyAlignment="1">
      <alignment horizontal="center" wrapText="1"/>
    </xf>
    <xf numFmtId="0" fontId="11" fillId="2" borderId="23" xfId="1" applyFont="1" applyFill="1" applyBorder="1" applyAlignment="1">
      <alignment horizontal="center"/>
    </xf>
    <xf numFmtId="1" fontId="13" fillId="3" borderId="31" xfId="1" applyNumberFormat="1" applyFont="1" applyFill="1" applyBorder="1" applyAlignment="1" applyProtection="1">
      <alignment horizontal="center"/>
      <protection locked="0"/>
    </xf>
    <xf numFmtId="166" fontId="11" fillId="2" borderId="26" xfId="1" applyNumberFormat="1" applyFont="1" applyFill="1" applyBorder="1" applyAlignment="1">
      <alignment horizontal="center"/>
    </xf>
    <xf numFmtId="10" fontId="11" fillId="2" borderId="30" xfId="1" applyNumberFormat="1" applyFont="1" applyFill="1" applyBorder="1" applyAlignment="1">
      <alignment horizontal="center"/>
    </xf>
    <xf numFmtId="166" fontId="11" fillId="2" borderId="31" xfId="1" applyNumberFormat="1" applyFont="1" applyFill="1" applyBorder="1" applyAlignment="1">
      <alignment horizontal="center"/>
    </xf>
    <xf numFmtId="10" fontId="11" fillId="2" borderId="32" xfId="1" applyNumberFormat="1" applyFont="1" applyFill="1" applyBorder="1" applyAlignment="1">
      <alignment horizontal="center"/>
    </xf>
    <xf numFmtId="0" fontId="11" fillId="2" borderId="34" xfId="1" applyFont="1" applyFill="1" applyBorder="1" applyAlignment="1">
      <alignment horizontal="center"/>
    </xf>
    <xf numFmtId="1" fontId="13" fillId="3" borderId="35" xfId="1" applyNumberFormat="1" applyFont="1" applyFill="1" applyBorder="1" applyAlignment="1" applyProtection="1">
      <alignment horizontal="center"/>
      <protection locked="0"/>
    </xf>
    <xf numFmtId="166" fontId="11" fillId="2" borderId="35" xfId="1" applyNumberFormat="1" applyFont="1" applyFill="1" applyBorder="1" applyAlignment="1">
      <alignment horizontal="center"/>
    </xf>
    <xf numFmtId="10" fontId="11" fillId="2" borderId="36" xfId="1" applyNumberFormat="1" applyFont="1" applyFill="1" applyBorder="1" applyAlignment="1">
      <alignment horizontal="center"/>
    </xf>
    <xf numFmtId="2" fontId="11" fillId="2" borderId="24" xfId="1" applyNumberFormat="1" applyFont="1" applyFill="1" applyBorder="1" applyAlignment="1">
      <alignment horizontal="center"/>
    </xf>
    <xf numFmtId="171" fontId="11" fillId="2" borderId="2" xfId="1" applyNumberFormat="1" applyFont="1" applyFill="1" applyBorder="1" applyAlignment="1">
      <alignment horizontal="right"/>
    </xf>
    <xf numFmtId="2" fontId="13" fillId="7" borderId="27" xfId="1" applyNumberFormat="1" applyFont="1" applyFill="1" applyBorder="1" applyAlignment="1">
      <alignment horizontal="center"/>
    </xf>
    <xf numFmtId="10" fontId="13" fillId="7" borderId="27" xfId="1" applyNumberFormat="1" applyFont="1" applyFill="1" applyBorder="1" applyAlignment="1">
      <alignment horizontal="center"/>
    </xf>
    <xf numFmtId="0" fontId="11" fillId="2" borderId="23" xfId="1" applyFont="1" applyFill="1" applyBorder="1"/>
    <xf numFmtId="10" fontId="13" fillId="6" borderId="27" xfId="1" applyNumberFormat="1" applyFont="1" applyFill="1" applyBorder="1" applyAlignment="1">
      <alignment horizontal="center"/>
    </xf>
    <xf numFmtId="0" fontId="11" fillId="2" borderId="43" xfId="1" applyFont="1" applyFill="1" applyBorder="1"/>
    <xf numFmtId="0" fontId="11" fillId="2" borderId="56" xfId="1" applyFont="1" applyFill="1" applyBorder="1" applyAlignment="1">
      <alignment horizontal="right"/>
    </xf>
    <xf numFmtId="0" fontId="13" fillId="7" borderId="17" xfId="1" applyFont="1" applyFill="1" applyBorder="1" applyAlignment="1">
      <alignment horizontal="center"/>
    </xf>
    <xf numFmtId="0" fontId="19" fillId="2" borderId="0" xfId="1" applyFont="1" applyFill="1" applyAlignment="1">
      <alignment horizontal="right" vertical="center" wrapText="1"/>
    </xf>
    <xf numFmtId="0" fontId="19" fillId="2" borderId="9" xfId="1" applyFont="1" applyFill="1" applyBorder="1" applyAlignment="1">
      <alignment horizontal="left" vertical="center" wrapText="1"/>
    </xf>
    <xf numFmtId="0" fontId="11" fillId="2" borderId="9" xfId="1" applyFont="1" applyFill="1" applyBorder="1"/>
    <xf numFmtId="0" fontId="11" fillId="2" borderId="10" xfId="1" applyFont="1" applyFill="1" applyBorder="1" applyAlignment="1">
      <alignment horizontal="center"/>
    </xf>
    <xf numFmtId="0" fontId="11" fillId="2" borderId="7" xfId="1" applyFont="1" applyFill="1" applyBorder="1"/>
    <xf numFmtId="0" fontId="12" fillId="2" borderId="11" xfId="1" applyFont="1" applyFill="1" applyBorder="1"/>
    <xf numFmtId="0" fontId="11" fillId="2" borderId="11" xfId="1" applyFont="1" applyFill="1" applyBorder="1"/>
    <xf numFmtId="0" fontId="13" fillId="8" borderId="59" xfId="1" applyFont="1" applyFill="1" applyBorder="1" applyAlignment="1" applyProtection="1">
      <alignment horizontal="center"/>
      <protection locked="0"/>
    </xf>
    <xf numFmtId="0" fontId="3" fillId="2" borderId="0" xfId="1" applyFont="1" applyFill="1" applyAlignment="1">
      <alignment horizontal="center"/>
    </xf>
    <xf numFmtId="0" fontId="5" fillId="3" borderId="0" xfId="0" applyFont="1" applyFill="1" applyAlignment="1" applyProtection="1">
      <alignment horizontal="left" wrapText="1"/>
      <protection locked="0"/>
    </xf>
    <xf numFmtId="0" fontId="1" fillId="2" borderId="10" xfId="1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10" fontId="15" fillId="2" borderId="14" xfId="1" applyNumberFormat="1" applyFont="1" applyFill="1" applyBorder="1" applyAlignment="1">
      <alignment horizontal="center" vertical="center"/>
    </xf>
    <xf numFmtId="0" fontId="19" fillId="2" borderId="21" xfId="1" applyFont="1" applyFill="1" applyBorder="1" applyAlignment="1">
      <alignment horizontal="left" vertical="center" wrapText="1"/>
    </xf>
    <xf numFmtId="0" fontId="19" fillId="2" borderId="10" xfId="1" applyFont="1" applyFill="1" applyBorder="1" applyAlignment="1">
      <alignment horizontal="left" vertical="center" wrapText="1"/>
    </xf>
    <xf numFmtId="0" fontId="19" fillId="2" borderId="43" xfId="1" applyFont="1" applyFill="1" applyBorder="1" applyAlignment="1">
      <alignment horizontal="left" vertical="center" wrapText="1"/>
    </xf>
    <xf numFmtId="0" fontId="19" fillId="2" borderId="9" xfId="1" applyFont="1" applyFill="1" applyBorder="1" applyAlignment="1">
      <alignment horizontal="left" vertical="center" wrapText="1"/>
    </xf>
    <xf numFmtId="0" fontId="19" fillId="2" borderId="22" xfId="1" applyFont="1" applyFill="1" applyBorder="1" applyAlignment="1">
      <alignment horizontal="left" vertical="center" wrapText="1"/>
    </xf>
    <xf numFmtId="0" fontId="19" fillId="2" borderId="44" xfId="1" applyFont="1" applyFill="1" applyBorder="1" applyAlignment="1">
      <alignment horizontal="left" vertical="center" wrapText="1"/>
    </xf>
    <xf numFmtId="0" fontId="12" fillId="2" borderId="0" xfId="1" applyFont="1" applyFill="1" applyAlignment="1">
      <alignment horizontal="center"/>
    </xf>
    <xf numFmtId="0" fontId="12" fillId="2" borderId="10" xfId="1" applyFont="1" applyFill="1" applyBorder="1" applyAlignment="1">
      <alignment horizontal="center"/>
    </xf>
    <xf numFmtId="0" fontId="13" fillId="3" borderId="0" xfId="1" applyFont="1" applyFill="1" applyAlignment="1" applyProtection="1">
      <alignment horizontal="left"/>
      <protection locked="0"/>
    </xf>
    <xf numFmtId="0" fontId="19" fillId="2" borderId="18" xfId="1" applyFont="1" applyFill="1" applyBorder="1" applyAlignment="1">
      <alignment horizontal="justify" vertical="center" wrapText="1"/>
    </xf>
    <xf numFmtId="0" fontId="19" fillId="2" borderId="19" xfId="1" applyFont="1" applyFill="1" applyBorder="1" applyAlignment="1">
      <alignment horizontal="justify" vertical="center" wrapText="1"/>
    </xf>
    <xf numFmtId="0" fontId="19" fillId="2" borderId="20" xfId="1" applyFont="1" applyFill="1" applyBorder="1" applyAlignment="1">
      <alignment horizontal="justify" vertical="center" wrapText="1"/>
    </xf>
    <xf numFmtId="0" fontId="19" fillId="2" borderId="18" xfId="1" applyFont="1" applyFill="1" applyBorder="1" applyAlignment="1">
      <alignment horizontal="left" vertical="center" wrapText="1"/>
    </xf>
    <xf numFmtId="0" fontId="19" fillId="2" borderId="19" xfId="1" applyFont="1" applyFill="1" applyBorder="1" applyAlignment="1">
      <alignment horizontal="left" vertical="center" wrapText="1"/>
    </xf>
    <xf numFmtId="0" fontId="19" fillId="2" borderId="20" xfId="1" applyFont="1" applyFill="1" applyBorder="1" applyAlignment="1">
      <alignment horizontal="left" vertical="center" wrapText="1"/>
    </xf>
    <xf numFmtId="0" fontId="12" fillId="2" borderId="47" xfId="1" applyFont="1" applyFill="1" applyBorder="1" applyAlignment="1">
      <alignment horizontal="center"/>
    </xf>
    <xf numFmtId="0" fontId="12" fillId="2" borderId="58" xfId="1" applyFont="1" applyFill="1" applyBorder="1" applyAlignment="1">
      <alignment horizontal="center"/>
    </xf>
    <xf numFmtId="0" fontId="12" fillId="2" borderId="10" xfId="1" applyFont="1" applyFill="1" applyBorder="1" applyAlignment="1">
      <alignment horizontal="center" vertical="center"/>
    </xf>
    <xf numFmtId="0" fontId="12" fillId="2" borderId="0" xfId="1" applyFont="1" applyFill="1" applyAlignment="1">
      <alignment horizontal="center" vertical="center"/>
    </xf>
    <xf numFmtId="0" fontId="12" fillId="2" borderId="9" xfId="1" applyFont="1" applyFill="1" applyBorder="1" applyAlignment="1">
      <alignment horizontal="center" vertical="center"/>
    </xf>
    <xf numFmtId="2" fontId="13" fillId="3" borderId="13" xfId="1" applyNumberFormat="1" applyFont="1" applyFill="1" applyBorder="1" applyAlignment="1" applyProtection="1">
      <alignment horizontal="center" vertical="center"/>
      <protection locked="0"/>
    </xf>
    <xf numFmtId="2" fontId="13" fillId="3" borderId="14" xfId="1" applyNumberFormat="1" applyFont="1" applyFill="1" applyBorder="1" applyAlignment="1" applyProtection="1">
      <alignment horizontal="center" vertical="center"/>
      <protection locked="0"/>
    </xf>
    <xf numFmtId="2" fontId="13" fillId="3" borderId="15" xfId="1" applyNumberFormat="1" applyFont="1" applyFill="1" applyBorder="1" applyAlignment="1" applyProtection="1">
      <alignment horizontal="center" vertical="center"/>
      <protection locked="0"/>
    </xf>
    <xf numFmtId="0" fontId="12" fillId="2" borderId="43" xfId="1" applyFont="1" applyFill="1" applyBorder="1" applyAlignment="1">
      <alignment horizontal="center" vertical="center"/>
    </xf>
    <xf numFmtId="0" fontId="19" fillId="2" borderId="21" xfId="1" applyFont="1" applyFill="1" applyBorder="1" applyAlignment="1">
      <alignment horizontal="center" vertical="center" wrapText="1"/>
    </xf>
    <xf numFmtId="0" fontId="19" fillId="2" borderId="22" xfId="1" applyFont="1" applyFill="1" applyBorder="1" applyAlignment="1">
      <alignment horizontal="center" vertical="center" wrapText="1"/>
    </xf>
    <xf numFmtId="0" fontId="19" fillId="2" borderId="43" xfId="1" applyFont="1" applyFill="1" applyBorder="1" applyAlignment="1">
      <alignment horizontal="center" vertical="center" wrapText="1"/>
    </xf>
    <xf numFmtId="0" fontId="19" fillId="2" borderId="44" xfId="1" applyFont="1" applyFill="1" applyBorder="1" applyAlignment="1">
      <alignment horizontal="center" vertical="center" wrapText="1"/>
    </xf>
    <xf numFmtId="0" fontId="12" fillId="2" borderId="40" xfId="1" applyFont="1" applyFill="1" applyBorder="1" applyAlignment="1">
      <alignment horizontal="center"/>
    </xf>
    <xf numFmtId="0" fontId="14" fillId="3" borderId="0" xfId="1" applyFont="1" applyFill="1" applyAlignment="1" applyProtection="1">
      <alignment horizontal="left" wrapText="1"/>
      <protection locked="0"/>
    </xf>
    <xf numFmtId="0" fontId="13" fillId="3" borderId="0" xfId="1" applyFont="1" applyFill="1" applyAlignment="1" applyProtection="1">
      <alignment horizontal="left" wrapText="1"/>
      <protection locked="0"/>
    </xf>
    <xf numFmtId="0" fontId="14" fillId="3" borderId="0" xfId="1" applyFont="1" applyFill="1" applyAlignment="1" applyProtection="1">
      <alignment horizontal="left"/>
      <protection locked="0"/>
    </xf>
    <xf numFmtId="0" fontId="21" fillId="2" borderId="0" xfId="1" applyFont="1" applyFill="1" applyAlignment="1">
      <alignment horizontal="center" vertical="center"/>
    </xf>
    <xf numFmtId="0" fontId="22" fillId="2" borderId="0" xfId="1" applyFont="1" applyFill="1" applyAlignment="1">
      <alignment horizontal="center" vertical="center"/>
    </xf>
    <xf numFmtId="0" fontId="19" fillId="2" borderId="18" xfId="1" applyFont="1" applyFill="1" applyBorder="1" applyAlignment="1">
      <alignment horizontal="center"/>
    </xf>
    <xf numFmtId="0" fontId="19" fillId="2" borderId="19" xfId="1" applyFont="1" applyFill="1" applyBorder="1" applyAlignment="1">
      <alignment horizontal="center"/>
    </xf>
    <xf numFmtId="0" fontId="19" fillId="2" borderId="20" xfId="1" applyFont="1" applyFill="1" applyBorder="1" applyAlignment="1">
      <alignment horizontal="center"/>
    </xf>
    <xf numFmtId="0" fontId="20" fillId="2" borderId="10" xfId="1" applyFont="1" applyFill="1" applyBorder="1" applyAlignment="1">
      <alignment horizontal="center" vertical="center"/>
    </xf>
    <xf numFmtId="0" fontId="13" fillId="3" borderId="0" xfId="0" applyFont="1" applyFill="1" applyAlignment="1" applyProtection="1">
      <alignment horizontal="left" wrapText="1"/>
      <protection locked="0"/>
    </xf>
    <xf numFmtId="15" fontId="12" fillId="2" borderId="11" xfId="1" applyNumberFormat="1" applyFont="1" applyFill="1" applyBorder="1"/>
  </cellXfs>
  <cellStyles count="2">
    <cellStyle name="Normal" xfId="0" builtinId="0"/>
    <cellStyle name="Normal 2" xfId="1"/>
  </cellStyles>
  <dxfs count="39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abSelected="1" topLeftCell="A56" workbookViewId="0">
      <selection activeCell="C61" sqref="C61:E61"/>
    </sheetView>
  </sheetViews>
  <sheetFormatPr defaultRowHeight="13.5" x14ac:dyDescent="0.25"/>
  <cols>
    <col min="1" max="1" width="27.5703125" style="48" customWidth="1"/>
    <col min="2" max="2" width="20.42578125" style="48" customWidth="1"/>
    <col min="3" max="3" width="31.85546875" style="48" customWidth="1"/>
    <col min="4" max="4" width="25.85546875" style="48" customWidth="1"/>
    <col min="5" max="5" width="25.7109375" style="48" customWidth="1"/>
    <col min="6" max="6" width="23.140625" style="48" customWidth="1"/>
    <col min="7" max="7" width="28.42578125" style="48" customWidth="1"/>
    <col min="8" max="8" width="21.5703125" style="48" customWidth="1"/>
    <col min="9" max="9" width="9.140625" style="48" customWidth="1"/>
    <col min="10" max="16384" width="9.140625" style="84"/>
  </cols>
  <sheetData>
    <row r="14" spans="1:6" ht="15" customHeight="1" x14ac:dyDescent="0.3">
      <c r="A14" s="47"/>
      <c r="C14" s="49"/>
      <c r="F14" s="49"/>
    </row>
    <row r="15" spans="1:6" ht="18.75" customHeight="1" x14ac:dyDescent="0.3">
      <c r="A15" s="254" t="s">
        <v>0</v>
      </c>
      <c r="B15" s="254"/>
      <c r="C15" s="254"/>
      <c r="D15" s="254"/>
      <c r="E15" s="254"/>
    </row>
    <row r="16" spans="1:6" ht="16.5" customHeight="1" x14ac:dyDescent="0.3">
      <c r="A16" s="50" t="s">
        <v>1</v>
      </c>
      <c r="B16" s="51" t="s">
        <v>2</v>
      </c>
    </row>
    <row r="17" spans="1:5" ht="16.5" customHeight="1" x14ac:dyDescent="0.3">
      <c r="A17" s="52" t="s">
        <v>3</v>
      </c>
      <c r="B17" s="255" t="s">
        <v>5</v>
      </c>
      <c r="C17" s="255"/>
      <c r="D17" s="53"/>
      <c r="E17" s="54"/>
    </row>
    <row r="18" spans="1:5" ht="16.5" customHeight="1" x14ac:dyDescent="0.3">
      <c r="A18" s="55" t="s">
        <v>4</v>
      </c>
      <c r="B18" s="55" t="s">
        <v>124</v>
      </c>
      <c r="C18" s="54"/>
      <c r="D18" s="54"/>
      <c r="E18" s="54"/>
    </row>
    <row r="19" spans="1:5" ht="16.5" customHeight="1" x14ac:dyDescent="0.3">
      <c r="A19" s="55" t="s">
        <v>6</v>
      </c>
      <c r="B19" s="56">
        <v>98.57</v>
      </c>
      <c r="C19" s="54"/>
      <c r="D19" s="54"/>
      <c r="E19" s="54"/>
    </row>
    <row r="20" spans="1:5" ht="16.5" customHeight="1" x14ac:dyDescent="0.3">
      <c r="A20" s="52" t="s">
        <v>8</v>
      </c>
      <c r="B20" s="56">
        <v>24.21</v>
      </c>
      <c r="C20" s="54"/>
      <c r="D20" s="54"/>
      <c r="E20" s="54"/>
    </row>
    <row r="21" spans="1:5" ht="16.5" customHeight="1" x14ac:dyDescent="0.3">
      <c r="A21" s="52" t="s">
        <v>10</v>
      </c>
      <c r="B21" s="57">
        <f>B20/50*5/50</f>
        <v>4.8420000000000005E-2</v>
      </c>
      <c r="C21" s="54"/>
      <c r="D21" s="54"/>
      <c r="E21" s="54"/>
    </row>
    <row r="22" spans="1:5" ht="15.75" customHeight="1" x14ac:dyDescent="0.25">
      <c r="A22" s="54"/>
      <c r="B22" s="54" t="s">
        <v>125</v>
      </c>
      <c r="C22" s="54"/>
      <c r="D22" s="54"/>
      <c r="E22" s="54"/>
    </row>
    <row r="23" spans="1:5" ht="16.5" customHeight="1" x14ac:dyDescent="0.3">
      <c r="A23" s="58" t="s">
        <v>13</v>
      </c>
      <c r="B23" s="59" t="s">
        <v>14</v>
      </c>
      <c r="C23" s="58" t="s">
        <v>15</v>
      </c>
      <c r="D23" s="58" t="s">
        <v>16</v>
      </c>
      <c r="E23" s="58" t="s">
        <v>17</v>
      </c>
    </row>
    <row r="24" spans="1:5" ht="16.5" customHeight="1" x14ac:dyDescent="0.3">
      <c r="A24" s="60">
        <v>1</v>
      </c>
      <c r="B24" s="61">
        <v>23288510</v>
      </c>
      <c r="C24" s="61">
        <v>11098.1</v>
      </c>
      <c r="D24" s="62">
        <v>1.2</v>
      </c>
      <c r="E24" s="63">
        <v>4.9000000000000004</v>
      </c>
    </row>
    <row r="25" spans="1:5" ht="16.5" customHeight="1" x14ac:dyDescent="0.3">
      <c r="A25" s="60">
        <v>2</v>
      </c>
      <c r="B25" s="61">
        <v>23249095</v>
      </c>
      <c r="C25" s="61">
        <v>11143.9</v>
      </c>
      <c r="D25" s="62">
        <v>1.1000000000000001</v>
      </c>
      <c r="E25" s="62">
        <v>4.9000000000000004</v>
      </c>
    </row>
    <row r="26" spans="1:5" ht="16.5" customHeight="1" x14ac:dyDescent="0.3">
      <c r="A26" s="60">
        <v>3</v>
      </c>
      <c r="B26" s="61">
        <v>23328989</v>
      </c>
      <c r="C26" s="61">
        <v>11009.6</v>
      </c>
      <c r="D26" s="62">
        <v>1.1000000000000001</v>
      </c>
      <c r="E26" s="62">
        <v>4.9000000000000004</v>
      </c>
    </row>
    <row r="27" spans="1:5" ht="16.5" customHeight="1" x14ac:dyDescent="0.3">
      <c r="A27" s="60">
        <v>4</v>
      </c>
      <c r="B27" s="61">
        <v>23294272</v>
      </c>
      <c r="C27" s="61">
        <v>11059.2</v>
      </c>
      <c r="D27" s="62">
        <v>1.1000000000000001</v>
      </c>
      <c r="E27" s="62">
        <v>4.9000000000000004</v>
      </c>
    </row>
    <row r="28" spans="1:5" ht="16.5" customHeight="1" x14ac:dyDescent="0.3">
      <c r="A28" s="60">
        <v>5</v>
      </c>
      <c r="B28" s="61">
        <v>23301534</v>
      </c>
      <c r="C28" s="61">
        <v>11122.2</v>
      </c>
      <c r="D28" s="62">
        <v>1.1000000000000001</v>
      </c>
      <c r="E28" s="62">
        <v>4.9000000000000004</v>
      </c>
    </row>
    <row r="29" spans="1:5" ht="16.5" customHeight="1" x14ac:dyDescent="0.3">
      <c r="A29" s="60">
        <v>6</v>
      </c>
      <c r="B29" s="64">
        <v>23248732</v>
      </c>
      <c r="C29" s="64">
        <v>11045.6</v>
      </c>
      <c r="D29" s="65">
        <v>1.1000000000000001</v>
      </c>
      <c r="E29" s="65">
        <v>4.9000000000000004</v>
      </c>
    </row>
    <row r="30" spans="1:5" ht="16.5" customHeight="1" x14ac:dyDescent="0.3">
      <c r="A30" s="66" t="s">
        <v>18</v>
      </c>
      <c r="B30" s="67">
        <f>AVERAGE(B24:B29)</f>
        <v>23285188.666666668</v>
      </c>
      <c r="C30" s="68">
        <f>AVERAGE(C24:C29)</f>
        <v>11079.766666666668</v>
      </c>
      <c r="D30" s="69">
        <f>AVERAGE(D24:D29)</f>
        <v>1.1166666666666665</v>
      </c>
      <c r="E30" s="69">
        <f>AVERAGE(E24:E29)</f>
        <v>4.8999999999999995</v>
      </c>
    </row>
    <row r="31" spans="1:5" ht="16.5" customHeight="1" x14ac:dyDescent="0.3">
      <c r="A31" s="70" t="s">
        <v>19</v>
      </c>
      <c r="B31" s="71">
        <f>(STDEV(B24:B29)/B30)</f>
        <v>1.3459255203289824E-3</v>
      </c>
      <c r="C31" s="72"/>
      <c r="D31" s="72"/>
      <c r="E31" s="73"/>
    </row>
    <row r="32" spans="1:5" s="48" customFormat="1" ht="16.5" customHeight="1" x14ac:dyDescent="0.3">
      <c r="A32" s="74" t="s">
        <v>20</v>
      </c>
      <c r="B32" s="75">
        <f>COUNT(B24:B29)</f>
        <v>6</v>
      </c>
      <c r="C32" s="76"/>
      <c r="D32" s="77"/>
      <c r="E32" s="78"/>
    </row>
    <row r="33" spans="1:5" s="48" customFormat="1" ht="15.75" customHeight="1" x14ac:dyDescent="0.25">
      <c r="A33" s="54"/>
      <c r="B33" s="54"/>
      <c r="C33" s="54"/>
      <c r="D33" s="54"/>
      <c r="E33" s="54"/>
    </row>
    <row r="34" spans="1:5" s="48" customFormat="1" ht="16.5" customHeight="1" x14ac:dyDescent="0.3">
      <c r="A34" s="55" t="s">
        <v>21</v>
      </c>
      <c r="B34" s="79" t="s">
        <v>22</v>
      </c>
      <c r="C34" s="80"/>
      <c r="D34" s="80"/>
      <c r="E34" s="80"/>
    </row>
    <row r="35" spans="1:5" ht="16.5" customHeight="1" x14ac:dyDescent="0.3">
      <c r="A35" s="55"/>
      <c r="B35" s="79" t="s">
        <v>23</v>
      </c>
      <c r="C35" s="80"/>
      <c r="D35" s="80"/>
      <c r="E35" s="80"/>
    </row>
    <row r="36" spans="1:5" ht="16.5" customHeight="1" x14ac:dyDescent="0.3">
      <c r="A36" s="55"/>
      <c r="B36" s="79" t="s">
        <v>24</v>
      </c>
      <c r="C36" s="80"/>
      <c r="D36" s="80"/>
      <c r="E36" s="80"/>
    </row>
    <row r="37" spans="1:5" ht="15.75" customHeight="1" x14ac:dyDescent="0.25">
      <c r="A37" s="54"/>
      <c r="B37" s="54"/>
      <c r="C37" s="54"/>
      <c r="D37" s="54"/>
      <c r="E37" s="54"/>
    </row>
    <row r="38" spans="1:5" ht="16.5" customHeight="1" x14ac:dyDescent="0.3">
      <c r="A38" s="50" t="s">
        <v>1</v>
      </c>
      <c r="B38" s="51"/>
    </row>
    <row r="39" spans="1:5" ht="16.5" customHeight="1" x14ac:dyDescent="0.3">
      <c r="A39" s="55" t="s">
        <v>4</v>
      </c>
      <c r="B39" s="52" t="s">
        <v>126</v>
      </c>
      <c r="C39" s="54"/>
      <c r="D39" s="54"/>
      <c r="E39" s="54"/>
    </row>
    <row r="40" spans="1:5" ht="16.5" customHeight="1" x14ac:dyDescent="0.3">
      <c r="A40" s="55" t="s">
        <v>6</v>
      </c>
      <c r="B40" s="56">
        <v>98.57</v>
      </c>
      <c r="C40" s="54"/>
      <c r="D40" s="54"/>
      <c r="E40" s="54"/>
    </row>
    <row r="41" spans="1:5" ht="16.5" customHeight="1" x14ac:dyDescent="0.3">
      <c r="A41" s="52" t="s">
        <v>8</v>
      </c>
      <c r="B41" s="56">
        <v>20.94</v>
      </c>
      <c r="C41" s="54"/>
      <c r="D41" s="54"/>
      <c r="E41" s="54"/>
    </row>
    <row r="42" spans="1:5" ht="16.5" customHeight="1" x14ac:dyDescent="0.3">
      <c r="A42" s="52" t="s">
        <v>10</v>
      </c>
      <c r="B42" s="57">
        <f>B41/50*5/50</f>
        <v>4.1880000000000001E-2</v>
      </c>
      <c r="C42" s="54"/>
      <c r="D42" s="54"/>
      <c r="E42" s="54"/>
    </row>
    <row r="43" spans="1:5" ht="15.75" customHeight="1" x14ac:dyDescent="0.25">
      <c r="A43" s="54"/>
      <c r="B43" s="54"/>
      <c r="C43" s="54"/>
      <c r="D43" s="54"/>
      <c r="E43" s="54"/>
    </row>
    <row r="44" spans="1:5" ht="16.5" customHeight="1" x14ac:dyDescent="0.3">
      <c r="A44" s="58" t="s">
        <v>13</v>
      </c>
      <c r="B44" s="59" t="s">
        <v>14</v>
      </c>
      <c r="C44" s="58" t="s">
        <v>15</v>
      </c>
      <c r="D44" s="58" t="s">
        <v>16</v>
      </c>
      <c r="E44" s="58" t="s">
        <v>17</v>
      </c>
    </row>
    <row r="45" spans="1:5" ht="16.5" customHeight="1" x14ac:dyDescent="0.3">
      <c r="A45" s="60">
        <v>1</v>
      </c>
      <c r="B45" s="61">
        <v>76521496</v>
      </c>
      <c r="C45" s="61">
        <v>4716.7</v>
      </c>
      <c r="D45" s="62">
        <v>0.9</v>
      </c>
      <c r="E45" s="63">
        <v>3.3</v>
      </c>
    </row>
    <row r="46" spans="1:5" ht="16.5" customHeight="1" x14ac:dyDescent="0.3">
      <c r="A46" s="60">
        <v>2</v>
      </c>
      <c r="B46" s="61">
        <v>76602104</v>
      </c>
      <c r="C46" s="61">
        <v>4737.8999999999996</v>
      </c>
      <c r="D46" s="62">
        <v>0.9</v>
      </c>
      <c r="E46" s="62">
        <v>3.3</v>
      </c>
    </row>
    <row r="47" spans="1:5" ht="16.5" customHeight="1" x14ac:dyDescent="0.3">
      <c r="A47" s="60">
        <v>3</v>
      </c>
      <c r="B47" s="61">
        <v>76764520</v>
      </c>
      <c r="C47" s="61">
        <v>4720.8</v>
      </c>
      <c r="D47" s="62">
        <v>0.9</v>
      </c>
      <c r="E47" s="62">
        <v>3.3</v>
      </c>
    </row>
    <row r="48" spans="1:5" ht="16.5" customHeight="1" x14ac:dyDescent="0.3">
      <c r="A48" s="60">
        <v>4</v>
      </c>
      <c r="B48" s="61">
        <v>76869137</v>
      </c>
      <c r="C48" s="61">
        <v>4731.3</v>
      </c>
      <c r="D48" s="62">
        <v>0.9</v>
      </c>
      <c r="E48" s="62">
        <v>3.3</v>
      </c>
    </row>
    <row r="49" spans="1:7" ht="16.5" customHeight="1" x14ac:dyDescent="0.3">
      <c r="A49" s="60">
        <v>5</v>
      </c>
      <c r="B49" s="61">
        <v>76848879</v>
      </c>
      <c r="C49" s="61">
        <v>4721.3</v>
      </c>
      <c r="D49" s="62">
        <v>0.9</v>
      </c>
      <c r="E49" s="62">
        <v>3.3</v>
      </c>
    </row>
    <row r="50" spans="1:7" ht="16.5" customHeight="1" x14ac:dyDescent="0.3">
      <c r="A50" s="60">
        <v>6</v>
      </c>
      <c r="B50" s="64">
        <v>76729276</v>
      </c>
      <c r="C50" s="64">
        <v>4696.3999999999996</v>
      </c>
      <c r="D50" s="65">
        <v>0.9</v>
      </c>
      <c r="E50" s="65">
        <v>3.3</v>
      </c>
    </row>
    <row r="51" spans="1:7" ht="16.5" customHeight="1" x14ac:dyDescent="0.3">
      <c r="A51" s="66" t="s">
        <v>18</v>
      </c>
      <c r="B51" s="67">
        <f>AVERAGE(B45:B50)</f>
        <v>76722568.666666672</v>
      </c>
      <c r="C51" s="68">
        <f>AVERAGE(C45:C50)</f>
        <v>4720.7333333333327</v>
      </c>
      <c r="D51" s="69">
        <f>AVERAGE(D45:D50)</f>
        <v>0.9</v>
      </c>
      <c r="E51" s="69">
        <f>AVERAGE(E45:E50)</f>
        <v>3.3000000000000003</v>
      </c>
    </row>
    <row r="52" spans="1:7" ht="16.5" customHeight="1" x14ac:dyDescent="0.3">
      <c r="A52" s="70" t="s">
        <v>19</v>
      </c>
      <c r="B52" s="71">
        <f>(STDEV(B45:B50)/B51)</f>
        <v>1.7888713987441404E-3</v>
      </c>
      <c r="C52" s="72"/>
      <c r="D52" s="72"/>
      <c r="E52" s="73"/>
    </row>
    <row r="53" spans="1:7" s="48" customFormat="1" ht="16.5" customHeight="1" x14ac:dyDescent="0.3">
      <c r="A53" s="74" t="s">
        <v>20</v>
      </c>
      <c r="B53" s="75">
        <f>COUNT(B45:B50)</f>
        <v>6</v>
      </c>
      <c r="C53" s="76"/>
      <c r="D53" s="77"/>
      <c r="E53" s="78"/>
    </row>
    <row r="54" spans="1:7" s="48" customFormat="1" ht="15.75" customHeight="1" x14ac:dyDescent="0.25">
      <c r="A54" s="54"/>
      <c r="B54" s="54"/>
      <c r="C54" s="54"/>
      <c r="D54" s="54"/>
      <c r="E54" s="54"/>
    </row>
    <row r="55" spans="1:7" s="48" customFormat="1" ht="16.5" customHeight="1" x14ac:dyDescent="0.3">
      <c r="A55" s="55" t="s">
        <v>21</v>
      </c>
      <c r="B55" s="79" t="s">
        <v>22</v>
      </c>
      <c r="C55" s="80"/>
      <c r="D55" s="80"/>
      <c r="E55" s="80"/>
    </row>
    <row r="56" spans="1:7" ht="16.5" customHeight="1" x14ac:dyDescent="0.3">
      <c r="A56" s="55"/>
      <c r="B56" s="79" t="s">
        <v>23</v>
      </c>
      <c r="C56" s="80"/>
      <c r="D56" s="80"/>
      <c r="E56" s="80"/>
    </row>
    <row r="57" spans="1:7" ht="16.5" customHeight="1" x14ac:dyDescent="0.3">
      <c r="A57" s="55"/>
      <c r="B57" s="79" t="s">
        <v>24</v>
      </c>
      <c r="C57" s="80"/>
      <c r="D57" s="80"/>
      <c r="E57" s="80"/>
    </row>
    <row r="58" spans="1:7" ht="14.25" customHeight="1" thickBot="1" x14ac:dyDescent="0.3">
      <c r="A58" s="81"/>
      <c r="B58" s="82"/>
      <c r="D58" s="83"/>
      <c r="F58" s="84"/>
      <c r="G58" s="84"/>
    </row>
    <row r="59" spans="1:7" ht="15" customHeight="1" x14ac:dyDescent="0.3">
      <c r="B59" s="256" t="s">
        <v>25</v>
      </c>
      <c r="C59" s="256"/>
      <c r="E59" s="85" t="s">
        <v>26</v>
      </c>
      <c r="F59" s="86"/>
      <c r="G59" s="85" t="s">
        <v>27</v>
      </c>
    </row>
    <row r="60" spans="1:7" ht="15" customHeight="1" x14ac:dyDescent="0.3">
      <c r="A60" s="87" t="s">
        <v>28</v>
      </c>
      <c r="B60" s="88"/>
      <c r="C60" s="88"/>
      <c r="E60" s="88"/>
      <c r="G60" s="88"/>
    </row>
    <row r="61" spans="1:7" ht="15" customHeight="1" x14ac:dyDescent="0.3">
      <c r="A61" s="87" t="s">
        <v>29</v>
      </c>
      <c r="B61" s="89"/>
      <c r="C61" s="251" t="s">
        <v>136</v>
      </c>
      <c r="E61" s="305">
        <v>42412</v>
      </c>
      <c r="G61" s="90"/>
    </row>
  </sheetData>
  <sheetProtection formatCells="0" formatColumns="0" formatRows="0" insertColumns="0" insertRows="0" insertHyperlinks="0" deleteColumns="0" deleteRows="0" sort="0" autoFilter="0" pivotTables="0"/>
  <mergeCells count="3">
    <mergeCell ref="A15:E15"/>
    <mergeCell ref="B17:C17"/>
    <mergeCell ref="B59:C5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43" workbookViewId="0">
      <selection activeCell="B54" sqref="B54:D54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260" t="s">
        <v>30</v>
      </c>
      <c r="B11" s="261"/>
      <c r="C11" s="261"/>
      <c r="D11" s="261"/>
      <c r="E11" s="261"/>
      <c r="F11" s="262"/>
      <c r="G11" s="39"/>
    </row>
    <row r="12" spans="1:7" ht="16.5" customHeight="1" x14ac:dyDescent="0.3">
      <c r="A12" s="259" t="s">
        <v>31</v>
      </c>
      <c r="B12" s="259"/>
      <c r="C12" s="259"/>
      <c r="D12" s="259"/>
      <c r="E12" s="259"/>
      <c r="F12" s="259"/>
      <c r="G12" s="38"/>
    </row>
    <row r="14" spans="1:7" ht="16.5" customHeight="1" x14ac:dyDescent="0.3">
      <c r="A14" s="264" t="s">
        <v>32</v>
      </c>
      <c r="B14" s="264"/>
      <c r="C14" s="10" t="s">
        <v>5</v>
      </c>
    </row>
    <row r="15" spans="1:7" ht="16.5" customHeight="1" x14ac:dyDescent="0.3">
      <c r="A15" s="264" t="s">
        <v>33</v>
      </c>
      <c r="B15" s="264"/>
      <c r="C15" s="10" t="s">
        <v>7</v>
      </c>
    </row>
    <row r="16" spans="1:7" ht="16.5" customHeight="1" x14ac:dyDescent="0.3">
      <c r="A16" s="264" t="s">
        <v>34</v>
      </c>
      <c r="B16" s="264"/>
      <c r="C16" s="10" t="s">
        <v>9</v>
      </c>
    </row>
    <row r="17" spans="1:5" ht="16.5" customHeight="1" x14ac:dyDescent="0.3">
      <c r="A17" s="264" t="s">
        <v>35</v>
      </c>
      <c r="B17" s="264"/>
      <c r="C17" s="10" t="s">
        <v>11</v>
      </c>
    </row>
    <row r="18" spans="1:5" ht="16.5" customHeight="1" x14ac:dyDescent="0.3">
      <c r="A18" s="264" t="s">
        <v>36</v>
      </c>
      <c r="B18" s="264"/>
      <c r="C18" s="45" t="s">
        <v>12</v>
      </c>
    </row>
    <row r="19" spans="1:5" ht="16.5" customHeight="1" x14ac:dyDescent="0.3">
      <c r="A19" s="264" t="s">
        <v>37</v>
      </c>
      <c r="B19" s="264"/>
      <c r="C19" s="45" t="e">
        <f>#REF!</f>
        <v>#REF!</v>
      </c>
    </row>
    <row r="20" spans="1:5" ht="16.5" customHeight="1" x14ac:dyDescent="0.3">
      <c r="A20" s="12"/>
      <c r="B20" s="12"/>
      <c r="C20" s="25"/>
    </row>
    <row r="21" spans="1:5" ht="16.5" customHeight="1" x14ac:dyDescent="0.3">
      <c r="A21" s="259" t="s">
        <v>1</v>
      </c>
      <c r="B21" s="259"/>
      <c r="C21" s="9" t="s">
        <v>38</v>
      </c>
      <c r="D21" s="16"/>
    </row>
    <row r="22" spans="1:5" ht="15.75" customHeight="1" x14ac:dyDescent="0.3">
      <c r="A22" s="263"/>
      <c r="B22" s="263"/>
      <c r="C22" s="7"/>
      <c r="D22" s="263"/>
      <c r="E22" s="263"/>
    </row>
    <row r="23" spans="1:5" ht="33.75" customHeight="1" x14ac:dyDescent="0.3">
      <c r="C23" s="34" t="s">
        <v>39</v>
      </c>
      <c r="D23" s="33" t="s">
        <v>40</v>
      </c>
      <c r="E23" s="2"/>
    </row>
    <row r="24" spans="1:5" ht="15.75" customHeight="1" x14ac:dyDescent="0.3">
      <c r="C24" s="43">
        <v>916.6</v>
      </c>
      <c r="D24" s="35">
        <f t="shared" ref="D24:D43" si="0">(C24-$C$46)/$C$46</f>
        <v>-2.4441123755273662E-2</v>
      </c>
      <c r="E24" s="3"/>
    </row>
    <row r="25" spans="1:5" ht="15.75" customHeight="1" x14ac:dyDescent="0.3">
      <c r="C25" s="43">
        <v>933.02</v>
      </c>
      <c r="D25" s="36">
        <f t="shared" si="0"/>
        <v>-6.9649326708983985E-3</v>
      </c>
      <c r="E25" s="3"/>
    </row>
    <row r="26" spans="1:5" ht="15.75" customHeight="1" x14ac:dyDescent="0.3">
      <c r="C26" s="43">
        <v>916.21</v>
      </c>
      <c r="D26" s="36">
        <f t="shared" si="0"/>
        <v>-2.4856209901613864E-2</v>
      </c>
      <c r="E26" s="3"/>
    </row>
    <row r="27" spans="1:5" ht="15.75" customHeight="1" x14ac:dyDescent="0.3">
      <c r="C27" s="43">
        <v>933.75</v>
      </c>
      <c r="D27" s="36">
        <f t="shared" si="0"/>
        <v>-6.187976550825665E-3</v>
      </c>
      <c r="E27" s="3"/>
    </row>
    <row r="28" spans="1:5" ht="15.75" customHeight="1" x14ac:dyDescent="0.3">
      <c r="C28" s="43">
        <v>963.86</v>
      </c>
      <c r="D28" s="36">
        <f t="shared" si="0"/>
        <v>2.585880259354344E-2</v>
      </c>
      <c r="E28" s="3"/>
    </row>
    <row r="29" spans="1:5" ht="15.75" customHeight="1" x14ac:dyDescent="0.3">
      <c r="C29" s="43">
        <v>934.35</v>
      </c>
      <c r="D29" s="36">
        <f t="shared" si="0"/>
        <v>-5.5493824795329987E-3</v>
      </c>
      <c r="E29" s="3"/>
    </row>
    <row r="30" spans="1:5" ht="15.75" customHeight="1" x14ac:dyDescent="0.3">
      <c r="C30" s="43">
        <v>943.65</v>
      </c>
      <c r="D30" s="36">
        <f t="shared" si="0"/>
        <v>4.3488256255029062E-3</v>
      </c>
      <c r="E30" s="3"/>
    </row>
    <row r="31" spans="1:5" ht="15.75" customHeight="1" x14ac:dyDescent="0.3">
      <c r="C31" s="43">
        <v>935.5</v>
      </c>
      <c r="D31" s="36">
        <f t="shared" si="0"/>
        <v>-4.3254105095554586E-3</v>
      </c>
      <c r="E31" s="3"/>
    </row>
    <row r="32" spans="1:5" ht="15.75" customHeight="1" x14ac:dyDescent="0.3">
      <c r="C32" s="43">
        <v>938.88</v>
      </c>
      <c r="D32" s="36">
        <f t="shared" si="0"/>
        <v>-7.2799724127357911E-4</v>
      </c>
      <c r="E32" s="3"/>
    </row>
    <row r="33" spans="1:7" ht="15.75" customHeight="1" x14ac:dyDescent="0.3">
      <c r="C33" s="43">
        <v>947.47</v>
      </c>
      <c r="D33" s="36">
        <f t="shared" si="0"/>
        <v>8.4145412127327821E-3</v>
      </c>
      <c r="E33" s="3"/>
    </row>
    <row r="34" spans="1:7" ht="15.75" customHeight="1" x14ac:dyDescent="0.3">
      <c r="C34" s="43">
        <v>956.1</v>
      </c>
      <c r="D34" s="36">
        <f t="shared" si="0"/>
        <v>1.759965260482528E-2</v>
      </c>
      <c r="E34" s="3"/>
    </row>
    <row r="35" spans="1:7" ht="15.75" customHeight="1" x14ac:dyDescent="0.3">
      <c r="C35" s="43">
        <v>950.42</v>
      </c>
      <c r="D35" s="36">
        <f t="shared" si="0"/>
        <v>1.1554295396588199E-2</v>
      </c>
      <c r="E35" s="3"/>
    </row>
    <row r="36" spans="1:7" ht="15.75" customHeight="1" x14ac:dyDescent="0.3">
      <c r="C36" s="43">
        <v>934.68</v>
      </c>
      <c r="D36" s="36">
        <f t="shared" si="0"/>
        <v>-5.1981557403221225E-3</v>
      </c>
      <c r="E36" s="3"/>
    </row>
    <row r="37" spans="1:7" ht="15.75" customHeight="1" x14ac:dyDescent="0.3">
      <c r="C37" s="43">
        <v>923.02</v>
      </c>
      <c r="D37" s="36">
        <f t="shared" si="0"/>
        <v>-1.7608167192442434E-2</v>
      </c>
      <c r="E37" s="3"/>
    </row>
    <row r="38" spans="1:7" ht="15.75" customHeight="1" x14ac:dyDescent="0.3">
      <c r="C38" s="43">
        <v>923.47</v>
      </c>
      <c r="D38" s="36">
        <f t="shared" si="0"/>
        <v>-1.7129221638972906E-2</v>
      </c>
      <c r="E38" s="3"/>
    </row>
    <row r="39" spans="1:7" ht="15.75" customHeight="1" x14ac:dyDescent="0.3">
      <c r="C39" s="43">
        <v>970.97</v>
      </c>
      <c r="D39" s="36">
        <f t="shared" si="0"/>
        <v>3.3426142338361269E-2</v>
      </c>
      <c r="E39" s="3"/>
    </row>
    <row r="40" spans="1:7" ht="15.75" customHeight="1" x14ac:dyDescent="0.3">
      <c r="C40" s="43">
        <v>928.16</v>
      </c>
      <c r="D40" s="36">
        <f t="shared" si="0"/>
        <v>-1.2137544648368814E-2</v>
      </c>
      <c r="E40" s="3"/>
    </row>
    <row r="41" spans="1:7" ht="15.75" customHeight="1" x14ac:dyDescent="0.3">
      <c r="C41" s="43">
        <v>946.1</v>
      </c>
      <c r="D41" s="36">
        <f t="shared" si="0"/>
        <v>6.9564180832812437E-3</v>
      </c>
      <c r="E41" s="3"/>
    </row>
    <row r="42" spans="1:7" ht="15.75" customHeight="1" x14ac:dyDescent="0.3">
      <c r="C42" s="43">
        <v>958.88</v>
      </c>
      <c r="D42" s="36">
        <f t="shared" si="0"/>
        <v>2.0558471801814492E-2</v>
      </c>
      <c r="E42" s="3"/>
    </row>
    <row r="43" spans="1:7" ht="16.5" customHeight="1" x14ac:dyDescent="0.3">
      <c r="C43" s="44">
        <v>936.19</v>
      </c>
      <c r="D43" s="37">
        <f t="shared" si="0"/>
        <v>-3.5910273275688619E-3</v>
      </c>
      <c r="E43" s="3"/>
    </row>
    <row r="44" spans="1:7" ht="16.5" customHeight="1" x14ac:dyDescent="0.3">
      <c r="C44" s="4"/>
      <c r="D44" s="3"/>
      <c r="E44" s="5"/>
    </row>
    <row r="45" spans="1:7" ht="16.5" customHeight="1" x14ac:dyDescent="0.3">
      <c r="B45" s="30" t="s">
        <v>41</v>
      </c>
      <c r="C45" s="31">
        <f>SUM(C24:C44)</f>
        <v>18791.28</v>
      </c>
      <c r="D45" s="26"/>
      <c r="E45" s="4"/>
    </row>
    <row r="46" spans="1:7" ht="17.25" customHeight="1" x14ac:dyDescent="0.3">
      <c r="B46" s="30" t="s">
        <v>42</v>
      </c>
      <c r="C46" s="32">
        <f>AVERAGE(C24:C44)</f>
        <v>939.56399999999996</v>
      </c>
      <c r="E46" s="6"/>
    </row>
    <row r="47" spans="1:7" ht="17.25" customHeight="1" x14ac:dyDescent="0.3">
      <c r="A47" s="10"/>
      <c r="B47" s="27"/>
      <c r="D47" s="8"/>
      <c r="E47" s="6"/>
    </row>
    <row r="48" spans="1:7" ht="33.75" customHeight="1" x14ac:dyDescent="0.3">
      <c r="B48" s="40" t="s">
        <v>42</v>
      </c>
      <c r="C48" s="33" t="s">
        <v>43</v>
      </c>
      <c r="D48" s="28"/>
      <c r="G48" s="8"/>
    </row>
    <row r="49" spans="1:6" ht="17.25" customHeight="1" x14ac:dyDescent="0.3">
      <c r="B49" s="257">
        <f>C46</f>
        <v>939.56399999999996</v>
      </c>
      <c r="C49" s="41">
        <f>-IF(C46&lt;=80,10%,IF(C46&lt;250,7.5%,5%))</f>
        <v>-0.05</v>
      </c>
      <c r="D49" s="29">
        <f>IF(C46&lt;=80,C46*0.9,IF(C46&lt;250,C46*0.925,C46*0.95))</f>
        <v>892.58579999999995</v>
      </c>
    </row>
    <row r="50" spans="1:6" ht="17.25" customHeight="1" x14ac:dyDescent="0.3">
      <c r="B50" s="258"/>
      <c r="C50" s="42">
        <f>IF(C46&lt;=80, 10%, IF(C46&lt;250, 7.5%, 5%))</f>
        <v>0.05</v>
      </c>
      <c r="D50" s="29">
        <f>IF(C46&lt;=80, C46*1.1, IF(C46&lt;250, C46*1.075, C46*1.05))</f>
        <v>986.54219999999998</v>
      </c>
    </row>
    <row r="51" spans="1:6" ht="16.5" customHeight="1" x14ac:dyDescent="0.3">
      <c r="A51" s="13"/>
      <c r="B51" s="14"/>
      <c r="C51" s="10"/>
      <c r="D51" s="15"/>
      <c r="E51" s="10"/>
      <c r="F51" s="16"/>
    </row>
    <row r="52" spans="1:6" ht="16.5" customHeight="1" x14ac:dyDescent="0.3">
      <c r="A52" s="10"/>
      <c r="B52" s="17" t="s">
        <v>25</v>
      </c>
      <c r="C52" s="17"/>
      <c r="D52" s="18" t="s">
        <v>26</v>
      </c>
      <c r="E52" s="19"/>
      <c r="F52" s="18" t="s">
        <v>27</v>
      </c>
    </row>
    <row r="53" spans="1:6" ht="34.5" customHeight="1" x14ac:dyDescent="0.3">
      <c r="A53" s="20" t="s">
        <v>28</v>
      </c>
      <c r="B53" s="21"/>
      <c r="C53" s="22"/>
      <c r="D53" s="21"/>
      <c r="E53" s="11"/>
      <c r="F53" s="23"/>
    </row>
    <row r="54" spans="1:6" ht="34.5" customHeight="1" x14ac:dyDescent="0.3">
      <c r="A54" s="20" t="s">
        <v>29</v>
      </c>
      <c r="B54" s="251" t="s">
        <v>136</v>
      </c>
      <c r="C54" s="48"/>
      <c r="D54" s="305">
        <v>42412</v>
      </c>
      <c r="E54" s="11"/>
      <c r="F54" s="24"/>
    </row>
  </sheetData>
  <sheetProtection formatCells="0" formatColumns="0" formatRows="0" insertColumns="0" insertRows="0" insertHyperlinks="0" deleteColumns="0" deleteRows="0" sort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38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37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36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35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34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33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32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31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30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9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28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27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26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25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24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23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22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21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0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9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18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B112" zoomScale="55" zoomScaleNormal="40" zoomScalePageLayoutView="55" workbookViewId="0">
      <selection activeCell="C124" sqref="C124:E124"/>
    </sheetView>
  </sheetViews>
  <sheetFormatPr defaultColWidth="9.140625" defaultRowHeight="13.5" x14ac:dyDescent="0.25"/>
  <cols>
    <col min="1" max="1" width="55.42578125" style="48" customWidth="1"/>
    <col min="2" max="2" width="33.7109375" style="48" customWidth="1"/>
    <col min="3" max="3" width="42.28515625" style="48" customWidth="1"/>
    <col min="4" max="4" width="30.5703125" style="48" customWidth="1"/>
    <col min="5" max="5" width="39.85546875" style="48" customWidth="1"/>
    <col min="6" max="6" width="30.7109375" style="48" customWidth="1"/>
    <col min="7" max="7" width="39.85546875" style="48" customWidth="1"/>
    <col min="8" max="8" width="30" style="48" customWidth="1"/>
    <col min="9" max="9" width="30.28515625" style="48" hidden="1" customWidth="1"/>
    <col min="10" max="10" width="30.42578125" style="48" customWidth="1"/>
    <col min="11" max="11" width="21.28515625" style="48" customWidth="1"/>
    <col min="12" max="12" width="9.140625" style="48"/>
    <col min="13" max="16384" width="9.140625" style="84"/>
  </cols>
  <sheetData>
    <row r="1" spans="1:9" ht="18.75" customHeight="1" x14ac:dyDescent="0.25">
      <c r="A1" s="298" t="s">
        <v>44</v>
      </c>
      <c r="B1" s="298"/>
      <c r="C1" s="298"/>
      <c r="D1" s="298"/>
      <c r="E1" s="298"/>
      <c r="F1" s="298"/>
      <c r="G1" s="298"/>
      <c r="H1" s="298"/>
      <c r="I1" s="298"/>
    </row>
    <row r="2" spans="1:9" ht="18.75" customHeight="1" x14ac:dyDescent="0.25">
      <c r="A2" s="298"/>
      <c r="B2" s="298"/>
      <c r="C2" s="298"/>
      <c r="D2" s="298"/>
      <c r="E2" s="298"/>
      <c r="F2" s="298"/>
      <c r="G2" s="298"/>
      <c r="H2" s="298"/>
      <c r="I2" s="298"/>
    </row>
    <row r="3" spans="1:9" ht="18.75" customHeight="1" x14ac:dyDescent="0.25">
      <c r="A3" s="298"/>
      <c r="B3" s="298"/>
      <c r="C3" s="298"/>
      <c r="D3" s="298"/>
      <c r="E3" s="298"/>
      <c r="F3" s="298"/>
      <c r="G3" s="298"/>
      <c r="H3" s="298"/>
      <c r="I3" s="298"/>
    </row>
    <row r="4" spans="1:9" ht="18.75" customHeight="1" x14ac:dyDescent="0.25">
      <c r="A4" s="298"/>
      <c r="B4" s="298"/>
      <c r="C4" s="298"/>
      <c r="D4" s="298"/>
      <c r="E4" s="298"/>
      <c r="F4" s="298"/>
      <c r="G4" s="298"/>
      <c r="H4" s="298"/>
      <c r="I4" s="298"/>
    </row>
    <row r="5" spans="1:9" ht="18.75" customHeight="1" x14ac:dyDescent="0.25">
      <c r="A5" s="298"/>
      <c r="B5" s="298"/>
      <c r="C5" s="298"/>
      <c r="D5" s="298"/>
      <c r="E5" s="298"/>
      <c r="F5" s="298"/>
      <c r="G5" s="298"/>
      <c r="H5" s="298"/>
      <c r="I5" s="298"/>
    </row>
    <row r="6" spans="1:9" ht="18.75" customHeight="1" x14ac:dyDescent="0.25">
      <c r="A6" s="298"/>
      <c r="B6" s="298"/>
      <c r="C6" s="298"/>
      <c r="D6" s="298"/>
      <c r="E6" s="298"/>
      <c r="F6" s="298"/>
      <c r="G6" s="298"/>
      <c r="H6" s="298"/>
      <c r="I6" s="298"/>
    </row>
    <row r="7" spans="1:9" ht="18.75" customHeight="1" x14ac:dyDescent="0.25">
      <c r="A7" s="298"/>
      <c r="B7" s="298"/>
      <c r="C7" s="298"/>
      <c r="D7" s="298"/>
      <c r="E7" s="298"/>
      <c r="F7" s="298"/>
      <c r="G7" s="298"/>
      <c r="H7" s="298"/>
      <c r="I7" s="298"/>
    </row>
    <row r="8" spans="1:9" x14ac:dyDescent="0.25">
      <c r="A8" s="299" t="s">
        <v>45</v>
      </c>
      <c r="B8" s="299"/>
      <c r="C8" s="299"/>
      <c r="D8" s="299"/>
      <c r="E8" s="299"/>
      <c r="F8" s="299"/>
      <c r="G8" s="299"/>
      <c r="H8" s="299"/>
      <c r="I8" s="299"/>
    </row>
    <row r="9" spans="1:9" x14ac:dyDescent="0.25">
      <c r="A9" s="299"/>
      <c r="B9" s="299"/>
      <c r="C9" s="299"/>
      <c r="D9" s="299"/>
      <c r="E9" s="299"/>
      <c r="F9" s="299"/>
      <c r="G9" s="299"/>
      <c r="H9" s="299"/>
      <c r="I9" s="299"/>
    </row>
    <row r="10" spans="1:9" x14ac:dyDescent="0.25">
      <c r="A10" s="299"/>
      <c r="B10" s="299"/>
      <c r="C10" s="299"/>
      <c r="D10" s="299"/>
      <c r="E10" s="299"/>
      <c r="F10" s="299"/>
      <c r="G10" s="299"/>
      <c r="H10" s="299"/>
      <c r="I10" s="299"/>
    </row>
    <row r="11" spans="1:9" x14ac:dyDescent="0.25">
      <c r="A11" s="299"/>
      <c r="B11" s="299"/>
      <c r="C11" s="299"/>
      <c r="D11" s="299"/>
      <c r="E11" s="299"/>
      <c r="F11" s="299"/>
      <c r="G11" s="299"/>
      <c r="H11" s="299"/>
      <c r="I11" s="299"/>
    </row>
    <row r="12" spans="1:9" x14ac:dyDescent="0.25">
      <c r="A12" s="299"/>
      <c r="B12" s="299"/>
      <c r="C12" s="299"/>
      <c r="D12" s="299"/>
      <c r="E12" s="299"/>
      <c r="F12" s="299"/>
      <c r="G12" s="299"/>
      <c r="H12" s="299"/>
      <c r="I12" s="299"/>
    </row>
    <row r="13" spans="1:9" x14ac:dyDescent="0.25">
      <c r="A13" s="299"/>
      <c r="B13" s="299"/>
      <c r="C13" s="299"/>
      <c r="D13" s="299"/>
      <c r="E13" s="299"/>
      <c r="F13" s="299"/>
      <c r="G13" s="299"/>
      <c r="H13" s="299"/>
      <c r="I13" s="299"/>
    </row>
    <row r="14" spans="1:9" x14ac:dyDescent="0.25">
      <c r="A14" s="299"/>
      <c r="B14" s="299"/>
      <c r="C14" s="299"/>
      <c r="D14" s="299"/>
      <c r="E14" s="299"/>
      <c r="F14" s="299"/>
      <c r="G14" s="299"/>
      <c r="H14" s="299"/>
      <c r="I14" s="299"/>
    </row>
    <row r="15" spans="1:9" ht="19.5" customHeight="1" thickBot="1" x14ac:dyDescent="0.35">
      <c r="A15" s="91"/>
    </row>
    <row r="16" spans="1:9" ht="19.5" customHeight="1" thickBot="1" x14ac:dyDescent="0.35">
      <c r="A16" s="300" t="s">
        <v>30</v>
      </c>
      <c r="B16" s="301"/>
      <c r="C16" s="301"/>
      <c r="D16" s="301"/>
      <c r="E16" s="301"/>
      <c r="F16" s="301"/>
      <c r="G16" s="301"/>
      <c r="H16" s="302"/>
    </row>
    <row r="17" spans="1:14" ht="20.25" customHeight="1" x14ac:dyDescent="0.25">
      <c r="A17" s="303" t="s">
        <v>46</v>
      </c>
      <c r="B17" s="303"/>
      <c r="C17" s="303"/>
      <c r="D17" s="303"/>
      <c r="E17" s="303"/>
      <c r="F17" s="303"/>
      <c r="G17" s="303"/>
      <c r="H17" s="303"/>
    </row>
    <row r="18" spans="1:14" ht="26.25" customHeight="1" x14ac:dyDescent="0.4">
      <c r="A18" s="92" t="s">
        <v>32</v>
      </c>
      <c r="B18" s="304" t="s">
        <v>5</v>
      </c>
      <c r="C18" s="304"/>
      <c r="D18" s="93"/>
      <c r="E18" s="94"/>
      <c r="F18" s="95"/>
      <c r="G18" s="95"/>
      <c r="H18" s="95"/>
    </row>
    <row r="19" spans="1:14" ht="26.25" customHeight="1" x14ac:dyDescent="0.4">
      <c r="A19" s="92" t="s">
        <v>33</v>
      </c>
      <c r="B19" s="46" t="s">
        <v>7</v>
      </c>
      <c r="C19" s="95">
        <v>29</v>
      </c>
      <c r="D19" s="95"/>
      <c r="E19" s="95"/>
      <c r="F19" s="95"/>
      <c r="G19" s="95"/>
      <c r="H19" s="95"/>
    </row>
    <row r="20" spans="1:14" ht="26.25" customHeight="1" x14ac:dyDescent="0.4">
      <c r="A20" s="92" t="s">
        <v>34</v>
      </c>
      <c r="B20" s="295" t="s">
        <v>127</v>
      </c>
      <c r="C20" s="295"/>
      <c r="D20" s="95"/>
      <c r="E20" s="95"/>
      <c r="F20" s="95"/>
      <c r="G20" s="95"/>
      <c r="H20" s="95"/>
    </row>
    <row r="21" spans="1:14" ht="26.25" customHeight="1" x14ac:dyDescent="0.4">
      <c r="A21" s="92" t="s">
        <v>35</v>
      </c>
      <c r="B21" s="295" t="s">
        <v>128</v>
      </c>
      <c r="C21" s="295"/>
      <c r="D21" s="295"/>
      <c r="E21" s="295"/>
      <c r="F21" s="295"/>
      <c r="G21" s="295"/>
      <c r="H21" s="295"/>
      <c r="I21" s="97"/>
    </row>
    <row r="22" spans="1:14" ht="26.25" customHeight="1" x14ac:dyDescent="0.4">
      <c r="A22" s="92" t="s">
        <v>36</v>
      </c>
      <c r="B22" s="98" t="s">
        <v>129</v>
      </c>
      <c r="C22" s="95"/>
      <c r="D22" s="95"/>
      <c r="E22" s="95"/>
      <c r="F22" s="95"/>
      <c r="G22" s="95"/>
      <c r="H22" s="95"/>
    </row>
    <row r="23" spans="1:14" ht="26.25" customHeight="1" x14ac:dyDescent="0.4">
      <c r="A23" s="92" t="s">
        <v>37</v>
      </c>
      <c r="B23" s="98"/>
      <c r="C23" s="95"/>
      <c r="D23" s="95"/>
      <c r="E23" s="95"/>
      <c r="F23" s="95"/>
      <c r="G23" s="95"/>
      <c r="H23" s="95"/>
    </row>
    <row r="24" spans="1:14" ht="18.75" x14ac:dyDescent="0.3">
      <c r="A24" s="92"/>
      <c r="B24" s="99"/>
    </row>
    <row r="25" spans="1:14" ht="18.75" x14ac:dyDescent="0.3">
      <c r="A25" s="100" t="s">
        <v>1</v>
      </c>
      <c r="B25" s="99"/>
    </row>
    <row r="26" spans="1:14" ht="26.25" customHeight="1" x14ac:dyDescent="0.4">
      <c r="A26" s="101" t="s">
        <v>4</v>
      </c>
      <c r="B26" s="296" t="s">
        <v>130</v>
      </c>
      <c r="C26" s="296"/>
    </row>
    <row r="27" spans="1:14" ht="26.25" customHeight="1" x14ac:dyDescent="0.4">
      <c r="A27" s="102" t="s">
        <v>47</v>
      </c>
      <c r="B27" s="297" t="s">
        <v>131</v>
      </c>
      <c r="C27" s="297"/>
    </row>
    <row r="28" spans="1:14" ht="27" customHeight="1" thickBot="1" x14ac:dyDescent="0.45">
      <c r="A28" s="102" t="s">
        <v>6</v>
      </c>
      <c r="B28" s="103">
        <v>98.57</v>
      </c>
    </row>
    <row r="29" spans="1:14" s="58" customFormat="1" ht="27" customHeight="1" thickBot="1" x14ac:dyDescent="0.45">
      <c r="A29" s="102" t="s">
        <v>48</v>
      </c>
      <c r="B29" s="104">
        <v>0</v>
      </c>
      <c r="C29" s="275" t="s">
        <v>49</v>
      </c>
      <c r="D29" s="276"/>
      <c r="E29" s="276"/>
      <c r="F29" s="276"/>
      <c r="G29" s="277"/>
      <c r="I29" s="105"/>
      <c r="J29" s="105"/>
      <c r="K29" s="105"/>
      <c r="L29" s="105"/>
    </row>
    <row r="30" spans="1:14" s="58" customFormat="1" ht="19.5" customHeight="1" thickBot="1" x14ac:dyDescent="0.35">
      <c r="A30" s="102" t="s">
        <v>50</v>
      </c>
      <c r="B30" s="106">
        <f>B28-B29</f>
        <v>98.57</v>
      </c>
      <c r="C30" s="107"/>
      <c r="D30" s="107"/>
      <c r="E30" s="107"/>
      <c r="F30" s="107"/>
      <c r="G30" s="108"/>
      <c r="I30" s="105"/>
      <c r="J30" s="105"/>
      <c r="K30" s="105"/>
      <c r="L30" s="105"/>
    </row>
    <row r="31" spans="1:14" s="58" customFormat="1" ht="27" customHeight="1" thickBot="1" x14ac:dyDescent="0.45">
      <c r="A31" s="102" t="s">
        <v>51</v>
      </c>
      <c r="B31" s="109">
        <v>1</v>
      </c>
      <c r="C31" s="278" t="s">
        <v>52</v>
      </c>
      <c r="D31" s="279"/>
      <c r="E31" s="279"/>
      <c r="F31" s="279"/>
      <c r="G31" s="279"/>
      <c r="H31" s="280"/>
      <c r="I31" s="105"/>
      <c r="J31" s="105"/>
      <c r="K31" s="105"/>
      <c r="L31" s="105"/>
    </row>
    <row r="32" spans="1:14" s="58" customFormat="1" ht="27" customHeight="1" thickBot="1" x14ac:dyDescent="0.45">
      <c r="A32" s="102" t="s">
        <v>53</v>
      </c>
      <c r="B32" s="109">
        <v>1</v>
      </c>
      <c r="C32" s="278" t="s">
        <v>54</v>
      </c>
      <c r="D32" s="279"/>
      <c r="E32" s="279"/>
      <c r="F32" s="279"/>
      <c r="G32" s="279"/>
      <c r="H32" s="280"/>
      <c r="I32" s="105"/>
      <c r="J32" s="105"/>
      <c r="K32" s="105"/>
      <c r="L32" s="110"/>
      <c r="M32" s="110"/>
      <c r="N32" s="111"/>
    </row>
    <row r="33" spans="1:14" s="58" customFormat="1" ht="17.25" customHeight="1" x14ac:dyDescent="0.3">
      <c r="A33" s="102"/>
      <c r="B33" s="112"/>
      <c r="C33" s="113"/>
      <c r="D33" s="113"/>
      <c r="E33" s="113"/>
      <c r="F33" s="113"/>
      <c r="G33" s="113"/>
      <c r="H33" s="113"/>
      <c r="I33" s="105"/>
      <c r="J33" s="105"/>
      <c r="K33" s="105"/>
      <c r="L33" s="110"/>
      <c r="M33" s="110"/>
      <c r="N33" s="111"/>
    </row>
    <row r="34" spans="1:14" s="58" customFormat="1" ht="18.75" x14ac:dyDescent="0.3">
      <c r="A34" s="102" t="s">
        <v>55</v>
      </c>
      <c r="B34" s="114">
        <f>B31/B32</f>
        <v>1</v>
      </c>
      <c r="C34" s="91" t="s">
        <v>56</v>
      </c>
      <c r="D34" s="91"/>
      <c r="E34" s="91"/>
      <c r="F34" s="91"/>
      <c r="G34" s="91"/>
      <c r="I34" s="105"/>
      <c r="J34" s="105"/>
      <c r="K34" s="105"/>
      <c r="L34" s="110"/>
      <c r="M34" s="110"/>
      <c r="N34" s="111"/>
    </row>
    <row r="35" spans="1:14" s="58" customFormat="1" ht="19.5" customHeight="1" thickBot="1" x14ac:dyDescent="0.35">
      <c r="A35" s="102"/>
      <c r="B35" s="106"/>
      <c r="G35" s="91"/>
      <c r="I35" s="105"/>
      <c r="J35" s="105"/>
      <c r="K35" s="105"/>
      <c r="L35" s="110"/>
      <c r="M35" s="110"/>
      <c r="N35" s="111"/>
    </row>
    <row r="36" spans="1:14" s="58" customFormat="1" ht="27" customHeight="1" thickBot="1" x14ac:dyDescent="0.45">
      <c r="A36" s="115" t="s">
        <v>57</v>
      </c>
      <c r="B36" s="116">
        <v>50</v>
      </c>
      <c r="C36" s="91"/>
      <c r="D36" s="281" t="s">
        <v>58</v>
      </c>
      <c r="E36" s="294"/>
      <c r="F36" s="281" t="s">
        <v>59</v>
      </c>
      <c r="G36" s="282"/>
      <c r="J36" s="105"/>
      <c r="K36" s="105"/>
      <c r="L36" s="110"/>
      <c r="M36" s="110"/>
      <c r="N36" s="111"/>
    </row>
    <row r="37" spans="1:14" s="58" customFormat="1" ht="27" customHeight="1" thickBot="1" x14ac:dyDescent="0.45">
      <c r="A37" s="117" t="s">
        <v>60</v>
      </c>
      <c r="B37" s="118">
        <v>5</v>
      </c>
      <c r="C37" s="119" t="s">
        <v>61</v>
      </c>
      <c r="D37" s="120" t="s">
        <v>62</v>
      </c>
      <c r="E37" s="121" t="s">
        <v>63</v>
      </c>
      <c r="F37" s="120" t="s">
        <v>62</v>
      </c>
      <c r="G37" s="122" t="s">
        <v>63</v>
      </c>
      <c r="I37" s="123" t="s">
        <v>64</v>
      </c>
      <c r="J37" s="105"/>
      <c r="K37" s="105"/>
      <c r="L37" s="110"/>
      <c r="M37" s="110"/>
      <c r="N37" s="111"/>
    </row>
    <row r="38" spans="1:14" s="58" customFormat="1" ht="26.25" customHeight="1" x14ac:dyDescent="0.4">
      <c r="A38" s="117" t="s">
        <v>65</v>
      </c>
      <c r="B38" s="118">
        <v>50</v>
      </c>
      <c r="C38" s="124">
        <v>1</v>
      </c>
      <c r="D38" s="125">
        <v>76711767</v>
      </c>
      <c r="E38" s="126">
        <f>IF(ISBLANK(D38),"-",$D$48/$D$45*D38)</f>
        <v>74331098.025547549</v>
      </c>
      <c r="F38" s="125">
        <v>70987565</v>
      </c>
      <c r="G38" s="127">
        <f>IF(ISBLANK(F38),"-",$D$48/$F$45*F38)</f>
        <v>74283046.952545702</v>
      </c>
      <c r="I38" s="128"/>
      <c r="J38" s="105"/>
      <c r="K38" s="105"/>
      <c r="L38" s="110"/>
      <c r="M38" s="110"/>
      <c r="N38" s="111"/>
    </row>
    <row r="39" spans="1:14" s="58" customFormat="1" ht="26.25" customHeight="1" x14ac:dyDescent="0.4">
      <c r="A39" s="117" t="s">
        <v>66</v>
      </c>
      <c r="B39" s="118">
        <v>1</v>
      </c>
      <c r="C39" s="129">
        <v>2</v>
      </c>
      <c r="D39" s="130">
        <v>76761347</v>
      </c>
      <c r="E39" s="131">
        <f>IF(ISBLANK(D39),"-",$D$48/$D$45*D39)</f>
        <v>74379139.362414509</v>
      </c>
      <c r="F39" s="130">
        <v>71033929</v>
      </c>
      <c r="G39" s="132">
        <f>IF(ISBLANK(F39),"-",$D$48/$F$45*F39)</f>
        <v>74331563.325644404</v>
      </c>
      <c r="I39" s="265">
        <f>ABS((F43/D43*D42)-F42)/D42</f>
        <v>3.7933708959106866E-4</v>
      </c>
      <c r="J39" s="105"/>
      <c r="K39" s="105"/>
      <c r="L39" s="110"/>
      <c r="M39" s="110"/>
      <c r="N39" s="111"/>
    </row>
    <row r="40" spans="1:14" ht="26.25" customHeight="1" x14ac:dyDescent="0.4">
      <c r="A40" s="117" t="s">
        <v>67</v>
      </c>
      <c r="B40" s="118">
        <v>1</v>
      </c>
      <c r="C40" s="129">
        <v>3</v>
      </c>
      <c r="D40" s="130">
        <v>76682579</v>
      </c>
      <c r="E40" s="131">
        <f>IF(ISBLANK(D40),"-",$D$48/$D$45*D40)</f>
        <v>74302815.844416603</v>
      </c>
      <c r="F40" s="130">
        <v>71010535</v>
      </c>
      <c r="G40" s="132">
        <f>IF(ISBLANK(F40),"-",$D$48/$F$45*F40)</f>
        <v>74307083.297340736</v>
      </c>
      <c r="I40" s="265"/>
      <c r="L40" s="110"/>
      <c r="M40" s="110"/>
      <c r="N40" s="91"/>
    </row>
    <row r="41" spans="1:14" ht="27" customHeight="1" thickBot="1" x14ac:dyDescent="0.45">
      <c r="A41" s="117" t="s">
        <v>68</v>
      </c>
      <c r="B41" s="118">
        <v>1</v>
      </c>
      <c r="C41" s="133">
        <v>4</v>
      </c>
      <c r="D41" s="134"/>
      <c r="E41" s="135" t="str">
        <f>IF(ISBLANK(D41),"-",$D$48/$D$45*D41)</f>
        <v>-</v>
      </c>
      <c r="F41" s="134"/>
      <c r="G41" s="136" t="str">
        <f>IF(ISBLANK(F41),"-",$D$48/$F$45*F41)</f>
        <v>-</v>
      </c>
      <c r="I41" s="137"/>
      <c r="L41" s="110"/>
      <c r="M41" s="110"/>
      <c r="N41" s="91"/>
    </row>
    <row r="42" spans="1:14" ht="27" customHeight="1" thickBot="1" x14ac:dyDescent="0.45">
      <c r="A42" s="117" t="s">
        <v>69</v>
      </c>
      <c r="B42" s="118">
        <v>1</v>
      </c>
      <c r="C42" s="138" t="s">
        <v>70</v>
      </c>
      <c r="D42" s="139">
        <f>AVERAGE(D38:D41)</f>
        <v>76718564.333333328</v>
      </c>
      <c r="E42" s="140">
        <f>AVERAGE(E38:E41)</f>
        <v>74337684.410792887</v>
      </c>
      <c r="F42" s="139">
        <f>AVERAGE(F38:F41)</f>
        <v>71010676.333333328</v>
      </c>
      <c r="G42" s="141">
        <f>AVERAGE(G38:G41)</f>
        <v>74307231.191843614</v>
      </c>
      <c r="H42" s="82"/>
    </row>
    <row r="43" spans="1:14" ht="26.25" customHeight="1" x14ac:dyDescent="0.4">
      <c r="A43" s="117" t="s">
        <v>71</v>
      </c>
      <c r="B43" s="118">
        <v>1</v>
      </c>
      <c r="C43" s="142" t="s">
        <v>72</v>
      </c>
      <c r="D43" s="143">
        <v>20.94</v>
      </c>
      <c r="E43" s="91"/>
      <c r="F43" s="143">
        <v>19.39</v>
      </c>
      <c r="H43" s="82"/>
    </row>
    <row r="44" spans="1:14" ht="26.25" customHeight="1" x14ac:dyDescent="0.4">
      <c r="A44" s="117" t="s">
        <v>73</v>
      </c>
      <c r="B44" s="118">
        <v>1</v>
      </c>
      <c r="C44" s="144" t="s">
        <v>74</v>
      </c>
      <c r="D44" s="145">
        <f>D43*$B$34</f>
        <v>20.94</v>
      </c>
      <c r="E44" s="146"/>
      <c r="F44" s="145">
        <f>F43*$B$34</f>
        <v>19.39</v>
      </c>
      <c r="H44" s="82"/>
    </row>
    <row r="45" spans="1:14" ht="19.5" customHeight="1" thickBot="1" x14ac:dyDescent="0.35">
      <c r="A45" s="117" t="s">
        <v>75</v>
      </c>
      <c r="B45" s="129">
        <f>(B44/B43)*(B42/B41)*(B40/B39)*(B38/B37)*B36</f>
        <v>500</v>
      </c>
      <c r="C45" s="144" t="s">
        <v>76</v>
      </c>
      <c r="D45" s="147">
        <f>D44*$B$30/100</f>
        <v>20.640558000000002</v>
      </c>
      <c r="E45" s="148"/>
      <c r="F45" s="147">
        <f>F44*$B$30/100</f>
        <v>19.112722999999999</v>
      </c>
      <c r="H45" s="82"/>
    </row>
    <row r="46" spans="1:14" ht="19.5" customHeight="1" thickBot="1" x14ac:dyDescent="0.35">
      <c r="A46" s="266" t="s">
        <v>77</v>
      </c>
      <c r="B46" s="270"/>
      <c r="C46" s="144" t="s">
        <v>78</v>
      </c>
      <c r="D46" s="149">
        <f>D45/$B$45</f>
        <v>4.1281116000000007E-2</v>
      </c>
      <c r="E46" s="150"/>
      <c r="F46" s="151">
        <f>F45/$B$45</f>
        <v>3.8225445999999996E-2</v>
      </c>
      <c r="H46" s="82"/>
    </row>
    <row r="47" spans="1:14" ht="27" customHeight="1" thickBot="1" x14ac:dyDescent="0.45">
      <c r="A47" s="268"/>
      <c r="B47" s="271"/>
      <c r="C47" s="152" t="s">
        <v>79</v>
      </c>
      <c r="D47" s="153">
        <v>0.04</v>
      </c>
      <c r="E47" s="154"/>
      <c r="F47" s="150"/>
      <c r="H47" s="82"/>
    </row>
    <row r="48" spans="1:14" ht="18.75" x14ac:dyDescent="0.3">
      <c r="C48" s="155" t="s">
        <v>80</v>
      </c>
      <c r="D48" s="147">
        <f>D47*$B$45</f>
        <v>20</v>
      </c>
      <c r="F48" s="156"/>
      <c r="H48" s="82"/>
    </row>
    <row r="49" spans="1:12" ht="19.5" customHeight="1" thickBot="1" x14ac:dyDescent="0.35">
      <c r="C49" s="157" t="s">
        <v>81</v>
      </c>
      <c r="D49" s="158">
        <f>D48/B34</f>
        <v>20</v>
      </c>
      <c r="F49" s="156"/>
      <c r="H49" s="82"/>
    </row>
    <row r="50" spans="1:12" ht="18.75" x14ac:dyDescent="0.3">
      <c r="C50" s="115" t="s">
        <v>82</v>
      </c>
      <c r="D50" s="159">
        <f>AVERAGE(E38:E41,G38:G41)</f>
        <v>74322457.801318243</v>
      </c>
      <c r="F50" s="160"/>
      <c r="H50" s="82"/>
    </row>
    <row r="51" spans="1:12" ht="18.75" x14ac:dyDescent="0.3">
      <c r="C51" s="117" t="s">
        <v>83</v>
      </c>
      <c r="D51" s="161">
        <f>STDEV(E38:E41,G38:G41)/D50</f>
        <v>4.4810055358447025E-4</v>
      </c>
      <c r="F51" s="160"/>
      <c r="H51" s="82"/>
    </row>
    <row r="52" spans="1:12" ht="19.5" customHeight="1" thickBot="1" x14ac:dyDescent="0.35">
      <c r="C52" s="162" t="s">
        <v>20</v>
      </c>
      <c r="D52" s="163">
        <f>COUNT(E38:E41,G38:G41)</f>
        <v>6</v>
      </c>
      <c r="F52" s="160"/>
    </row>
    <row r="54" spans="1:12" ht="18.75" x14ac:dyDescent="0.3">
      <c r="A54" s="164" t="s">
        <v>1</v>
      </c>
      <c r="B54" s="165" t="s">
        <v>84</v>
      </c>
    </row>
    <row r="55" spans="1:12" ht="18.75" x14ac:dyDescent="0.3">
      <c r="A55" s="91" t="s">
        <v>85</v>
      </c>
      <c r="B55" s="166" t="str">
        <f>B21</f>
        <v>Each film coated tablet contains:
Ofloxacin USP 200 mg
Ornidazole 500 mg</v>
      </c>
    </row>
    <row r="56" spans="1:12" ht="26.25" customHeight="1" x14ac:dyDescent="0.4">
      <c r="A56" s="166" t="s">
        <v>86</v>
      </c>
      <c r="B56" s="167">
        <v>200</v>
      </c>
      <c r="C56" s="91" t="str">
        <f>B20</f>
        <v>Ofloxacin
Ornidazole</v>
      </c>
      <c r="H56" s="146"/>
    </row>
    <row r="57" spans="1:12" ht="18.75" x14ac:dyDescent="0.3">
      <c r="A57" s="166" t="s">
        <v>87</v>
      </c>
      <c r="B57" s="168">
        <f>Uniformity!C46</f>
        <v>939.56399999999996</v>
      </c>
      <c r="H57" s="146"/>
    </row>
    <row r="58" spans="1:12" ht="19.5" customHeight="1" thickBot="1" x14ac:dyDescent="0.35">
      <c r="H58" s="146"/>
    </row>
    <row r="59" spans="1:12" s="58" customFormat="1" ht="27" customHeight="1" thickBot="1" x14ac:dyDescent="0.45">
      <c r="A59" s="115" t="s">
        <v>88</v>
      </c>
      <c r="B59" s="116">
        <v>200</v>
      </c>
      <c r="C59" s="91"/>
      <c r="D59" s="169" t="s">
        <v>89</v>
      </c>
      <c r="E59" s="170" t="s">
        <v>61</v>
      </c>
      <c r="F59" s="170" t="s">
        <v>62</v>
      </c>
      <c r="G59" s="170" t="s">
        <v>90</v>
      </c>
      <c r="H59" s="119" t="s">
        <v>91</v>
      </c>
      <c r="L59" s="105"/>
    </row>
    <row r="60" spans="1:12" s="58" customFormat="1" ht="26.25" customHeight="1" x14ac:dyDescent="0.4">
      <c r="A60" s="117" t="s">
        <v>92</v>
      </c>
      <c r="B60" s="118">
        <v>4</v>
      </c>
      <c r="C60" s="283" t="s">
        <v>93</v>
      </c>
      <c r="D60" s="286">
        <v>447.41</v>
      </c>
      <c r="E60" s="171">
        <v>1</v>
      </c>
      <c r="F60" s="172">
        <v>35444503</v>
      </c>
      <c r="G60" s="173">
        <f>IF(ISBLANK(F60),"-",(F60/$D$50*$D$47*$B$68)*($B$57/$D$60))</f>
        <v>200.29933392019265</v>
      </c>
      <c r="H60" s="174">
        <f t="shared" ref="H60:H71" si="0">IF(ISBLANK(F60),"-",G60/$B$56)</f>
        <v>1.0014966696009633</v>
      </c>
      <c r="L60" s="105"/>
    </row>
    <row r="61" spans="1:12" s="58" customFormat="1" ht="26.25" customHeight="1" x14ac:dyDescent="0.4">
      <c r="A61" s="117" t="s">
        <v>94</v>
      </c>
      <c r="B61" s="118">
        <v>100</v>
      </c>
      <c r="C61" s="284"/>
      <c r="D61" s="287"/>
      <c r="E61" s="175">
        <v>2</v>
      </c>
      <c r="F61" s="130">
        <v>35378251</v>
      </c>
      <c r="G61" s="176">
        <f>IF(ISBLANK(F61),"-",(F61/$D$50*$D$47*$B$68)*($B$57/$D$60))</f>
        <v>199.9249392934467</v>
      </c>
      <c r="H61" s="177">
        <f t="shared" si="0"/>
        <v>0.99962469646723351</v>
      </c>
      <c r="L61" s="105"/>
    </row>
    <row r="62" spans="1:12" s="58" customFormat="1" ht="26.25" customHeight="1" x14ac:dyDescent="0.4">
      <c r="A62" s="117" t="s">
        <v>95</v>
      </c>
      <c r="B62" s="118">
        <v>1</v>
      </c>
      <c r="C62" s="284"/>
      <c r="D62" s="287"/>
      <c r="E62" s="175">
        <v>3</v>
      </c>
      <c r="F62" s="178">
        <v>35407939</v>
      </c>
      <c r="G62" s="176">
        <f>IF(ISBLANK(F62),"-",(F62/$D$50*$D$47*$B$68)*($B$57/$D$60))</f>
        <v>200.09270823142344</v>
      </c>
      <c r="H62" s="177">
        <f t="shared" si="0"/>
        <v>1.0004635411571172</v>
      </c>
      <c r="L62" s="105"/>
    </row>
    <row r="63" spans="1:12" ht="27" customHeight="1" thickBot="1" x14ac:dyDescent="0.45">
      <c r="A63" s="117" t="s">
        <v>96</v>
      </c>
      <c r="B63" s="118">
        <v>1</v>
      </c>
      <c r="C63" s="285"/>
      <c r="D63" s="288"/>
      <c r="E63" s="179">
        <v>4</v>
      </c>
      <c r="F63" s="180"/>
      <c r="G63" s="176" t="str">
        <f>IF(ISBLANK(F63),"-",(F63/$D$50*$D$47*$B$68)*($B$57/$D$60))</f>
        <v>-</v>
      </c>
      <c r="H63" s="177" t="str">
        <f t="shared" si="0"/>
        <v>-</v>
      </c>
    </row>
    <row r="64" spans="1:12" ht="26.25" customHeight="1" x14ac:dyDescent="0.4">
      <c r="A64" s="117" t="s">
        <v>97</v>
      </c>
      <c r="B64" s="118">
        <v>1</v>
      </c>
      <c r="C64" s="283" t="s">
        <v>98</v>
      </c>
      <c r="D64" s="286">
        <v>495.92</v>
      </c>
      <c r="E64" s="171">
        <v>1</v>
      </c>
      <c r="F64" s="172">
        <v>38773630</v>
      </c>
      <c r="G64" s="181">
        <f>IF(ISBLANK(F64),"-",(F64/$D$50*$D$47*$B$68)*($B$57/$D$64))</f>
        <v>197.67927476493944</v>
      </c>
      <c r="H64" s="182">
        <f t="shared" si="0"/>
        <v>0.98839637382469714</v>
      </c>
    </row>
    <row r="65" spans="1:8" ht="26.25" customHeight="1" x14ac:dyDescent="0.4">
      <c r="A65" s="117" t="s">
        <v>99</v>
      </c>
      <c r="B65" s="118">
        <v>1</v>
      </c>
      <c r="C65" s="284"/>
      <c r="D65" s="287"/>
      <c r="E65" s="175">
        <v>2</v>
      </c>
      <c r="F65" s="130">
        <v>38826886</v>
      </c>
      <c r="G65" s="183">
        <f>IF(ISBLANK(F65),"-",(F65/$D$50*$D$47*$B$68)*($B$57/$D$64))</f>
        <v>197.95078938600744</v>
      </c>
      <c r="H65" s="184">
        <f t="shared" si="0"/>
        <v>0.98975394693003726</v>
      </c>
    </row>
    <row r="66" spans="1:8" ht="26.25" customHeight="1" x14ac:dyDescent="0.4">
      <c r="A66" s="117" t="s">
        <v>100</v>
      </c>
      <c r="B66" s="118">
        <v>1</v>
      </c>
      <c r="C66" s="284"/>
      <c r="D66" s="287"/>
      <c r="E66" s="175">
        <v>3</v>
      </c>
      <c r="F66" s="130">
        <v>38806987</v>
      </c>
      <c r="G66" s="183">
        <f>IF(ISBLANK(F66),"-",(F66/$D$50*$D$47*$B$68)*($B$57/$D$64))</f>
        <v>197.84933848010701</v>
      </c>
      <c r="H66" s="184">
        <f t="shared" si="0"/>
        <v>0.98924669240053509</v>
      </c>
    </row>
    <row r="67" spans="1:8" ht="27" customHeight="1" thickBot="1" x14ac:dyDescent="0.45">
      <c r="A67" s="117" t="s">
        <v>101</v>
      </c>
      <c r="B67" s="118">
        <v>1</v>
      </c>
      <c r="C67" s="285"/>
      <c r="D67" s="288"/>
      <c r="E67" s="179">
        <v>4</v>
      </c>
      <c r="F67" s="180"/>
      <c r="G67" s="185" t="str">
        <f>IF(ISBLANK(F67),"-",(F67/$D$50*$D$47*$B$68)*($B$57/$D$64))</f>
        <v>-</v>
      </c>
      <c r="H67" s="186" t="str">
        <f t="shared" si="0"/>
        <v>-</v>
      </c>
    </row>
    <row r="68" spans="1:8" ht="26.25" customHeight="1" x14ac:dyDescent="0.4">
      <c r="A68" s="117" t="s">
        <v>102</v>
      </c>
      <c r="B68" s="187">
        <f>(B67/B66)*(B65/B64)*(B63/B62)*(B61/B60)*B59</f>
        <v>5000</v>
      </c>
      <c r="C68" s="283" t="s">
        <v>103</v>
      </c>
      <c r="D68" s="286">
        <v>464.24</v>
      </c>
      <c r="E68" s="171">
        <v>1</v>
      </c>
      <c r="F68" s="172">
        <v>37268159</v>
      </c>
      <c r="G68" s="181">
        <f>IF(ISBLANK(F68),"-",(F68/$D$50*$D$47*$B$68)*($B$57/$D$68))</f>
        <v>202.96992107758089</v>
      </c>
      <c r="H68" s="177">
        <f t="shared" si="0"/>
        <v>1.0148496053879044</v>
      </c>
    </row>
    <row r="69" spans="1:8" ht="27" customHeight="1" thickBot="1" x14ac:dyDescent="0.45">
      <c r="A69" s="162" t="s">
        <v>104</v>
      </c>
      <c r="B69" s="188">
        <f>(D47*B68)/B56*B57</f>
        <v>939.56399999999996</v>
      </c>
      <c r="C69" s="284"/>
      <c r="D69" s="287"/>
      <c r="E69" s="175">
        <v>2</v>
      </c>
      <c r="F69" s="130">
        <v>37336069</v>
      </c>
      <c r="G69" s="183">
        <f>IF(ISBLANK(F69),"-",(F69/$D$50*$D$47*$B$68)*($B$57/$D$68))</f>
        <v>203.33977265357038</v>
      </c>
      <c r="H69" s="177">
        <f t="shared" si="0"/>
        <v>1.016698863267852</v>
      </c>
    </row>
    <row r="70" spans="1:8" ht="26.25" customHeight="1" x14ac:dyDescent="0.4">
      <c r="A70" s="290" t="s">
        <v>77</v>
      </c>
      <c r="B70" s="291"/>
      <c r="C70" s="284"/>
      <c r="D70" s="287"/>
      <c r="E70" s="175">
        <v>3</v>
      </c>
      <c r="F70" s="130">
        <v>37335273</v>
      </c>
      <c r="G70" s="183">
        <f>IF(ISBLANK(F70),"-",(F70/$D$50*$D$47*$B$68)*($B$57/$D$68))</f>
        <v>203.33543747679988</v>
      </c>
      <c r="H70" s="177">
        <f t="shared" si="0"/>
        <v>1.0166771873839995</v>
      </c>
    </row>
    <row r="71" spans="1:8" ht="27" customHeight="1" thickBot="1" x14ac:dyDescent="0.45">
      <c r="A71" s="292"/>
      <c r="B71" s="293"/>
      <c r="C71" s="289"/>
      <c r="D71" s="288"/>
      <c r="E71" s="179">
        <v>4</v>
      </c>
      <c r="F71" s="180"/>
      <c r="G71" s="185" t="str">
        <f>IF(ISBLANK(F71),"-",(F71/$D$50*$D$47*$B$68)*($B$57/$D$68))</f>
        <v>-</v>
      </c>
      <c r="H71" s="189" t="str">
        <f t="shared" si="0"/>
        <v>-</v>
      </c>
    </row>
    <row r="72" spans="1:8" ht="26.25" customHeight="1" x14ac:dyDescent="0.4">
      <c r="A72" s="146"/>
      <c r="B72" s="146"/>
      <c r="C72" s="146"/>
      <c r="D72" s="146"/>
      <c r="E72" s="146"/>
      <c r="F72" s="190" t="s">
        <v>70</v>
      </c>
      <c r="G72" s="191">
        <f>AVERAGE(G60:G71)</f>
        <v>200.38239058711866</v>
      </c>
      <c r="H72" s="192">
        <f>AVERAGE(H60:H71)</f>
        <v>1.0019119529355931</v>
      </c>
    </row>
    <row r="73" spans="1:8" ht="26.25" customHeight="1" x14ac:dyDescent="0.4">
      <c r="C73" s="146"/>
      <c r="D73" s="146"/>
      <c r="E73" s="146"/>
      <c r="F73" s="193" t="s">
        <v>83</v>
      </c>
      <c r="G73" s="194">
        <f>STDEV(G60:G71)/G72</f>
        <v>1.1716669944858203E-2</v>
      </c>
      <c r="H73" s="194">
        <f>STDEV(H60:H71)/H72</f>
        <v>1.1716669944858206E-2</v>
      </c>
    </row>
    <row r="74" spans="1:8" ht="27" customHeight="1" thickBot="1" x14ac:dyDescent="0.45">
      <c r="A74" s="146"/>
      <c r="B74" s="146"/>
      <c r="C74" s="146"/>
      <c r="D74" s="146"/>
      <c r="E74" s="148"/>
      <c r="F74" s="195" t="s">
        <v>20</v>
      </c>
      <c r="G74" s="196">
        <f>COUNT(G60:G71)</f>
        <v>9</v>
      </c>
      <c r="H74" s="196">
        <f>COUNT(H60:H71)</f>
        <v>9</v>
      </c>
    </row>
    <row r="76" spans="1:8" ht="26.25" customHeight="1" x14ac:dyDescent="0.4">
      <c r="A76" s="101" t="s">
        <v>105</v>
      </c>
      <c r="B76" s="102" t="s">
        <v>106</v>
      </c>
      <c r="C76" s="272" t="str">
        <f>B20</f>
        <v>Ofloxacin
Ornidazole</v>
      </c>
      <c r="D76" s="272"/>
      <c r="E76" s="91" t="s">
        <v>107</v>
      </c>
      <c r="F76" s="91"/>
      <c r="G76" s="197">
        <f>H72</f>
        <v>1.0019119529355931</v>
      </c>
      <c r="H76" s="106"/>
    </row>
    <row r="77" spans="1:8" ht="18.75" x14ac:dyDescent="0.3">
      <c r="A77" s="100" t="s">
        <v>108</v>
      </c>
      <c r="B77" s="100" t="s">
        <v>109</v>
      </c>
    </row>
    <row r="78" spans="1:8" ht="18.75" x14ac:dyDescent="0.3">
      <c r="A78" s="100"/>
      <c r="B78" s="100"/>
    </row>
    <row r="79" spans="1:8" ht="26.25" customHeight="1" x14ac:dyDescent="0.4">
      <c r="A79" s="101" t="s">
        <v>4</v>
      </c>
      <c r="B79" s="274" t="str">
        <f>B26</f>
        <v>ofloxacin</v>
      </c>
      <c r="C79" s="274"/>
    </row>
    <row r="80" spans="1:8" ht="26.25" customHeight="1" x14ac:dyDescent="0.4">
      <c r="A80" s="102" t="s">
        <v>47</v>
      </c>
      <c r="B80" s="274" t="str">
        <f>B27</f>
        <v>O 18 1</v>
      </c>
      <c r="C80" s="274"/>
    </row>
    <row r="81" spans="1:12" ht="27" customHeight="1" thickBot="1" x14ac:dyDescent="0.45">
      <c r="A81" s="102" t="s">
        <v>6</v>
      </c>
      <c r="B81" s="103">
        <f>B28</f>
        <v>98.57</v>
      </c>
    </row>
    <row r="82" spans="1:12" s="58" customFormat="1" ht="27" customHeight="1" thickBot="1" x14ac:dyDescent="0.45">
      <c r="A82" s="102" t="s">
        <v>48</v>
      </c>
      <c r="B82" s="104">
        <v>0</v>
      </c>
      <c r="C82" s="275" t="s">
        <v>49</v>
      </c>
      <c r="D82" s="276"/>
      <c r="E82" s="276"/>
      <c r="F82" s="276"/>
      <c r="G82" s="277"/>
      <c r="I82" s="105"/>
      <c r="J82" s="105"/>
      <c r="K82" s="105"/>
      <c r="L82" s="105"/>
    </row>
    <row r="83" spans="1:12" s="58" customFormat="1" ht="19.5" customHeight="1" thickBot="1" x14ac:dyDescent="0.35">
      <c r="A83" s="102" t="s">
        <v>50</v>
      </c>
      <c r="B83" s="106">
        <f>B81-B82</f>
        <v>98.57</v>
      </c>
      <c r="C83" s="107"/>
      <c r="D83" s="107"/>
      <c r="E83" s="107"/>
      <c r="F83" s="107"/>
      <c r="G83" s="108"/>
      <c r="I83" s="105"/>
      <c r="J83" s="105"/>
      <c r="K83" s="105"/>
      <c r="L83" s="105"/>
    </row>
    <row r="84" spans="1:12" s="58" customFormat="1" ht="27" customHeight="1" thickBot="1" x14ac:dyDescent="0.45">
      <c r="A84" s="102" t="s">
        <v>51</v>
      </c>
      <c r="B84" s="109">
        <v>1</v>
      </c>
      <c r="C84" s="278" t="s">
        <v>110</v>
      </c>
      <c r="D84" s="279"/>
      <c r="E84" s="279"/>
      <c r="F84" s="279"/>
      <c r="G84" s="279"/>
      <c r="H84" s="280"/>
      <c r="I84" s="105"/>
      <c r="J84" s="105"/>
      <c r="K84" s="105"/>
      <c r="L84" s="105"/>
    </row>
    <row r="85" spans="1:12" s="58" customFormat="1" ht="27" customHeight="1" thickBot="1" x14ac:dyDescent="0.45">
      <c r="A85" s="102" t="s">
        <v>53</v>
      </c>
      <c r="B85" s="109">
        <v>1</v>
      </c>
      <c r="C85" s="278" t="s">
        <v>111</v>
      </c>
      <c r="D85" s="279"/>
      <c r="E85" s="279"/>
      <c r="F85" s="279"/>
      <c r="G85" s="279"/>
      <c r="H85" s="280"/>
      <c r="I85" s="105"/>
      <c r="J85" s="105"/>
      <c r="K85" s="105"/>
      <c r="L85" s="105"/>
    </row>
    <row r="86" spans="1:12" s="58" customFormat="1" ht="18.75" x14ac:dyDescent="0.3">
      <c r="A86" s="102"/>
      <c r="B86" s="112"/>
      <c r="C86" s="113"/>
      <c r="D86" s="113"/>
      <c r="E86" s="113"/>
      <c r="F86" s="113"/>
      <c r="G86" s="113"/>
      <c r="H86" s="113"/>
      <c r="I86" s="105"/>
      <c r="J86" s="105"/>
      <c r="K86" s="105"/>
      <c r="L86" s="105"/>
    </row>
    <row r="87" spans="1:12" s="58" customFormat="1" ht="18.75" x14ac:dyDescent="0.3">
      <c r="A87" s="102" t="s">
        <v>55</v>
      </c>
      <c r="B87" s="114">
        <f>B84/B85</f>
        <v>1</v>
      </c>
      <c r="C87" s="91" t="s">
        <v>56</v>
      </c>
      <c r="D87" s="91"/>
      <c r="E87" s="91"/>
      <c r="F87" s="91"/>
      <c r="G87" s="91"/>
      <c r="I87" s="105"/>
      <c r="J87" s="105"/>
      <c r="K87" s="105"/>
      <c r="L87" s="105"/>
    </row>
    <row r="88" spans="1:12" ht="19.5" customHeight="1" thickBot="1" x14ac:dyDescent="0.35">
      <c r="A88" s="100"/>
      <c r="B88" s="100"/>
    </row>
    <row r="89" spans="1:12" ht="27" customHeight="1" thickBot="1" x14ac:dyDescent="0.45">
      <c r="A89" s="115" t="s">
        <v>57</v>
      </c>
      <c r="B89" s="116">
        <v>50</v>
      </c>
      <c r="D89" s="198" t="s">
        <v>58</v>
      </c>
      <c r="E89" s="199"/>
      <c r="F89" s="281" t="s">
        <v>59</v>
      </c>
      <c r="G89" s="282"/>
    </row>
    <row r="90" spans="1:12" ht="27" customHeight="1" thickBot="1" x14ac:dyDescent="0.45">
      <c r="A90" s="117" t="s">
        <v>60</v>
      </c>
      <c r="B90" s="118">
        <v>5</v>
      </c>
      <c r="C90" s="200" t="s">
        <v>61</v>
      </c>
      <c r="D90" s="120" t="s">
        <v>62</v>
      </c>
      <c r="E90" s="121" t="s">
        <v>63</v>
      </c>
      <c r="F90" s="120" t="s">
        <v>62</v>
      </c>
      <c r="G90" s="201" t="s">
        <v>63</v>
      </c>
      <c r="I90" s="123" t="s">
        <v>64</v>
      </c>
    </row>
    <row r="91" spans="1:12" ht="26.25" customHeight="1" x14ac:dyDescent="0.4">
      <c r="A91" s="117" t="s">
        <v>65</v>
      </c>
      <c r="B91" s="118">
        <v>50</v>
      </c>
      <c r="C91" s="202">
        <v>1</v>
      </c>
      <c r="D91" s="125">
        <v>76711767</v>
      </c>
      <c r="E91" s="126">
        <f>IF(ISBLANK(D91),"-",$D$101/$D$98*D91)</f>
        <v>41295054.458637536</v>
      </c>
      <c r="F91" s="125">
        <v>70987565</v>
      </c>
      <c r="G91" s="127">
        <f>IF(ISBLANK(F91),"-",$D$101/$F$98*F91)</f>
        <v>41268359.418080941</v>
      </c>
      <c r="I91" s="128"/>
    </row>
    <row r="92" spans="1:12" ht="26.25" customHeight="1" x14ac:dyDescent="0.4">
      <c r="A92" s="117" t="s">
        <v>66</v>
      </c>
      <c r="B92" s="118">
        <v>1</v>
      </c>
      <c r="C92" s="146">
        <v>2</v>
      </c>
      <c r="D92" s="130">
        <v>76761347</v>
      </c>
      <c r="E92" s="131">
        <f>IF(ISBLANK(D92),"-",$D$101/$D$98*D92)</f>
        <v>41321744.090230286</v>
      </c>
      <c r="F92" s="130">
        <v>71033929</v>
      </c>
      <c r="G92" s="132">
        <f>IF(ISBLANK(F92),"-",$D$101/$F$98*F92)</f>
        <v>41295312.958691329</v>
      </c>
      <c r="I92" s="265">
        <f>ABS((F96/D96*D95)-F95)/D95</f>
        <v>3.7933708959106866E-4</v>
      </c>
    </row>
    <row r="93" spans="1:12" ht="26.25" customHeight="1" x14ac:dyDescent="0.4">
      <c r="A93" s="117" t="s">
        <v>67</v>
      </c>
      <c r="B93" s="118">
        <v>1</v>
      </c>
      <c r="C93" s="146">
        <v>3</v>
      </c>
      <c r="D93" s="130">
        <v>76682579</v>
      </c>
      <c r="E93" s="131">
        <f>IF(ISBLANK(D93),"-",$D$101/$D$98*D93)</f>
        <v>41279342.135787003</v>
      </c>
      <c r="F93" s="130">
        <v>71010535</v>
      </c>
      <c r="G93" s="132">
        <f>IF(ISBLANK(F93),"-",$D$101/$F$98*F93)</f>
        <v>41281712.942967072</v>
      </c>
      <c r="I93" s="265"/>
    </row>
    <row r="94" spans="1:12" ht="27" customHeight="1" thickBot="1" x14ac:dyDescent="0.45">
      <c r="A94" s="117" t="s">
        <v>68</v>
      </c>
      <c r="B94" s="118">
        <v>1</v>
      </c>
      <c r="C94" s="203">
        <v>4</v>
      </c>
      <c r="D94" s="134"/>
      <c r="E94" s="135" t="str">
        <f>IF(ISBLANK(D94),"-",$D$101/$D$98*D94)</f>
        <v>-</v>
      </c>
      <c r="F94" s="204"/>
      <c r="G94" s="136" t="str">
        <f>IF(ISBLANK(F94),"-",$D$101/$F$98*F94)</f>
        <v>-</v>
      </c>
      <c r="I94" s="137"/>
    </row>
    <row r="95" spans="1:12" ht="27" customHeight="1" thickBot="1" x14ac:dyDescent="0.45">
      <c r="A95" s="117" t="s">
        <v>69</v>
      </c>
      <c r="B95" s="118">
        <v>1</v>
      </c>
      <c r="C95" s="102" t="s">
        <v>70</v>
      </c>
      <c r="D95" s="205">
        <f>AVERAGE(D91:D94)</f>
        <v>76718564.333333328</v>
      </c>
      <c r="E95" s="140">
        <f>AVERAGE(E91:E94)</f>
        <v>41298713.561551608</v>
      </c>
      <c r="F95" s="206">
        <f>AVERAGE(F91:F94)</f>
        <v>71010676.333333328</v>
      </c>
      <c r="G95" s="207">
        <f>AVERAGE(G91:G94)</f>
        <v>41281795.106579781</v>
      </c>
    </row>
    <row r="96" spans="1:12" ht="26.25" customHeight="1" x14ac:dyDescent="0.4">
      <c r="A96" s="117" t="s">
        <v>71</v>
      </c>
      <c r="B96" s="103">
        <v>1</v>
      </c>
      <c r="C96" s="208" t="s">
        <v>112</v>
      </c>
      <c r="D96" s="209">
        <v>20.94</v>
      </c>
      <c r="E96" s="91"/>
      <c r="F96" s="143">
        <v>19.39</v>
      </c>
    </row>
    <row r="97" spans="1:10" ht="26.25" customHeight="1" x14ac:dyDescent="0.4">
      <c r="A97" s="117" t="s">
        <v>73</v>
      </c>
      <c r="B97" s="103">
        <v>1</v>
      </c>
      <c r="C97" s="210" t="s">
        <v>113</v>
      </c>
      <c r="D97" s="211">
        <f>D96*$B$87</f>
        <v>20.94</v>
      </c>
      <c r="E97" s="146"/>
      <c r="F97" s="145">
        <f>F96*$B$87</f>
        <v>19.39</v>
      </c>
    </row>
    <row r="98" spans="1:10" ht="19.5" customHeight="1" thickBot="1" x14ac:dyDescent="0.35">
      <c r="A98" s="117" t="s">
        <v>75</v>
      </c>
      <c r="B98" s="146">
        <f>(B97/B96)*(B95/B94)*(B93/B92)*(B91/B90)*B89</f>
        <v>500</v>
      </c>
      <c r="C98" s="210" t="s">
        <v>114</v>
      </c>
      <c r="D98" s="212">
        <f>D97*$B$83/100</f>
        <v>20.640558000000002</v>
      </c>
      <c r="E98" s="148"/>
      <c r="F98" s="147">
        <f>F97*$B$83/100</f>
        <v>19.112722999999999</v>
      </c>
    </row>
    <row r="99" spans="1:10" ht="19.5" customHeight="1" thickBot="1" x14ac:dyDescent="0.35">
      <c r="A99" s="266" t="s">
        <v>77</v>
      </c>
      <c r="B99" s="267"/>
      <c r="C99" s="210" t="s">
        <v>115</v>
      </c>
      <c r="D99" s="213">
        <f>D98/$B$98</f>
        <v>4.1281116000000007E-2</v>
      </c>
      <c r="E99" s="148"/>
      <c r="F99" s="151">
        <f>F98/$B$98</f>
        <v>3.8225445999999996E-2</v>
      </c>
      <c r="H99" s="82"/>
    </row>
    <row r="100" spans="1:10" ht="19.5" customHeight="1" thickBot="1" x14ac:dyDescent="0.35">
      <c r="A100" s="268"/>
      <c r="B100" s="269"/>
      <c r="C100" s="210" t="s">
        <v>79</v>
      </c>
      <c r="D100" s="214">
        <f>$B$56/$B$116</f>
        <v>2.2222222222222223E-2</v>
      </c>
      <c r="F100" s="156"/>
      <c r="G100" s="215"/>
      <c r="H100" s="82"/>
    </row>
    <row r="101" spans="1:10" ht="18.75" x14ac:dyDescent="0.3">
      <c r="C101" s="210" t="s">
        <v>80</v>
      </c>
      <c r="D101" s="211">
        <f>D100*$B$98</f>
        <v>11.111111111111111</v>
      </c>
      <c r="F101" s="156"/>
      <c r="H101" s="82"/>
    </row>
    <row r="102" spans="1:10" ht="19.5" customHeight="1" thickBot="1" x14ac:dyDescent="0.35">
      <c r="C102" s="216" t="s">
        <v>81</v>
      </c>
      <c r="D102" s="217">
        <f>D101/B34</f>
        <v>11.111111111111111</v>
      </c>
      <c r="F102" s="160"/>
      <c r="H102" s="82"/>
      <c r="J102" s="218"/>
    </row>
    <row r="103" spans="1:10" ht="18.75" x14ac:dyDescent="0.3">
      <c r="C103" s="219" t="s">
        <v>116</v>
      </c>
      <c r="D103" s="220">
        <f>AVERAGE(E91:E94,G91:G94)</f>
        <v>41290254.334065698</v>
      </c>
      <c r="F103" s="160"/>
      <c r="G103" s="215"/>
      <c r="H103" s="82"/>
      <c r="J103" s="221"/>
    </row>
    <row r="104" spans="1:10" ht="18.75" x14ac:dyDescent="0.3">
      <c r="C104" s="193" t="s">
        <v>83</v>
      </c>
      <c r="D104" s="222">
        <f>STDEV(E91:E94,G91:G94)/D103</f>
        <v>4.4810055358453265E-4</v>
      </c>
      <c r="F104" s="160"/>
      <c r="H104" s="82"/>
      <c r="J104" s="221"/>
    </row>
    <row r="105" spans="1:10" ht="19.5" customHeight="1" thickBot="1" x14ac:dyDescent="0.35">
      <c r="C105" s="195" t="s">
        <v>20</v>
      </c>
      <c r="D105" s="223">
        <f>COUNT(E91:E94,G91:G94)</f>
        <v>6</v>
      </c>
      <c r="F105" s="160"/>
      <c r="H105" s="82"/>
      <c r="J105" s="221"/>
    </row>
    <row r="106" spans="1:10" ht="19.5" customHeight="1" thickBot="1" x14ac:dyDescent="0.35">
      <c r="A106" s="164"/>
      <c r="B106" s="164"/>
      <c r="C106" s="164"/>
      <c r="D106" s="164"/>
      <c r="E106" s="164"/>
    </row>
    <row r="107" spans="1:10" ht="26.25" customHeight="1" x14ac:dyDescent="0.4">
      <c r="A107" s="115" t="s">
        <v>117</v>
      </c>
      <c r="B107" s="116">
        <v>900</v>
      </c>
      <c r="C107" s="198" t="s">
        <v>118</v>
      </c>
      <c r="D107" s="224" t="s">
        <v>62</v>
      </c>
      <c r="E107" s="225" t="s">
        <v>119</v>
      </c>
      <c r="F107" s="226" t="s">
        <v>120</v>
      </c>
    </row>
    <row r="108" spans="1:10" ht="26.25" customHeight="1" x14ac:dyDescent="0.4">
      <c r="A108" s="117" t="s">
        <v>121</v>
      </c>
      <c r="B108" s="118">
        <v>2</v>
      </c>
      <c r="C108" s="227">
        <v>1</v>
      </c>
      <c r="D108" s="228">
        <v>40326886</v>
      </c>
      <c r="E108" s="229">
        <f t="shared" ref="E108:E113" si="1">IF(ISBLANK(D108),"-",D108/$D$103*$D$100*$B$116)</f>
        <v>195.33367691915188</v>
      </c>
      <c r="F108" s="230">
        <f t="shared" ref="F108:F113" si="2">IF(ISBLANK(D108), "-", E108/$B$56)</f>
        <v>0.97666838459575944</v>
      </c>
    </row>
    <row r="109" spans="1:10" ht="26.25" customHeight="1" x14ac:dyDescent="0.4">
      <c r="A109" s="117" t="s">
        <v>94</v>
      </c>
      <c r="B109" s="118">
        <v>20</v>
      </c>
      <c r="C109" s="227">
        <v>2</v>
      </c>
      <c r="D109" s="228">
        <v>40198719</v>
      </c>
      <c r="E109" s="231">
        <f t="shared" si="1"/>
        <v>194.71286698679816</v>
      </c>
      <c r="F109" s="232">
        <f t="shared" si="2"/>
        <v>0.97356433493399086</v>
      </c>
    </row>
    <row r="110" spans="1:10" ht="26.25" customHeight="1" x14ac:dyDescent="0.4">
      <c r="A110" s="117" t="s">
        <v>95</v>
      </c>
      <c r="B110" s="118">
        <v>1</v>
      </c>
      <c r="C110" s="227">
        <v>3</v>
      </c>
      <c r="D110" s="228">
        <v>42604802</v>
      </c>
      <c r="E110" s="231">
        <f t="shared" si="1"/>
        <v>206.36735078112494</v>
      </c>
      <c r="F110" s="232">
        <f t="shared" si="2"/>
        <v>1.0318367539056248</v>
      </c>
    </row>
    <row r="111" spans="1:10" ht="26.25" customHeight="1" x14ac:dyDescent="0.4">
      <c r="A111" s="117" t="s">
        <v>96</v>
      </c>
      <c r="B111" s="118">
        <v>1</v>
      </c>
      <c r="C111" s="227">
        <v>4</v>
      </c>
      <c r="D111" s="228">
        <v>38781533</v>
      </c>
      <c r="E111" s="231">
        <f t="shared" si="1"/>
        <v>187.84836095332099</v>
      </c>
      <c r="F111" s="232">
        <f t="shared" si="2"/>
        <v>0.9392418047666049</v>
      </c>
    </row>
    <row r="112" spans="1:10" ht="26.25" customHeight="1" x14ac:dyDescent="0.4">
      <c r="A112" s="117" t="s">
        <v>97</v>
      </c>
      <c r="B112" s="118">
        <v>1</v>
      </c>
      <c r="C112" s="227">
        <v>5</v>
      </c>
      <c r="D112" s="228">
        <v>42830192</v>
      </c>
      <c r="E112" s="231">
        <f t="shared" si="1"/>
        <v>207.45908539809506</v>
      </c>
      <c r="F112" s="232">
        <f t="shared" si="2"/>
        <v>1.0372954269904753</v>
      </c>
    </row>
    <row r="113" spans="1:10" ht="26.25" customHeight="1" x14ac:dyDescent="0.4">
      <c r="A113" s="117" t="s">
        <v>99</v>
      </c>
      <c r="B113" s="118">
        <v>1</v>
      </c>
      <c r="C113" s="233">
        <v>6</v>
      </c>
      <c r="D113" s="234">
        <v>41934965</v>
      </c>
      <c r="E113" s="235">
        <f t="shared" si="1"/>
        <v>203.12282244966653</v>
      </c>
      <c r="F113" s="236">
        <f t="shared" si="2"/>
        <v>1.0156141122483326</v>
      </c>
    </row>
    <row r="114" spans="1:10" ht="26.25" customHeight="1" x14ac:dyDescent="0.4">
      <c r="A114" s="117" t="s">
        <v>100</v>
      </c>
      <c r="B114" s="118">
        <v>1</v>
      </c>
      <c r="C114" s="227"/>
      <c r="D114" s="146"/>
      <c r="E114" s="91"/>
      <c r="F114" s="237"/>
    </row>
    <row r="115" spans="1:10" ht="26.25" customHeight="1" x14ac:dyDescent="0.4">
      <c r="A115" s="117" t="s">
        <v>101</v>
      </c>
      <c r="B115" s="118">
        <v>1</v>
      </c>
      <c r="C115" s="227"/>
      <c r="D115" s="238" t="s">
        <v>70</v>
      </c>
      <c r="E115" s="239">
        <f>AVERAGE(E108:E113)</f>
        <v>199.14069391469295</v>
      </c>
      <c r="F115" s="240">
        <f>AVERAGE(F108:F113)</f>
        <v>0.99570346957346467</v>
      </c>
    </row>
    <row r="116" spans="1:10" ht="27" customHeight="1" thickBot="1" x14ac:dyDescent="0.45">
      <c r="A116" s="117" t="s">
        <v>102</v>
      </c>
      <c r="B116" s="129">
        <f>(B115/B114)*(B113/B112)*(B111/B110)*(B109/B108)*B107</f>
        <v>9000</v>
      </c>
      <c r="C116" s="241"/>
      <c r="D116" s="102" t="s">
        <v>83</v>
      </c>
      <c r="E116" s="242">
        <f>STDEV(E108:E113)/E115</f>
        <v>3.8825148069731689E-2</v>
      </c>
      <c r="F116" s="242">
        <f>STDEV(F108:F113)/F115</f>
        <v>3.8825148069731717E-2</v>
      </c>
      <c r="I116" s="91"/>
    </row>
    <row r="117" spans="1:10" ht="27" customHeight="1" thickBot="1" x14ac:dyDescent="0.45">
      <c r="A117" s="266" t="s">
        <v>77</v>
      </c>
      <c r="B117" s="270"/>
      <c r="C117" s="243"/>
      <c r="D117" s="244" t="s">
        <v>20</v>
      </c>
      <c r="E117" s="245">
        <f>COUNT(E108:E113)</f>
        <v>6</v>
      </c>
      <c r="F117" s="245">
        <f>COUNT(F108:F113)</f>
        <v>6</v>
      </c>
      <c r="I117" s="91"/>
      <c r="J117" s="221"/>
    </row>
    <row r="118" spans="1:10" ht="19.5" customHeight="1" thickBot="1" x14ac:dyDescent="0.35">
      <c r="A118" s="268"/>
      <c r="B118" s="271"/>
      <c r="C118" s="91"/>
      <c r="D118" s="91"/>
      <c r="E118" s="91"/>
      <c r="F118" s="146"/>
      <c r="G118" s="91"/>
      <c r="H118" s="91"/>
      <c r="I118" s="91"/>
    </row>
    <row r="119" spans="1:10" ht="18.75" x14ac:dyDescent="0.3">
      <c r="A119" s="246"/>
      <c r="B119" s="113"/>
      <c r="C119" s="91"/>
      <c r="D119" s="91"/>
      <c r="E119" s="91"/>
      <c r="F119" s="146"/>
      <c r="G119" s="91"/>
      <c r="H119" s="91"/>
      <c r="I119" s="91"/>
    </row>
    <row r="120" spans="1:10" ht="26.25" customHeight="1" x14ac:dyDescent="0.4">
      <c r="A120" s="101" t="s">
        <v>105</v>
      </c>
      <c r="B120" s="102" t="s">
        <v>122</v>
      </c>
      <c r="C120" s="272" t="str">
        <f>B20</f>
        <v>Ofloxacin
Ornidazole</v>
      </c>
      <c r="D120" s="272"/>
      <c r="E120" s="91" t="s">
        <v>123</v>
      </c>
      <c r="F120" s="91"/>
      <c r="G120" s="197">
        <f>F115</f>
        <v>0.99570346957346467</v>
      </c>
      <c r="H120" s="91"/>
      <c r="I120" s="91"/>
    </row>
    <row r="121" spans="1:10" ht="19.5" customHeight="1" thickBot="1" x14ac:dyDescent="0.35">
      <c r="A121" s="247"/>
      <c r="B121" s="247"/>
      <c r="C121" s="248"/>
      <c r="D121" s="248"/>
      <c r="E121" s="248"/>
      <c r="F121" s="248"/>
      <c r="G121" s="248"/>
      <c r="H121" s="248"/>
    </row>
    <row r="122" spans="1:10" ht="18.75" x14ac:dyDescent="0.3">
      <c r="B122" s="273" t="s">
        <v>25</v>
      </c>
      <c r="C122" s="273"/>
      <c r="E122" s="200" t="s">
        <v>26</v>
      </c>
      <c r="F122" s="249"/>
      <c r="G122" s="273" t="s">
        <v>27</v>
      </c>
      <c r="H122" s="273"/>
    </row>
    <row r="123" spans="1:10" ht="69.95" customHeight="1" x14ac:dyDescent="0.3">
      <c r="A123" s="101" t="s">
        <v>28</v>
      </c>
      <c r="B123" s="250"/>
      <c r="C123" s="250"/>
      <c r="E123" s="250"/>
      <c r="F123" s="91"/>
      <c r="G123" s="250"/>
      <c r="H123" s="250"/>
    </row>
    <row r="124" spans="1:10" ht="69.95" customHeight="1" x14ac:dyDescent="0.3">
      <c r="A124" s="101" t="s">
        <v>29</v>
      </c>
      <c r="B124" s="251"/>
      <c r="C124" s="251" t="s">
        <v>136</v>
      </c>
      <c r="E124" s="305">
        <v>42412</v>
      </c>
      <c r="F124" s="91"/>
      <c r="G124" s="252"/>
      <c r="H124" s="252"/>
    </row>
    <row r="125" spans="1:10" ht="18.75" x14ac:dyDescent="0.3">
      <c r="A125" s="146"/>
      <c r="B125" s="146"/>
      <c r="C125" s="146"/>
      <c r="D125" s="146"/>
      <c r="E125" s="146"/>
      <c r="F125" s="148"/>
      <c r="G125" s="146"/>
      <c r="H125" s="146"/>
      <c r="I125" s="91"/>
    </row>
    <row r="126" spans="1:10" ht="18.75" x14ac:dyDescent="0.3">
      <c r="A126" s="146"/>
      <c r="B126" s="146"/>
      <c r="C126" s="146"/>
      <c r="D126" s="146"/>
      <c r="E126" s="146"/>
      <c r="F126" s="148"/>
      <c r="G126" s="146"/>
      <c r="H126" s="146"/>
      <c r="I126" s="91"/>
    </row>
    <row r="127" spans="1:10" ht="18.75" x14ac:dyDescent="0.3">
      <c r="A127" s="146"/>
      <c r="B127" s="146"/>
      <c r="C127" s="146"/>
      <c r="D127" s="146"/>
      <c r="E127" s="146"/>
      <c r="F127" s="148"/>
      <c r="G127" s="146"/>
      <c r="H127" s="146"/>
      <c r="I127" s="91"/>
    </row>
    <row r="128" spans="1:10" ht="18.75" x14ac:dyDescent="0.3">
      <c r="A128" s="146"/>
      <c r="B128" s="146"/>
      <c r="C128" s="146"/>
      <c r="D128" s="146"/>
      <c r="E128" s="146"/>
      <c r="F128" s="148"/>
      <c r="G128" s="146"/>
      <c r="H128" s="146"/>
      <c r="I128" s="91"/>
    </row>
    <row r="129" spans="1:9" ht="18.75" x14ac:dyDescent="0.3">
      <c r="A129" s="146"/>
      <c r="B129" s="146"/>
      <c r="C129" s="146"/>
      <c r="D129" s="146"/>
      <c r="E129" s="146"/>
      <c r="F129" s="148"/>
      <c r="G129" s="146"/>
      <c r="H129" s="146"/>
      <c r="I129" s="91"/>
    </row>
    <row r="130" spans="1:9" ht="18.75" x14ac:dyDescent="0.3">
      <c r="A130" s="146"/>
      <c r="B130" s="146"/>
      <c r="C130" s="146"/>
      <c r="D130" s="146"/>
      <c r="E130" s="146"/>
      <c r="F130" s="148"/>
      <c r="G130" s="146"/>
      <c r="H130" s="146"/>
      <c r="I130" s="91"/>
    </row>
    <row r="131" spans="1:9" ht="18.75" x14ac:dyDescent="0.3">
      <c r="A131" s="146"/>
      <c r="B131" s="146"/>
      <c r="C131" s="146"/>
      <c r="D131" s="146"/>
      <c r="E131" s="146"/>
      <c r="F131" s="148"/>
      <c r="G131" s="146"/>
      <c r="H131" s="146"/>
      <c r="I131" s="91"/>
    </row>
    <row r="132" spans="1:9" ht="18.75" x14ac:dyDescent="0.3">
      <c r="A132" s="146"/>
      <c r="B132" s="146"/>
      <c r="C132" s="146"/>
      <c r="D132" s="146"/>
      <c r="E132" s="146"/>
      <c r="F132" s="148"/>
      <c r="G132" s="146"/>
      <c r="H132" s="146"/>
      <c r="I132" s="91"/>
    </row>
    <row r="133" spans="1:9" ht="18.75" x14ac:dyDescent="0.3">
      <c r="A133" s="146"/>
      <c r="B133" s="146"/>
      <c r="C133" s="146"/>
      <c r="D133" s="146"/>
      <c r="E133" s="146"/>
      <c r="F133" s="148"/>
      <c r="G133" s="146"/>
      <c r="H133" s="146"/>
      <c r="I133" s="91"/>
    </row>
    <row r="250" spans="1:1" x14ac:dyDescent="0.25">
      <c r="A250" s="48">
        <v>5</v>
      </c>
    </row>
  </sheetData>
  <sheetProtection password="AD9C" formatCells="0" formatColumns="0" formatRows="0" insertColumns="0" insertRows="0" insertHyperlinks="0" deleteColumns="0" deleteRows="0" sort="0" autoFilter="0" pivotTables="0"/>
  <mergeCells count="36">
    <mergeCell ref="C32:H32"/>
    <mergeCell ref="A1:I7"/>
    <mergeCell ref="A8:I14"/>
    <mergeCell ref="A16:H16"/>
    <mergeCell ref="A17:H17"/>
    <mergeCell ref="B18:C18"/>
    <mergeCell ref="B20:C20"/>
    <mergeCell ref="B21:H21"/>
    <mergeCell ref="B26:C26"/>
    <mergeCell ref="B27:C27"/>
    <mergeCell ref="C29:G29"/>
    <mergeCell ref="C31:H31"/>
    <mergeCell ref="A70:B71"/>
    <mergeCell ref="C76:D76"/>
    <mergeCell ref="D36:E36"/>
    <mergeCell ref="F36:G36"/>
    <mergeCell ref="I39:I40"/>
    <mergeCell ref="A46:B47"/>
    <mergeCell ref="C60:C63"/>
    <mergeCell ref="D60:D63"/>
    <mergeCell ref="F89:G89"/>
    <mergeCell ref="C64:C67"/>
    <mergeCell ref="D64:D67"/>
    <mergeCell ref="C68:C71"/>
    <mergeCell ref="D68:D71"/>
    <mergeCell ref="B79:C79"/>
    <mergeCell ref="B80:C80"/>
    <mergeCell ref="C82:G82"/>
    <mergeCell ref="C84:H84"/>
    <mergeCell ref="C85:H85"/>
    <mergeCell ref="I92:I93"/>
    <mergeCell ref="A99:B100"/>
    <mergeCell ref="A117:B118"/>
    <mergeCell ref="C120:D120"/>
    <mergeCell ref="B122:C122"/>
    <mergeCell ref="G122:H122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G73">
    <cfRule type="cellIs" dxfId="15" priority="3" operator="greaterThan">
      <formula>0.02</formula>
    </cfRule>
  </conditionalFormatting>
  <conditionalFormatting sqref="H73">
    <cfRule type="cellIs" dxfId="14" priority="4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B109" zoomScale="55" zoomScaleNormal="40" zoomScalePageLayoutView="55" workbookViewId="0">
      <selection activeCell="C124" sqref="C124:E124"/>
    </sheetView>
  </sheetViews>
  <sheetFormatPr defaultColWidth="9.140625" defaultRowHeight="13.5" x14ac:dyDescent="0.25"/>
  <cols>
    <col min="1" max="1" width="55.42578125" style="48" customWidth="1"/>
    <col min="2" max="2" width="33.7109375" style="48" customWidth="1"/>
    <col min="3" max="3" width="42.28515625" style="48" customWidth="1"/>
    <col min="4" max="4" width="30.5703125" style="48" customWidth="1"/>
    <col min="5" max="5" width="39.85546875" style="48" customWidth="1"/>
    <col min="6" max="6" width="30.7109375" style="48" customWidth="1"/>
    <col min="7" max="7" width="39.85546875" style="48" customWidth="1"/>
    <col min="8" max="8" width="30" style="48" customWidth="1"/>
    <col min="9" max="9" width="30.28515625" style="48" hidden="1" customWidth="1"/>
    <col min="10" max="10" width="30.42578125" style="48" customWidth="1"/>
    <col min="11" max="11" width="21.28515625" style="48" customWidth="1"/>
    <col min="12" max="12" width="9.140625" style="48"/>
    <col min="13" max="16384" width="9.140625" style="84"/>
  </cols>
  <sheetData>
    <row r="1" spans="1:9" ht="18.75" customHeight="1" x14ac:dyDescent="0.25">
      <c r="A1" s="298" t="s">
        <v>44</v>
      </c>
      <c r="B1" s="298"/>
      <c r="C1" s="298"/>
      <c r="D1" s="298"/>
      <c r="E1" s="298"/>
      <c r="F1" s="298"/>
      <c r="G1" s="298"/>
      <c r="H1" s="298"/>
      <c r="I1" s="298"/>
    </row>
    <row r="2" spans="1:9" ht="18.75" customHeight="1" x14ac:dyDescent="0.25">
      <c r="A2" s="298"/>
      <c r="B2" s="298"/>
      <c r="C2" s="298"/>
      <c r="D2" s="298"/>
      <c r="E2" s="298"/>
      <c r="F2" s="298"/>
      <c r="G2" s="298"/>
      <c r="H2" s="298"/>
      <c r="I2" s="298"/>
    </row>
    <row r="3" spans="1:9" ht="18.75" customHeight="1" x14ac:dyDescent="0.25">
      <c r="A3" s="298"/>
      <c r="B3" s="298"/>
      <c r="C3" s="298"/>
      <c r="D3" s="298"/>
      <c r="E3" s="298"/>
      <c r="F3" s="298"/>
      <c r="G3" s="298"/>
      <c r="H3" s="298"/>
      <c r="I3" s="298"/>
    </row>
    <row r="4" spans="1:9" ht="18.75" customHeight="1" x14ac:dyDescent="0.25">
      <c r="A4" s="298"/>
      <c r="B4" s="298"/>
      <c r="C4" s="298"/>
      <c r="D4" s="298"/>
      <c r="E4" s="298"/>
      <c r="F4" s="298"/>
      <c r="G4" s="298"/>
      <c r="H4" s="298"/>
      <c r="I4" s="298"/>
    </row>
    <row r="5" spans="1:9" ht="18.75" customHeight="1" x14ac:dyDescent="0.25">
      <c r="A5" s="298"/>
      <c r="B5" s="298"/>
      <c r="C5" s="298"/>
      <c r="D5" s="298"/>
      <c r="E5" s="298"/>
      <c r="F5" s="298"/>
      <c r="G5" s="298"/>
      <c r="H5" s="298"/>
      <c r="I5" s="298"/>
    </row>
    <row r="6" spans="1:9" ht="18.75" customHeight="1" x14ac:dyDescent="0.25">
      <c r="A6" s="298"/>
      <c r="B6" s="298"/>
      <c r="C6" s="298"/>
      <c r="D6" s="298"/>
      <c r="E6" s="298"/>
      <c r="F6" s="298"/>
      <c r="G6" s="298"/>
      <c r="H6" s="298"/>
      <c r="I6" s="298"/>
    </row>
    <row r="7" spans="1:9" ht="18.75" customHeight="1" x14ac:dyDescent="0.25">
      <c r="A7" s="298"/>
      <c r="B7" s="298"/>
      <c r="C7" s="298"/>
      <c r="D7" s="298"/>
      <c r="E7" s="298"/>
      <c r="F7" s="298"/>
      <c r="G7" s="298"/>
      <c r="H7" s="298"/>
      <c r="I7" s="298"/>
    </row>
    <row r="8" spans="1:9" x14ac:dyDescent="0.25">
      <c r="A8" s="299" t="s">
        <v>45</v>
      </c>
      <c r="B8" s="299"/>
      <c r="C8" s="299"/>
      <c r="D8" s="299"/>
      <c r="E8" s="299"/>
      <c r="F8" s="299"/>
      <c r="G8" s="299"/>
      <c r="H8" s="299"/>
      <c r="I8" s="299"/>
    </row>
    <row r="9" spans="1:9" x14ac:dyDescent="0.25">
      <c r="A9" s="299"/>
      <c r="B9" s="299"/>
      <c r="C9" s="299"/>
      <c r="D9" s="299"/>
      <c r="E9" s="299"/>
      <c r="F9" s="299"/>
      <c r="G9" s="299"/>
      <c r="H9" s="299"/>
      <c r="I9" s="299"/>
    </row>
    <row r="10" spans="1:9" x14ac:dyDescent="0.25">
      <c r="A10" s="299"/>
      <c r="B10" s="299"/>
      <c r="C10" s="299"/>
      <c r="D10" s="299"/>
      <c r="E10" s="299"/>
      <c r="F10" s="299"/>
      <c r="G10" s="299"/>
      <c r="H10" s="299"/>
      <c r="I10" s="299"/>
    </row>
    <row r="11" spans="1:9" x14ac:dyDescent="0.25">
      <c r="A11" s="299"/>
      <c r="B11" s="299"/>
      <c r="C11" s="299"/>
      <c r="D11" s="299"/>
      <c r="E11" s="299"/>
      <c r="F11" s="299"/>
      <c r="G11" s="299"/>
      <c r="H11" s="299"/>
      <c r="I11" s="299"/>
    </row>
    <row r="12" spans="1:9" x14ac:dyDescent="0.25">
      <c r="A12" s="299"/>
      <c r="B12" s="299"/>
      <c r="C12" s="299"/>
      <c r="D12" s="299"/>
      <c r="E12" s="299"/>
      <c r="F12" s="299"/>
      <c r="G12" s="299"/>
      <c r="H12" s="299"/>
      <c r="I12" s="299"/>
    </row>
    <row r="13" spans="1:9" x14ac:dyDescent="0.25">
      <c r="A13" s="299"/>
      <c r="B13" s="299"/>
      <c r="C13" s="299"/>
      <c r="D13" s="299"/>
      <c r="E13" s="299"/>
      <c r="F13" s="299"/>
      <c r="G13" s="299"/>
      <c r="H13" s="299"/>
      <c r="I13" s="299"/>
    </row>
    <row r="14" spans="1:9" x14ac:dyDescent="0.25">
      <c r="A14" s="299"/>
      <c r="B14" s="299"/>
      <c r="C14" s="299"/>
      <c r="D14" s="299"/>
      <c r="E14" s="299"/>
      <c r="F14" s="299"/>
      <c r="G14" s="299"/>
      <c r="H14" s="299"/>
      <c r="I14" s="299"/>
    </row>
    <row r="15" spans="1:9" ht="19.5" customHeight="1" thickBot="1" x14ac:dyDescent="0.35">
      <c r="A15" s="91"/>
    </row>
    <row r="16" spans="1:9" ht="19.5" customHeight="1" thickBot="1" x14ac:dyDescent="0.35">
      <c r="A16" s="300" t="s">
        <v>30</v>
      </c>
      <c r="B16" s="301"/>
      <c r="C16" s="301"/>
      <c r="D16" s="301"/>
      <c r="E16" s="301"/>
      <c r="F16" s="301"/>
      <c r="G16" s="301"/>
      <c r="H16" s="302"/>
    </row>
    <row r="17" spans="1:14" ht="20.25" customHeight="1" x14ac:dyDescent="0.25">
      <c r="A17" s="303" t="s">
        <v>46</v>
      </c>
      <c r="B17" s="303"/>
      <c r="C17" s="303"/>
      <c r="D17" s="303"/>
      <c r="E17" s="303"/>
      <c r="F17" s="303"/>
      <c r="G17" s="303"/>
      <c r="H17" s="303"/>
    </row>
    <row r="18" spans="1:14" ht="26.25" customHeight="1" x14ac:dyDescent="0.4">
      <c r="A18" s="92" t="s">
        <v>32</v>
      </c>
      <c r="B18" s="296" t="s">
        <v>132</v>
      </c>
      <c r="C18" s="296"/>
      <c r="D18" s="93"/>
      <c r="E18" s="94"/>
      <c r="F18" s="95"/>
      <c r="G18" s="95"/>
      <c r="H18" s="95"/>
    </row>
    <row r="19" spans="1:14" ht="26.25" customHeight="1" x14ac:dyDescent="0.4">
      <c r="A19" s="92" t="s">
        <v>33</v>
      </c>
      <c r="B19" s="96" t="s">
        <v>133</v>
      </c>
      <c r="C19" s="95">
        <v>29</v>
      </c>
      <c r="D19" s="95"/>
      <c r="E19" s="95"/>
      <c r="F19" s="95"/>
      <c r="G19" s="95"/>
      <c r="H19" s="95"/>
    </row>
    <row r="20" spans="1:14" ht="26.25" customHeight="1" x14ac:dyDescent="0.4">
      <c r="A20" s="92" t="s">
        <v>34</v>
      </c>
      <c r="B20" s="295" t="s">
        <v>124</v>
      </c>
      <c r="C20" s="295"/>
      <c r="D20" s="95"/>
      <c r="E20" s="95"/>
      <c r="F20" s="95"/>
      <c r="G20" s="95"/>
      <c r="H20" s="95"/>
    </row>
    <row r="21" spans="1:14" ht="26.25" customHeight="1" x14ac:dyDescent="0.4">
      <c r="A21" s="92" t="s">
        <v>35</v>
      </c>
      <c r="B21" s="295" t="s">
        <v>134</v>
      </c>
      <c r="C21" s="295"/>
      <c r="D21" s="295"/>
      <c r="E21" s="295"/>
      <c r="F21" s="295"/>
      <c r="G21" s="295"/>
      <c r="H21" s="295"/>
      <c r="I21" s="97"/>
    </row>
    <row r="22" spans="1:14" ht="26.25" customHeight="1" x14ac:dyDescent="0.4">
      <c r="A22" s="92" t="s">
        <v>36</v>
      </c>
      <c r="B22" s="98" t="s">
        <v>125</v>
      </c>
      <c r="C22" s="95"/>
      <c r="D22" s="95"/>
      <c r="E22" s="95"/>
      <c r="F22" s="95"/>
      <c r="G22" s="95"/>
      <c r="H22" s="95"/>
    </row>
    <row r="23" spans="1:14" ht="26.25" customHeight="1" x14ac:dyDescent="0.4">
      <c r="A23" s="92" t="s">
        <v>37</v>
      </c>
      <c r="B23" s="98"/>
      <c r="C23" s="95"/>
      <c r="D23" s="95"/>
      <c r="E23" s="95"/>
      <c r="F23" s="95"/>
      <c r="G23" s="95"/>
      <c r="H23" s="95"/>
    </row>
    <row r="24" spans="1:14" ht="18.75" x14ac:dyDescent="0.3">
      <c r="A24" s="92"/>
      <c r="B24" s="99"/>
    </row>
    <row r="25" spans="1:14" ht="18.75" x14ac:dyDescent="0.3">
      <c r="A25" s="100" t="s">
        <v>1</v>
      </c>
      <c r="B25" s="99"/>
    </row>
    <row r="26" spans="1:14" ht="26.25" customHeight="1" x14ac:dyDescent="0.4">
      <c r="A26" s="101" t="s">
        <v>4</v>
      </c>
      <c r="B26" s="296" t="s">
        <v>124</v>
      </c>
      <c r="C26" s="296"/>
    </row>
    <row r="27" spans="1:14" ht="26.25" customHeight="1" x14ac:dyDescent="0.4">
      <c r="A27" s="102" t="s">
        <v>47</v>
      </c>
      <c r="B27" s="297" t="s">
        <v>135</v>
      </c>
      <c r="C27" s="297"/>
    </row>
    <row r="28" spans="1:14" ht="27" customHeight="1" thickBot="1" x14ac:dyDescent="0.45">
      <c r="A28" s="102" t="s">
        <v>6</v>
      </c>
      <c r="B28" s="103">
        <v>98.57</v>
      </c>
    </row>
    <row r="29" spans="1:14" s="58" customFormat="1" ht="27" customHeight="1" thickBot="1" x14ac:dyDescent="0.45">
      <c r="A29" s="102" t="s">
        <v>48</v>
      </c>
      <c r="B29" s="104">
        <v>0</v>
      </c>
      <c r="C29" s="275" t="s">
        <v>49</v>
      </c>
      <c r="D29" s="276"/>
      <c r="E29" s="276"/>
      <c r="F29" s="276"/>
      <c r="G29" s="277"/>
      <c r="I29" s="105"/>
      <c r="J29" s="105"/>
      <c r="K29" s="105"/>
      <c r="L29" s="105"/>
    </row>
    <row r="30" spans="1:14" s="58" customFormat="1" ht="19.5" customHeight="1" thickBot="1" x14ac:dyDescent="0.35">
      <c r="A30" s="102" t="s">
        <v>50</v>
      </c>
      <c r="B30" s="106">
        <f>B28-B29</f>
        <v>98.57</v>
      </c>
      <c r="C30" s="107"/>
      <c r="D30" s="107"/>
      <c r="E30" s="107"/>
      <c r="F30" s="107"/>
      <c r="G30" s="108"/>
      <c r="I30" s="105"/>
      <c r="J30" s="105"/>
      <c r="K30" s="105"/>
      <c r="L30" s="105"/>
    </row>
    <row r="31" spans="1:14" s="58" customFormat="1" ht="27" customHeight="1" thickBot="1" x14ac:dyDescent="0.45">
      <c r="A31" s="102" t="s">
        <v>51</v>
      </c>
      <c r="B31" s="109">
        <v>1</v>
      </c>
      <c r="C31" s="278" t="s">
        <v>52</v>
      </c>
      <c r="D31" s="279"/>
      <c r="E31" s="279"/>
      <c r="F31" s="279"/>
      <c r="G31" s="279"/>
      <c r="H31" s="280"/>
      <c r="I31" s="105"/>
      <c r="J31" s="105"/>
      <c r="K31" s="105"/>
      <c r="L31" s="105"/>
    </row>
    <row r="32" spans="1:14" s="58" customFormat="1" ht="27" customHeight="1" thickBot="1" x14ac:dyDescent="0.45">
      <c r="A32" s="102" t="s">
        <v>53</v>
      </c>
      <c r="B32" s="109">
        <v>1</v>
      </c>
      <c r="C32" s="278" t="s">
        <v>54</v>
      </c>
      <c r="D32" s="279"/>
      <c r="E32" s="279"/>
      <c r="F32" s="279"/>
      <c r="G32" s="279"/>
      <c r="H32" s="280"/>
      <c r="I32" s="105"/>
      <c r="J32" s="105"/>
      <c r="K32" s="105"/>
      <c r="L32" s="110"/>
      <c r="M32" s="110"/>
      <c r="N32" s="111"/>
    </row>
    <row r="33" spans="1:14" s="58" customFormat="1" ht="17.25" customHeight="1" x14ac:dyDescent="0.3">
      <c r="A33" s="102"/>
      <c r="B33" s="112"/>
      <c r="C33" s="113"/>
      <c r="D33" s="113"/>
      <c r="E33" s="113"/>
      <c r="F33" s="113"/>
      <c r="G33" s="113"/>
      <c r="H33" s="113"/>
      <c r="I33" s="105"/>
      <c r="J33" s="105"/>
      <c r="K33" s="105"/>
      <c r="L33" s="110"/>
      <c r="M33" s="110"/>
      <c r="N33" s="111"/>
    </row>
    <row r="34" spans="1:14" s="58" customFormat="1" ht="18.75" x14ac:dyDescent="0.3">
      <c r="A34" s="102" t="s">
        <v>55</v>
      </c>
      <c r="B34" s="114">
        <f>B31/B32</f>
        <v>1</v>
      </c>
      <c r="C34" s="91" t="s">
        <v>56</v>
      </c>
      <c r="D34" s="91"/>
      <c r="E34" s="91"/>
      <c r="F34" s="91"/>
      <c r="G34" s="91"/>
      <c r="I34" s="105"/>
      <c r="J34" s="105"/>
      <c r="K34" s="105"/>
      <c r="L34" s="110"/>
      <c r="M34" s="110"/>
      <c r="N34" s="111"/>
    </row>
    <row r="35" spans="1:14" s="58" customFormat="1" ht="19.5" customHeight="1" thickBot="1" x14ac:dyDescent="0.35">
      <c r="A35" s="102"/>
      <c r="B35" s="106"/>
      <c r="G35" s="91"/>
      <c r="I35" s="105"/>
      <c r="J35" s="105"/>
      <c r="K35" s="105"/>
      <c r="L35" s="110"/>
      <c r="M35" s="110"/>
      <c r="N35" s="111"/>
    </row>
    <row r="36" spans="1:14" s="58" customFormat="1" ht="27" customHeight="1" thickBot="1" x14ac:dyDescent="0.45">
      <c r="A36" s="115" t="s">
        <v>57</v>
      </c>
      <c r="B36" s="116">
        <v>50</v>
      </c>
      <c r="C36" s="91"/>
      <c r="D36" s="281" t="s">
        <v>58</v>
      </c>
      <c r="E36" s="294"/>
      <c r="F36" s="281" t="s">
        <v>59</v>
      </c>
      <c r="G36" s="282"/>
      <c r="J36" s="105"/>
      <c r="K36" s="105"/>
      <c r="L36" s="110"/>
      <c r="M36" s="110"/>
      <c r="N36" s="111"/>
    </row>
    <row r="37" spans="1:14" s="58" customFormat="1" ht="27" customHeight="1" thickBot="1" x14ac:dyDescent="0.45">
      <c r="A37" s="117" t="s">
        <v>60</v>
      </c>
      <c r="B37" s="118">
        <v>5</v>
      </c>
      <c r="C37" s="119" t="s">
        <v>61</v>
      </c>
      <c r="D37" s="120" t="s">
        <v>62</v>
      </c>
      <c r="E37" s="121" t="s">
        <v>63</v>
      </c>
      <c r="F37" s="120" t="s">
        <v>62</v>
      </c>
      <c r="G37" s="122" t="s">
        <v>63</v>
      </c>
      <c r="I37" s="123" t="s">
        <v>64</v>
      </c>
      <c r="J37" s="105"/>
      <c r="K37" s="105"/>
      <c r="L37" s="110"/>
      <c r="M37" s="110"/>
      <c r="N37" s="111"/>
    </row>
    <row r="38" spans="1:14" s="58" customFormat="1" ht="26.25" customHeight="1" x14ac:dyDescent="0.4">
      <c r="A38" s="117" t="s">
        <v>65</v>
      </c>
      <c r="B38" s="118">
        <v>50</v>
      </c>
      <c r="C38" s="124">
        <v>1</v>
      </c>
      <c r="D38" s="125">
        <v>23234276</v>
      </c>
      <c r="E38" s="126">
        <f>IF(ISBLANK(D38),"-",$D$48/$D$45*D38)</f>
        <v>24340506.248858891</v>
      </c>
      <c r="F38" s="125">
        <v>23955990</v>
      </c>
      <c r="G38" s="127">
        <f>IF(ISBLANK(F38),"-",$D$48/$F$45*F38)</f>
        <v>24148977.032938264</v>
      </c>
      <c r="I38" s="128"/>
      <c r="J38" s="105"/>
      <c r="K38" s="105"/>
      <c r="L38" s="110"/>
      <c r="M38" s="110"/>
      <c r="N38" s="111"/>
    </row>
    <row r="39" spans="1:14" s="58" customFormat="1" ht="26.25" customHeight="1" x14ac:dyDescent="0.4">
      <c r="A39" s="117" t="s">
        <v>66</v>
      </c>
      <c r="B39" s="118">
        <v>1</v>
      </c>
      <c r="C39" s="129">
        <v>2</v>
      </c>
      <c r="D39" s="130">
        <v>23215712</v>
      </c>
      <c r="E39" s="131">
        <f>IF(ISBLANK(D39),"-",$D$48/$D$45*D39)</f>
        <v>24321058.379770834</v>
      </c>
      <c r="F39" s="130">
        <v>23965216</v>
      </c>
      <c r="G39" s="132">
        <f>IF(ISBLANK(F39),"-",$D$48/$F$45*F39)</f>
        <v>24158277.356661305</v>
      </c>
      <c r="I39" s="265">
        <f>ABS((F43/D43*D42)-F42)/D42</f>
        <v>6.9508908107405436E-3</v>
      </c>
      <c r="J39" s="105"/>
      <c r="K39" s="105"/>
      <c r="L39" s="110"/>
      <c r="M39" s="110"/>
      <c r="N39" s="111"/>
    </row>
    <row r="40" spans="1:14" ht="26.25" customHeight="1" x14ac:dyDescent="0.4">
      <c r="A40" s="117" t="s">
        <v>67</v>
      </c>
      <c r="B40" s="118">
        <v>1</v>
      </c>
      <c r="C40" s="129">
        <v>3</v>
      </c>
      <c r="D40" s="130">
        <v>23232831</v>
      </c>
      <c r="E40" s="131">
        <f>IF(ISBLANK(D40),"-",$D$48/$D$45*D40)</f>
        <v>24338992.449525114</v>
      </c>
      <c r="F40" s="130">
        <v>24011608</v>
      </c>
      <c r="G40" s="132">
        <f>IF(ISBLANK(F40),"-",$D$48/$F$45*F40)</f>
        <v>24205043.085922007</v>
      </c>
      <c r="I40" s="265"/>
      <c r="L40" s="110"/>
      <c r="M40" s="110"/>
      <c r="N40" s="91"/>
    </row>
    <row r="41" spans="1:14" ht="27" customHeight="1" thickBot="1" x14ac:dyDescent="0.45">
      <c r="A41" s="117" t="s">
        <v>68</v>
      </c>
      <c r="B41" s="118">
        <v>1</v>
      </c>
      <c r="C41" s="133">
        <v>4</v>
      </c>
      <c r="D41" s="134"/>
      <c r="E41" s="135" t="str">
        <f>IF(ISBLANK(D41),"-",$D$48/$D$45*D41)</f>
        <v>-</v>
      </c>
      <c r="F41" s="134"/>
      <c r="G41" s="136" t="str">
        <f>IF(ISBLANK(F41),"-",$D$48/$F$45*F41)</f>
        <v>-</v>
      </c>
      <c r="I41" s="137"/>
      <c r="L41" s="110"/>
      <c r="M41" s="110"/>
      <c r="N41" s="91"/>
    </row>
    <row r="42" spans="1:14" ht="27" customHeight="1" thickBot="1" x14ac:dyDescent="0.45">
      <c r="A42" s="117" t="s">
        <v>69</v>
      </c>
      <c r="B42" s="118">
        <v>1</v>
      </c>
      <c r="C42" s="138" t="s">
        <v>70</v>
      </c>
      <c r="D42" s="139">
        <f>AVERAGE(D38:D41)</f>
        <v>23227606.333333332</v>
      </c>
      <c r="E42" s="140">
        <f>AVERAGE(E38:E41)</f>
        <v>24333519.026051614</v>
      </c>
      <c r="F42" s="139">
        <f>AVERAGE(F38:F41)</f>
        <v>23977604.666666668</v>
      </c>
      <c r="G42" s="141">
        <f>AVERAGE(G38:G41)</f>
        <v>24170765.825173859</v>
      </c>
      <c r="H42" s="82"/>
    </row>
    <row r="43" spans="1:14" ht="26.25" customHeight="1" x14ac:dyDescent="0.4">
      <c r="A43" s="117" t="s">
        <v>71</v>
      </c>
      <c r="B43" s="118">
        <v>1</v>
      </c>
      <c r="C43" s="142" t="s">
        <v>72</v>
      </c>
      <c r="D43" s="143">
        <v>24.21</v>
      </c>
      <c r="E43" s="91"/>
      <c r="F43" s="143">
        <v>25.16</v>
      </c>
      <c r="H43" s="82"/>
    </row>
    <row r="44" spans="1:14" ht="26.25" customHeight="1" x14ac:dyDescent="0.4">
      <c r="A44" s="117" t="s">
        <v>73</v>
      </c>
      <c r="B44" s="118">
        <v>1</v>
      </c>
      <c r="C44" s="144" t="s">
        <v>74</v>
      </c>
      <c r="D44" s="145">
        <f>D43*$B$34</f>
        <v>24.21</v>
      </c>
      <c r="E44" s="146"/>
      <c r="F44" s="145">
        <f>F43*$B$34</f>
        <v>25.16</v>
      </c>
      <c r="H44" s="82"/>
    </row>
    <row r="45" spans="1:14" ht="19.5" customHeight="1" thickBot="1" x14ac:dyDescent="0.35">
      <c r="A45" s="117" t="s">
        <v>75</v>
      </c>
      <c r="B45" s="129">
        <f>(B44/B43)*(B42/B41)*(B40/B39)*(B38/B37)*B36</f>
        <v>500</v>
      </c>
      <c r="C45" s="144" t="s">
        <v>76</v>
      </c>
      <c r="D45" s="147">
        <f>D44*$B$30/100</f>
        <v>23.863796999999998</v>
      </c>
      <c r="E45" s="148"/>
      <c r="F45" s="147">
        <f>F44*$B$30/100</f>
        <v>24.800211999999998</v>
      </c>
      <c r="H45" s="82"/>
    </row>
    <row r="46" spans="1:14" ht="19.5" customHeight="1" thickBot="1" x14ac:dyDescent="0.35">
      <c r="A46" s="266" t="s">
        <v>77</v>
      </c>
      <c r="B46" s="270"/>
      <c r="C46" s="144" t="s">
        <v>78</v>
      </c>
      <c r="D46" s="149">
        <f>D45/$B$45</f>
        <v>4.7727593999999998E-2</v>
      </c>
      <c r="E46" s="150"/>
      <c r="F46" s="151">
        <f>F45/$B$45</f>
        <v>4.9600423999999997E-2</v>
      </c>
      <c r="H46" s="82"/>
    </row>
    <row r="47" spans="1:14" ht="27" customHeight="1" thickBot="1" x14ac:dyDescent="0.45">
      <c r="A47" s="268"/>
      <c r="B47" s="271"/>
      <c r="C47" s="152" t="s">
        <v>79</v>
      </c>
      <c r="D47" s="153">
        <v>0.05</v>
      </c>
      <c r="E47" s="154"/>
      <c r="F47" s="150"/>
      <c r="H47" s="82"/>
    </row>
    <row r="48" spans="1:14" ht="18.75" x14ac:dyDescent="0.3">
      <c r="C48" s="155" t="s">
        <v>80</v>
      </c>
      <c r="D48" s="147">
        <f>D47*$B$45</f>
        <v>25</v>
      </c>
      <c r="F48" s="156"/>
      <c r="H48" s="82"/>
    </row>
    <row r="49" spans="1:12" ht="19.5" customHeight="1" thickBot="1" x14ac:dyDescent="0.35">
      <c r="C49" s="157" t="s">
        <v>81</v>
      </c>
      <c r="D49" s="158">
        <f>D48/B34</f>
        <v>25</v>
      </c>
      <c r="F49" s="156"/>
      <c r="H49" s="82"/>
    </row>
    <row r="50" spans="1:12" ht="26.25" x14ac:dyDescent="0.4">
      <c r="C50" s="115" t="s">
        <v>82</v>
      </c>
      <c r="D50" s="159">
        <f>AVERAGE(E38:E41,G38:G41)</f>
        <v>24252142.425612736</v>
      </c>
      <c r="E50" s="253"/>
      <c r="F50" s="160"/>
      <c r="H50" s="82"/>
    </row>
    <row r="51" spans="1:12" ht="18.75" x14ac:dyDescent="0.3">
      <c r="C51" s="117" t="s">
        <v>83</v>
      </c>
      <c r="D51" s="161">
        <f>STDEV(E38:E41,G38:G41)/D50</f>
        <v>3.7688654249605135E-3</v>
      </c>
      <c r="F51" s="160"/>
      <c r="H51" s="82"/>
    </row>
    <row r="52" spans="1:12" ht="19.5" customHeight="1" thickBot="1" x14ac:dyDescent="0.35">
      <c r="C52" s="162" t="s">
        <v>20</v>
      </c>
      <c r="D52" s="163">
        <f>COUNT(E38:E41,G38:G41)</f>
        <v>6</v>
      </c>
      <c r="F52" s="160"/>
    </row>
    <row r="54" spans="1:12" ht="18.75" x14ac:dyDescent="0.3">
      <c r="A54" s="164" t="s">
        <v>1</v>
      </c>
      <c r="B54" s="165" t="s">
        <v>84</v>
      </c>
    </row>
    <row r="55" spans="1:12" ht="18.75" x14ac:dyDescent="0.3">
      <c r="A55" s="91" t="s">
        <v>85</v>
      </c>
      <c r="B55" s="166" t="str">
        <f>B21</f>
        <v>Each film coated Tablet contains: ornidazole 500mg
Ornidazole 500 mg</v>
      </c>
    </row>
    <row r="56" spans="1:12" ht="26.25" customHeight="1" x14ac:dyDescent="0.4">
      <c r="A56" s="166" t="s">
        <v>86</v>
      </c>
      <c r="B56" s="167">
        <v>500</v>
      </c>
      <c r="C56" s="91" t="str">
        <f>B20</f>
        <v>Ornidazole</v>
      </c>
      <c r="H56" s="146"/>
    </row>
    <row r="57" spans="1:12" ht="18.75" x14ac:dyDescent="0.3">
      <c r="A57" s="166" t="s">
        <v>87</v>
      </c>
      <c r="B57" s="168">
        <f>Uniformity!C46</f>
        <v>939.56399999999996</v>
      </c>
      <c r="H57" s="146"/>
    </row>
    <row r="58" spans="1:12" ht="19.5" customHeight="1" thickBot="1" x14ac:dyDescent="0.35">
      <c r="H58" s="146"/>
    </row>
    <row r="59" spans="1:12" s="58" customFormat="1" ht="27" customHeight="1" thickBot="1" x14ac:dyDescent="0.45">
      <c r="A59" s="115" t="s">
        <v>88</v>
      </c>
      <c r="B59" s="116">
        <v>200</v>
      </c>
      <c r="C59" s="91"/>
      <c r="D59" s="169" t="s">
        <v>89</v>
      </c>
      <c r="E59" s="170" t="s">
        <v>61</v>
      </c>
      <c r="F59" s="170" t="s">
        <v>62</v>
      </c>
      <c r="G59" s="170" t="s">
        <v>90</v>
      </c>
      <c r="H59" s="119" t="s">
        <v>91</v>
      </c>
      <c r="L59" s="105"/>
    </row>
    <row r="60" spans="1:12" s="58" customFormat="1" ht="26.25" customHeight="1" x14ac:dyDescent="0.4">
      <c r="A60" s="117" t="s">
        <v>92</v>
      </c>
      <c r="B60" s="118">
        <v>4</v>
      </c>
      <c r="C60" s="283" t="s">
        <v>93</v>
      </c>
      <c r="D60" s="286">
        <v>447.41</v>
      </c>
      <c r="E60" s="171">
        <v>1</v>
      </c>
      <c r="F60" s="172">
        <v>23902006</v>
      </c>
      <c r="G60" s="173">
        <f>IF(ISBLANK(F60),"-",(F60/$D$50*$D$47*$B$68)*($B$57/$D$60))</f>
        <v>517.42204862006599</v>
      </c>
      <c r="H60" s="174">
        <f t="shared" ref="H60:H71" si="0">IF(ISBLANK(F60),"-",G60/$B$56)</f>
        <v>1.034844097240132</v>
      </c>
      <c r="L60" s="105"/>
    </row>
    <row r="61" spans="1:12" s="58" customFormat="1" ht="26.25" customHeight="1" x14ac:dyDescent="0.4">
      <c r="A61" s="117" t="s">
        <v>94</v>
      </c>
      <c r="B61" s="118">
        <v>100</v>
      </c>
      <c r="C61" s="284"/>
      <c r="D61" s="287"/>
      <c r="E61" s="175">
        <v>2</v>
      </c>
      <c r="F61" s="130">
        <v>23890348</v>
      </c>
      <c r="G61" s="176">
        <f>IF(ISBLANK(F61),"-",(F61/$D$50*$D$47*$B$68)*($B$57/$D$60))</f>
        <v>517.16968041955545</v>
      </c>
      <c r="H61" s="177">
        <f t="shared" si="0"/>
        <v>1.0343393608391109</v>
      </c>
      <c r="L61" s="105"/>
    </row>
    <row r="62" spans="1:12" s="58" customFormat="1" ht="26.25" customHeight="1" x14ac:dyDescent="0.4">
      <c r="A62" s="117" t="s">
        <v>95</v>
      </c>
      <c r="B62" s="118">
        <v>1</v>
      </c>
      <c r="C62" s="284"/>
      <c r="D62" s="287"/>
      <c r="E62" s="175">
        <v>3</v>
      </c>
      <c r="F62" s="178">
        <v>23905278</v>
      </c>
      <c r="G62" s="176">
        <f>IF(ISBLANK(F62),"-",(F62/$D$50*$D$47*$B$68)*($B$57/$D$60))</f>
        <v>517.49287970190426</v>
      </c>
      <c r="H62" s="177">
        <f t="shared" si="0"/>
        <v>1.0349857594038085</v>
      </c>
      <c r="L62" s="105"/>
    </row>
    <row r="63" spans="1:12" ht="27" customHeight="1" thickBot="1" x14ac:dyDescent="0.45">
      <c r="A63" s="117" t="s">
        <v>96</v>
      </c>
      <c r="B63" s="118">
        <v>1</v>
      </c>
      <c r="C63" s="285"/>
      <c r="D63" s="288"/>
      <c r="E63" s="179">
        <v>4</v>
      </c>
      <c r="F63" s="180"/>
      <c r="G63" s="176" t="str">
        <f>IF(ISBLANK(F63),"-",(F63/$D$50*$D$47*$B$68)*($B$57/$D$60))</f>
        <v>-</v>
      </c>
      <c r="H63" s="177" t="str">
        <f t="shared" si="0"/>
        <v>-</v>
      </c>
    </row>
    <row r="64" spans="1:12" ht="26.25" customHeight="1" x14ac:dyDescent="0.4">
      <c r="A64" s="117" t="s">
        <v>97</v>
      </c>
      <c r="B64" s="118">
        <v>1</v>
      </c>
      <c r="C64" s="283" t="s">
        <v>98</v>
      </c>
      <c r="D64" s="286">
        <v>495.92</v>
      </c>
      <c r="E64" s="171">
        <v>1</v>
      </c>
      <c r="F64" s="172">
        <v>25660101</v>
      </c>
      <c r="G64" s="181">
        <f>IF(ISBLANK(F64),"-",(F64/$D$50*$D$47*$B$68)*($B$57/$D$64))</f>
        <v>501.14454211042124</v>
      </c>
      <c r="H64" s="182">
        <f t="shared" si="0"/>
        <v>1.0022890842208425</v>
      </c>
    </row>
    <row r="65" spans="1:8" ht="26.25" customHeight="1" x14ac:dyDescent="0.4">
      <c r="A65" s="117" t="s">
        <v>99</v>
      </c>
      <c r="B65" s="118">
        <v>1</v>
      </c>
      <c r="C65" s="284"/>
      <c r="D65" s="287"/>
      <c r="E65" s="175">
        <v>2</v>
      </c>
      <c r="F65" s="130">
        <v>25706076</v>
      </c>
      <c r="G65" s="183">
        <f>IF(ISBLANK(F65),"-",(F65/$D$50*$D$47*$B$68)*($B$57/$D$64))</f>
        <v>502.04243882265661</v>
      </c>
      <c r="H65" s="184">
        <f t="shared" si="0"/>
        <v>1.0040848776453133</v>
      </c>
    </row>
    <row r="66" spans="1:8" ht="26.25" customHeight="1" x14ac:dyDescent="0.4">
      <c r="A66" s="117" t="s">
        <v>100</v>
      </c>
      <c r="B66" s="118">
        <v>1</v>
      </c>
      <c r="C66" s="284"/>
      <c r="D66" s="287"/>
      <c r="E66" s="175">
        <v>3</v>
      </c>
      <c r="F66" s="130">
        <v>25660326</v>
      </c>
      <c r="G66" s="183">
        <f>IF(ISBLANK(F66),"-",(F66/$D$50*$D$47*$B$68)*($B$57/$D$64))</f>
        <v>501.14893638470619</v>
      </c>
      <c r="H66" s="184">
        <f t="shared" si="0"/>
        <v>1.0022978727694123</v>
      </c>
    </row>
    <row r="67" spans="1:8" ht="27" customHeight="1" thickBot="1" x14ac:dyDescent="0.45">
      <c r="A67" s="117" t="s">
        <v>101</v>
      </c>
      <c r="B67" s="118">
        <v>1</v>
      </c>
      <c r="C67" s="285"/>
      <c r="D67" s="288"/>
      <c r="E67" s="179">
        <v>4</v>
      </c>
      <c r="F67" s="180"/>
      <c r="G67" s="185" t="str">
        <f>IF(ISBLANK(F67),"-",(F67/$D$50*$D$47*$B$68)*($B$57/$D$64))</f>
        <v>-</v>
      </c>
      <c r="H67" s="186" t="str">
        <f t="shared" si="0"/>
        <v>-</v>
      </c>
    </row>
    <row r="68" spans="1:8" ht="26.25" customHeight="1" x14ac:dyDescent="0.4">
      <c r="A68" s="117" t="s">
        <v>102</v>
      </c>
      <c r="B68" s="187">
        <f>(B67/B66)*(B65/B64)*(B63/B62)*(B61/B60)*B59</f>
        <v>5000</v>
      </c>
      <c r="C68" s="283" t="s">
        <v>103</v>
      </c>
      <c r="D68" s="286">
        <v>464.24</v>
      </c>
      <c r="E68" s="171">
        <v>1</v>
      </c>
      <c r="F68" s="172">
        <v>24873802</v>
      </c>
      <c r="G68" s="181">
        <f>IF(ISBLANK(F68),"-",(F68/$D$50*$D$47*$B$68)*($B$57/$D$68))</f>
        <v>518.93848804962897</v>
      </c>
      <c r="H68" s="177">
        <f t="shared" si="0"/>
        <v>1.0378769760992579</v>
      </c>
    </row>
    <row r="69" spans="1:8" ht="27" customHeight="1" thickBot="1" x14ac:dyDescent="0.45">
      <c r="A69" s="162" t="s">
        <v>104</v>
      </c>
      <c r="B69" s="188">
        <f>(D47*B68)/B56*B57</f>
        <v>469.78199999999998</v>
      </c>
      <c r="C69" s="284"/>
      <c r="D69" s="287"/>
      <c r="E69" s="175">
        <v>2</v>
      </c>
      <c r="F69" s="130">
        <v>24926291</v>
      </c>
      <c r="G69" s="183">
        <f>IF(ISBLANK(F69),"-",(F69/$D$50*$D$47*$B$68)*($B$57/$D$68))</f>
        <v>520.0335583689648</v>
      </c>
      <c r="H69" s="177">
        <f t="shared" si="0"/>
        <v>1.0400671167379296</v>
      </c>
    </row>
    <row r="70" spans="1:8" ht="26.25" customHeight="1" x14ac:dyDescent="0.4">
      <c r="A70" s="290" t="s">
        <v>77</v>
      </c>
      <c r="B70" s="291"/>
      <c r="C70" s="284"/>
      <c r="D70" s="287"/>
      <c r="E70" s="175">
        <v>3</v>
      </c>
      <c r="F70" s="130">
        <v>24937865</v>
      </c>
      <c r="G70" s="183">
        <f>IF(ISBLANK(F70),"-",(F70/$D$50*$D$47*$B$68)*($B$57/$D$68))</f>
        <v>520.27502503580911</v>
      </c>
      <c r="H70" s="177">
        <f t="shared" si="0"/>
        <v>1.0405500500716183</v>
      </c>
    </row>
    <row r="71" spans="1:8" ht="27" customHeight="1" thickBot="1" x14ac:dyDescent="0.45">
      <c r="A71" s="292"/>
      <c r="B71" s="293"/>
      <c r="C71" s="289"/>
      <c r="D71" s="288"/>
      <c r="E71" s="179">
        <v>4</v>
      </c>
      <c r="F71" s="180"/>
      <c r="G71" s="185" t="str">
        <f>IF(ISBLANK(F71),"-",(F71/$D$50*$D$47*$B$68)*($B$57/$D$68))</f>
        <v>-</v>
      </c>
      <c r="H71" s="189" t="str">
        <f t="shared" si="0"/>
        <v>-</v>
      </c>
    </row>
    <row r="72" spans="1:8" ht="26.25" customHeight="1" x14ac:dyDescent="0.4">
      <c r="A72" s="146"/>
      <c r="B72" s="146"/>
      <c r="C72" s="146"/>
      <c r="D72" s="146"/>
      <c r="E72" s="146"/>
      <c r="F72" s="190" t="s">
        <v>70</v>
      </c>
      <c r="G72" s="191">
        <f>AVERAGE(G60:G71)</f>
        <v>512.85195527930148</v>
      </c>
      <c r="H72" s="192">
        <f>AVERAGE(H60:H71)</f>
        <v>1.0257039105586028</v>
      </c>
    </row>
    <row r="73" spans="1:8" ht="26.25" customHeight="1" x14ac:dyDescent="0.4">
      <c r="C73" s="146"/>
      <c r="D73" s="146"/>
      <c r="E73" s="146"/>
      <c r="F73" s="193" t="s">
        <v>83</v>
      </c>
      <c r="G73" s="194">
        <f>STDEV(G60:G71)/G72</f>
        <v>1.6825273261226088E-2</v>
      </c>
      <c r="H73" s="194">
        <f>STDEV(H60:H71)/H72</f>
        <v>1.6825273261226098E-2</v>
      </c>
    </row>
    <row r="74" spans="1:8" ht="27" customHeight="1" thickBot="1" x14ac:dyDescent="0.45">
      <c r="A74" s="146"/>
      <c r="B74" s="146"/>
      <c r="C74" s="146"/>
      <c r="D74" s="146"/>
      <c r="E74" s="148"/>
      <c r="F74" s="195" t="s">
        <v>20</v>
      </c>
      <c r="G74" s="196">
        <f>COUNT(G60:G71)</f>
        <v>9</v>
      </c>
      <c r="H74" s="196">
        <f>COUNT(H60:H71)</f>
        <v>9</v>
      </c>
    </row>
    <row r="76" spans="1:8" ht="26.25" customHeight="1" x14ac:dyDescent="0.4">
      <c r="A76" s="101" t="s">
        <v>105</v>
      </c>
      <c r="B76" s="102" t="s">
        <v>106</v>
      </c>
      <c r="C76" s="272" t="str">
        <f>B20</f>
        <v>Ornidazole</v>
      </c>
      <c r="D76" s="272"/>
      <c r="E76" s="91" t="s">
        <v>107</v>
      </c>
      <c r="F76" s="91"/>
      <c r="G76" s="197">
        <f>H72</f>
        <v>1.0257039105586028</v>
      </c>
      <c r="H76" s="106"/>
    </row>
    <row r="77" spans="1:8" ht="18.75" x14ac:dyDescent="0.3">
      <c r="A77" s="100" t="s">
        <v>108</v>
      </c>
      <c r="B77" s="100" t="s">
        <v>109</v>
      </c>
    </row>
    <row r="78" spans="1:8" ht="18.75" x14ac:dyDescent="0.3">
      <c r="A78" s="100"/>
      <c r="B78" s="100"/>
    </row>
    <row r="79" spans="1:8" ht="26.25" customHeight="1" x14ac:dyDescent="0.4">
      <c r="A79" s="101" t="s">
        <v>4</v>
      </c>
      <c r="B79" s="274" t="str">
        <f>B26</f>
        <v>Ornidazole</v>
      </c>
      <c r="C79" s="274"/>
    </row>
    <row r="80" spans="1:8" ht="26.25" customHeight="1" x14ac:dyDescent="0.4">
      <c r="A80" s="102" t="s">
        <v>47</v>
      </c>
      <c r="B80" s="274" t="str">
        <f>B27</f>
        <v>O17 3</v>
      </c>
      <c r="C80" s="274"/>
    </row>
    <row r="81" spans="1:12" ht="27" customHeight="1" thickBot="1" x14ac:dyDescent="0.45">
      <c r="A81" s="102" t="s">
        <v>6</v>
      </c>
      <c r="B81" s="103">
        <f>B28</f>
        <v>98.57</v>
      </c>
    </row>
    <row r="82" spans="1:12" s="58" customFormat="1" ht="27" customHeight="1" thickBot="1" x14ac:dyDescent="0.45">
      <c r="A82" s="102" t="s">
        <v>48</v>
      </c>
      <c r="B82" s="104">
        <v>0</v>
      </c>
      <c r="C82" s="275" t="s">
        <v>49</v>
      </c>
      <c r="D82" s="276"/>
      <c r="E82" s="276"/>
      <c r="F82" s="276"/>
      <c r="G82" s="277"/>
      <c r="I82" s="105"/>
      <c r="J82" s="105"/>
      <c r="K82" s="105"/>
      <c r="L82" s="105"/>
    </row>
    <row r="83" spans="1:12" s="58" customFormat="1" ht="19.5" customHeight="1" thickBot="1" x14ac:dyDescent="0.35">
      <c r="A83" s="102" t="s">
        <v>50</v>
      </c>
      <c r="B83" s="106">
        <f>B81-B82</f>
        <v>98.57</v>
      </c>
      <c r="C83" s="107"/>
      <c r="D83" s="107"/>
      <c r="E83" s="107"/>
      <c r="F83" s="107"/>
      <c r="G83" s="108"/>
      <c r="I83" s="105"/>
      <c r="J83" s="105"/>
      <c r="K83" s="105"/>
      <c r="L83" s="105"/>
    </row>
    <row r="84" spans="1:12" s="58" customFormat="1" ht="27" customHeight="1" thickBot="1" x14ac:dyDescent="0.45">
      <c r="A84" s="102" t="s">
        <v>51</v>
      </c>
      <c r="B84" s="109">
        <v>1</v>
      </c>
      <c r="C84" s="278" t="s">
        <v>110</v>
      </c>
      <c r="D84" s="279"/>
      <c r="E84" s="279"/>
      <c r="F84" s="279"/>
      <c r="G84" s="279"/>
      <c r="H84" s="280"/>
      <c r="I84" s="105"/>
      <c r="J84" s="105"/>
      <c r="K84" s="105"/>
      <c r="L84" s="105"/>
    </row>
    <row r="85" spans="1:12" s="58" customFormat="1" ht="27" customHeight="1" thickBot="1" x14ac:dyDescent="0.45">
      <c r="A85" s="102" t="s">
        <v>53</v>
      </c>
      <c r="B85" s="109">
        <v>1</v>
      </c>
      <c r="C85" s="278" t="s">
        <v>111</v>
      </c>
      <c r="D85" s="279"/>
      <c r="E85" s="279"/>
      <c r="F85" s="279"/>
      <c r="G85" s="279"/>
      <c r="H85" s="280"/>
      <c r="I85" s="105"/>
      <c r="J85" s="105"/>
      <c r="K85" s="105"/>
      <c r="L85" s="105"/>
    </row>
    <row r="86" spans="1:12" s="58" customFormat="1" ht="18.75" x14ac:dyDescent="0.3">
      <c r="A86" s="102"/>
      <c r="B86" s="112"/>
      <c r="C86" s="113"/>
      <c r="D86" s="113"/>
      <c r="E86" s="113"/>
      <c r="F86" s="113"/>
      <c r="G86" s="113"/>
      <c r="H86" s="113"/>
      <c r="I86" s="105"/>
      <c r="J86" s="105"/>
      <c r="K86" s="105"/>
      <c r="L86" s="105"/>
    </row>
    <row r="87" spans="1:12" s="58" customFormat="1" ht="18.75" x14ac:dyDescent="0.3">
      <c r="A87" s="102" t="s">
        <v>55</v>
      </c>
      <c r="B87" s="114">
        <f>B84/B85</f>
        <v>1</v>
      </c>
      <c r="C87" s="91" t="s">
        <v>56</v>
      </c>
      <c r="D87" s="91"/>
      <c r="E87" s="91"/>
      <c r="F87" s="91"/>
      <c r="G87" s="91"/>
      <c r="I87" s="105"/>
      <c r="J87" s="105"/>
      <c r="K87" s="105"/>
      <c r="L87" s="105"/>
    </row>
    <row r="88" spans="1:12" ht="19.5" customHeight="1" thickBot="1" x14ac:dyDescent="0.35">
      <c r="A88" s="100"/>
      <c r="B88" s="100"/>
    </row>
    <row r="89" spans="1:12" ht="27" customHeight="1" thickBot="1" x14ac:dyDescent="0.45">
      <c r="A89" s="115" t="s">
        <v>57</v>
      </c>
      <c r="B89" s="116">
        <v>50</v>
      </c>
      <c r="D89" s="198" t="s">
        <v>58</v>
      </c>
      <c r="E89" s="199"/>
      <c r="F89" s="281" t="s">
        <v>59</v>
      </c>
      <c r="G89" s="282"/>
    </row>
    <row r="90" spans="1:12" ht="27" customHeight="1" thickBot="1" x14ac:dyDescent="0.45">
      <c r="A90" s="117" t="s">
        <v>60</v>
      </c>
      <c r="B90" s="118">
        <v>5</v>
      </c>
      <c r="C90" s="200" t="s">
        <v>61</v>
      </c>
      <c r="D90" s="120" t="s">
        <v>62</v>
      </c>
      <c r="E90" s="121" t="s">
        <v>63</v>
      </c>
      <c r="F90" s="120" t="s">
        <v>62</v>
      </c>
      <c r="G90" s="201" t="s">
        <v>63</v>
      </c>
      <c r="I90" s="123" t="s">
        <v>64</v>
      </c>
    </row>
    <row r="91" spans="1:12" ht="26.25" customHeight="1" x14ac:dyDescent="0.4">
      <c r="A91" s="117" t="s">
        <v>65</v>
      </c>
      <c r="B91" s="118">
        <v>50</v>
      </c>
      <c r="C91" s="202">
        <v>1</v>
      </c>
      <c r="D91" s="125">
        <v>23234276</v>
      </c>
      <c r="E91" s="126">
        <f>IF(ISBLANK(D91),"-",$D$101/$D$98*D91)</f>
        <v>27045006.943176545</v>
      </c>
      <c r="F91" s="125">
        <v>23955990</v>
      </c>
      <c r="G91" s="127">
        <f>IF(ISBLANK(F91),"-",$D$101/$F$98*F91)</f>
        <v>26832196.703264743</v>
      </c>
      <c r="I91" s="128"/>
    </row>
    <row r="92" spans="1:12" ht="26.25" customHeight="1" x14ac:dyDescent="0.4">
      <c r="A92" s="117" t="s">
        <v>66</v>
      </c>
      <c r="B92" s="118">
        <v>1</v>
      </c>
      <c r="C92" s="146">
        <v>2</v>
      </c>
      <c r="D92" s="130">
        <v>23215712</v>
      </c>
      <c r="E92" s="131">
        <f>IF(ISBLANK(D92),"-",$D$101/$D$98*D92)</f>
        <v>27023398.199745368</v>
      </c>
      <c r="F92" s="130">
        <v>23965216</v>
      </c>
      <c r="G92" s="132">
        <f>IF(ISBLANK(F92),"-",$D$101/$F$98*F92)</f>
        <v>26842530.39629034</v>
      </c>
      <c r="I92" s="265">
        <f>ABS((F96/D96*D95)-F95)/D95</f>
        <v>6.9508908107405436E-3</v>
      </c>
    </row>
    <row r="93" spans="1:12" ht="26.25" customHeight="1" x14ac:dyDescent="0.4">
      <c r="A93" s="117" t="s">
        <v>67</v>
      </c>
      <c r="B93" s="118">
        <v>1</v>
      </c>
      <c r="C93" s="146">
        <v>3</v>
      </c>
      <c r="D93" s="130">
        <v>23232831</v>
      </c>
      <c r="E93" s="131">
        <f>IF(ISBLANK(D93),"-",$D$101/$D$98*D93)</f>
        <v>27043324.94391679</v>
      </c>
      <c r="F93" s="130">
        <v>24011608</v>
      </c>
      <c r="G93" s="132">
        <f>IF(ISBLANK(F93),"-",$D$101/$F$98*F93)</f>
        <v>26894492.317691121</v>
      </c>
      <c r="I93" s="265"/>
    </row>
    <row r="94" spans="1:12" ht="27" customHeight="1" thickBot="1" x14ac:dyDescent="0.45">
      <c r="A94" s="117" t="s">
        <v>68</v>
      </c>
      <c r="B94" s="118">
        <v>1</v>
      </c>
      <c r="C94" s="203">
        <v>4</v>
      </c>
      <c r="D94" s="134"/>
      <c r="E94" s="135" t="str">
        <f>IF(ISBLANK(D94),"-",$D$101/$D$98*D94)</f>
        <v>-</v>
      </c>
      <c r="F94" s="204"/>
      <c r="G94" s="136" t="str">
        <f>IF(ISBLANK(F94),"-",$D$101/$F$98*F94)</f>
        <v>-</v>
      </c>
      <c r="I94" s="137"/>
    </row>
    <row r="95" spans="1:12" ht="27" customHeight="1" thickBot="1" x14ac:dyDescent="0.45">
      <c r="A95" s="117" t="s">
        <v>69</v>
      </c>
      <c r="B95" s="118">
        <v>1</v>
      </c>
      <c r="C95" s="102" t="s">
        <v>70</v>
      </c>
      <c r="D95" s="205">
        <f>AVERAGE(D91:D94)</f>
        <v>23227606.333333332</v>
      </c>
      <c r="E95" s="140">
        <f>AVERAGE(E91:E94)</f>
        <v>27037243.362279564</v>
      </c>
      <c r="F95" s="206">
        <f>AVERAGE(F91:F94)</f>
        <v>23977604.666666668</v>
      </c>
      <c r="G95" s="207">
        <f>AVERAGE(G91:G94)</f>
        <v>26856406.472415403</v>
      </c>
    </row>
    <row r="96" spans="1:12" ht="26.25" customHeight="1" x14ac:dyDescent="0.4">
      <c r="A96" s="117" t="s">
        <v>71</v>
      </c>
      <c r="B96" s="103">
        <v>1</v>
      </c>
      <c r="C96" s="208" t="s">
        <v>112</v>
      </c>
      <c r="D96" s="209">
        <v>24.21</v>
      </c>
      <c r="E96" s="91"/>
      <c r="F96" s="143">
        <v>25.16</v>
      </c>
    </row>
    <row r="97" spans="1:10" ht="26.25" customHeight="1" x14ac:dyDescent="0.4">
      <c r="A97" s="117" t="s">
        <v>73</v>
      </c>
      <c r="B97" s="103">
        <v>1</v>
      </c>
      <c r="C97" s="210" t="s">
        <v>113</v>
      </c>
      <c r="D97" s="211">
        <f>D96*$B$87</f>
        <v>24.21</v>
      </c>
      <c r="E97" s="146"/>
      <c r="F97" s="145">
        <f>F96*$B$87</f>
        <v>25.16</v>
      </c>
    </row>
    <row r="98" spans="1:10" ht="19.5" customHeight="1" thickBot="1" x14ac:dyDescent="0.35">
      <c r="A98" s="117" t="s">
        <v>75</v>
      </c>
      <c r="B98" s="146">
        <f>(B97/B96)*(B95/B94)*(B93/B92)*(B91/B90)*B89</f>
        <v>500</v>
      </c>
      <c r="C98" s="210" t="s">
        <v>114</v>
      </c>
      <c r="D98" s="212">
        <f>D97*$B$83/100</f>
        <v>23.863796999999998</v>
      </c>
      <c r="E98" s="148"/>
      <c r="F98" s="147">
        <f>F97*$B$83/100</f>
        <v>24.800211999999998</v>
      </c>
    </row>
    <row r="99" spans="1:10" ht="19.5" customHeight="1" thickBot="1" x14ac:dyDescent="0.35">
      <c r="A99" s="266" t="s">
        <v>77</v>
      </c>
      <c r="B99" s="267"/>
      <c r="C99" s="210" t="s">
        <v>115</v>
      </c>
      <c r="D99" s="213">
        <f>D98/$B$98</f>
        <v>4.7727593999999998E-2</v>
      </c>
      <c r="E99" s="148"/>
      <c r="F99" s="151">
        <f>F98/$B$98</f>
        <v>4.9600423999999997E-2</v>
      </c>
      <c r="H99" s="82"/>
    </row>
    <row r="100" spans="1:10" ht="19.5" customHeight="1" thickBot="1" x14ac:dyDescent="0.35">
      <c r="A100" s="268"/>
      <c r="B100" s="269"/>
      <c r="C100" s="210" t="s">
        <v>79</v>
      </c>
      <c r="D100" s="214">
        <f>$B$56/$B$116</f>
        <v>5.5555555555555552E-2</v>
      </c>
      <c r="F100" s="156"/>
      <c r="G100" s="215"/>
      <c r="H100" s="82"/>
    </row>
    <row r="101" spans="1:10" ht="18.75" x14ac:dyDescent="0.3">
      <c r="C101" s="210" t="s">
        <v>80</v>
      </c>
      <c r="D101" s="211">
        <f>D100*$B$98</f>
        <v>27.777777777777775</v>
      </c>
      <c r="F101" s="156"/>
      <c r="H101" s="82"/>
    </row>
    <row r="102" spans="1:10" ht="19.5" customHeight="1" thickBot="1" x14ac:dyDescent="0.35">
      <c r="C102" s="216" t="s">
        <v>81</v>
      </c>
      <c r="D102" s="217">
        <f>D101/B34</f>
        <v>27.777777777777775</v>
      </c>
      <c r="F102" s="160"/>
      <c r="H102" s="82"/>
      <c r="J102" s="218"/>
    </row>
    <row r="103" spans="1:10" ht="18.75" x14ac:dyDescent="0.3">
      <c r="C103" s="219" t="s">
        <v>116</v>
      </c>
      <c r="D103" s="220">
        <f>AVERAGE(E91:E94,G91:G94)</f>
        <v>26946824.91734748</v>
      </c>
      <c r="F103" s="160"/>
      <c r="G103" s="215"/>
      <c r="H103" s="82"/>
      <c r="J103" s="221"/>
    </row>
    <row r="104" spans="1:10" ht="18.75" x14ac:dyDescent="0.3">
      <c r="C104" s="193" t="s">
        <v>83</v>
      </c>
      <c r="D104" s="222">
        <f>STDEV(E91:E94,G91:G94)/D103</f>
        <v>3.768865424960409E-3</v>
      </c>
      <c r="F104" s="160"/>
      <c r="H104" s="82"/>
      <c r="J104" s="221"/>
    </row>
    <row r="105" spans="1:10" ht="19.5" customHeight="1" thickBot="1" x14ac:dyDescent="0.35">
      <c r="C105" s="195" t="s">
        <v>20</v>
      </c>
      <c r="D105" s="223">
        <f>COUNT(E91:E94,G91:G94)</f>
        <v>6</v>
      </c>
      <c r="F105" s="160"/>
      <c r="H105" s="82"/>
      <c r="J105" s="221"/>
    </row>
    <row r="106" spans="1:10" ht="19.5" customHeight="1" thickBot="1" x14ac:dyDescent="0.35">
      <c r="A106" s="164"/>
      <c r="B106" s="164"/>
      <c r="C106" s="164"/>
      <c r="D106" s="164"/>
      <c r="E106" s="164"/>
    </row>
    <row r="107" spans="1:10" ht="26.25" customHeight="1" x14ac:dyDescent="0.4">
      <c r="A107" s="115" t="s">
        <v>117</v>
      </c>
      <c r="B107" s="116">
        <v>900</v>
      </c>
      <c r="C107" s="198" t="s">
        <v>118</v>
      </c>
      <c r="D107" s="224" t="s">
        <v>62</v>
      </c>
      <c r="E107" s="225" t="s">
        <v>119</v>
      </c>
      <c r="F107" s="226" t="s">
        <v>120</v>
      </c>
    </row>
    <row r="108" spans="1:10" ht="26.25" customHeight="1" x14ac:dyDescent="0.4">
      <c r="A108" s="117" t="s">
        <v>121</v>
      </c>
      <c r="B108" s="118">
        <v>2</v>
      </c>
      <c r="C108" s="227">
        <v>1</v>
      </c>
      <c r="D108" s="228">
        <v>25404873</v>
      </c>
      <c r="E108" s="229">
        <f t="shared" ref="E108:E113" si="1">IF(ISBLANK(D108),"-",D108/$D$103*$D$100*$B$116)</f>
        <v>471.38898697570067</v>
      </c>
      <c r="F108" s="230">
        <f t="shared" ref="F108:F113" si="2">IF(ISBLANK(D108), "-", E108/$B$56)</f>
        <v>0.94277797395140139</v>
      </c>
    </row>
    <row r="109" spans="1:10" ht="26.25" customHeight="1" x14ac:dyDescent="0.4">
      <c r="A109" s="117" t="s">
        <v>94</v>
      </c>
      <c r="B109" s="118">
        <v>20</v>
      </c>
      <c r="C109" s="227">
        <v>2</v>
      </c>
      <c r="D109" s="228">
        <v>25365465</v>
      </c>
      <c r="E109" s="231">
        <f t="shared" si="1"/>
        <v>470.65776910270694</v>
      </c>
      <c r="F109" s="232">
        <f t="shared" si="2"/>
        <v>0.94131553820541392</v>
      </c>
    </row>
    <row r="110" spans="1:10" ht="26.25" customHeight="1" x14ac:dyDescent="0.4">
      <c r="A110" s="117" t="s">
        <v>95</v>
      </c>
      <c r="B110" s="118">
        <v>1</v>
      </c>
      <c r="C110" s="227">
        <v>3</v>
      </c>
      <c r="D110" s="228">
        <v>28136344</v>
      </c>
      <c r="E110" s="231">
        <f t="shared" si="1"/>
        <v>522.07160001783268</v>
      </c>
      <c r="F110" s="232">
        <f t="shared" si="2"/>
        <v>1.0441432000356654</v>
      </c>
    </row>
    <row r="111" spans="1:10" ht="26.25" customHeight="1" x14ac:dyDescent="0.4">
      <c r="A111" s="117" t="s">
        <v>96</v>
      </c>
      <c r="B111" s="118">
        <v>1</v>
      </c>
      <c r="C111" s="227">
        <v>4</v>
      </c>
      <c r="D111" s="228">
        <v>26084977</v>
      </c>
      <c r="E111" s="231">
        <f t="shared" si="1"/>
        <v>484.00835868435377</v>
      </c>
      <c r="F111" s="232">
        <f t="shared" si="2"/>
        <v>0.96801671736870754</v>
      </c>
    </row>
    <row r="112" spans="1:10" ht="26.25" customHeight="1" x14ac:dyDescent="0.4">
      <c r="A112" s="117" t="s">
        <v>97</v>
      </c>
      <c r="B112" s="118">
        <v>1</v>
      </c>
      <c r="C112" s="227">
        <v>5</v>
      </c>
      <c r="D112" s="228">
        <v>27035175</v>
      </c>
      <c r="E112" s="231">
        <f t="shared" si="1"/>
        <v>501.63934123822582</v>
      </c>
      <c r="F112" s="232">
        <f t="shared" si="2"/>
        <v>1.0032786824764517</v>
      </c>
    </row>
    <row r="113" spans="1:10" ht="26.25" customHeight="1" x14ac:dyDescent="0.4">
      <c r="A113" s="117" t="s">
        <v>99</v>
      </c>
      <c r="B113" s="118">
        <v>1</v>
      </c>
      <c r="C113" s="233">
        <v>6</v>
      </c>
      <c r="D113" s="234">
        <v>26574833</v>
      </c>
      <c r="E113" s="235">
        <f t="shared" si="1"/>
        <v>493.09766700736594</v>
      </c>
      <c r="F113" s="236">
        <f t="shared" si="2"/>
        <v>0.98619533401473192</v>
      </c>
    </row>
    <row r="114" spans="1:10" ht="26.25" customHeight="1" x14ac:dyDescent="0.4">
      <c r="A114" s="117" t="s">
        <v>100</v>
      </c>
      <c r="B114" s="118">
        <v>1</v>
      </c>
      <c r="C114" s="227"/>
      <c r="D114" s="146"/>
      <c r="E114" s="91"/>
      <c r="F114" s="237"/>
    </row>
    <row r="115" spans="1:10" ht="26.25" customHeight="1" x14ac:dyDescent="0.4">
      <c r="A115" s="117" t="s">
        <v>101</v>
      </c>
      <c r="B115" s="118">
        <v>1</v>
      </c>
      <c r="C115" s="227"/>
      <c r="D115" s="238" t="s">
        <v>70</v>
      </c>
      <c r="E115" s="239">
        <f>AVERAGE(E108:E113)</f>
        <v>490.47728717103104</v>
      </c>
      <c r="F115" s="240">
        <f>AVERAGE(F108:F113)</f>
        <v>0.98095457434206201</v>
      </c>
    </row>
    <row r="116" spans="1:10" ht="27" customHeight="1" thickBot="1" x14ac:dyDescent="0.45">
      <c r="A116" s="117" t="s">
        <v>102</v>
      </c>
      <c r="B116" s="129">
        <f>(B115/B114)*(B113/B112)*(B111/B110)*(B109/B108)*B107</f>
        <v>9000</v>
      </c>
      <c r="C116" s="241"/>
      <c r="D116" s="102" t="s">
        <v>83</v>
      </c>
      <c r="E116" s="242">
        <f>STDEV(E108:E113)/E115</f>
        <v>4.0042981681355158E-2</v>
      </c>
      <c r="F116" s="242">
        <f>STDEV(F108:F113)/F115</f>
        <v>4.0042981681355158E-2</v>
      </c>
      <c r="I116" s="91"/>
    </row>
    <row r="117" spans="1:10" ht="27" customHeight="1" thickBot="1" x14ac:dyDescent="0.45">
      <c r="A117" s="266" t="s">
        <v>77</v>
      </c>
      <c r="B117" s="270"/>
      <c r="C117" s="243"/>
      <c r="D117" s="244" t="s">
        <v>20</v>
      </c>
      <c r="E117" s="245">
        <f>COUNT(E108:E113)</f>
        <v>6</v>
      </c>
      <c r="F117" s="245">
        <f>COUNT(F108:F113)</f>
        <v>6</v>
      </c>
      <c r="I117" s="91"/>
      <c r="J117" s="221"/>
    </row>
    <row r="118" spans="1:10" ht="19.5" customHeight="1" thickBot="1" x14ac:dyDescent="0.35">
      <c r="A118" s="268"/>
      <c r="B118" s="271"/>
      <c r="C118" s="91"/>
      <c r="D118" s="91"/>
      <c r="E118" s="91"/>
      <c r="F118" s="146"/>
      <c r="G118" s="91"/>
      <c r="H118" s="91"/>
      <c r="I118" s="91"/>
    </row>
    <row r="119" spans="1:10" ht="18.75" x14ac:dyDescent="0.3">
      <c r="A119" s="246"/>
      <c r="B119" s="113"/>
      <c r="C119" s="91"/>
      <c r="D119" s="91"/>
      <c r="E119" s="91"/>
      <c r="F119" s="146"/>
      <c r="G119" s="91"/>
      <c r="H119" s="91"/>
      <c r="I119" s="91"/>
    </row>
    <row r="120" spans="1:10" ht="26.25" customHeight="1" x14ac:dyDescent="0.4">
      <c r="A120" s="101" t="s">
        <v>105</v>
      </c>
      <c r="B120" s="102" t="s">
        <v>122</v>
      </c>
      <c r="C120" s="272" t="str">
        <f>B20</f>
        <v>Ornidazole</v>
      </c>
      <c r="D120" s="272"/>
      <c r="E120" s="91" t="s">
        <v>123</v>
      </c>
      <c r="F120" s="91"/>
      <c r="G120" s="197">
        <f>F115</f>
        <v>0.98095457434206201</v>
      </c>
      <c r="H120" s="91"/>
      <c r="I120" s="91"/>
    </row>
    <row r="121" spans="1:10" ht="19.5" customHeight="1" thickBot="1" x14ac:dyDescent="0.35">
      <c r="A121" s="247"/>
      <c r="B121" s="247"/>
      <c r="C121" s="248"/>
      <c r="D121" s="248"/>
      <c r="E121" s="248"/>
      <c r="F121" s="248"/>
      <c r="G121" s="248"/>
      <c r="H121" s="248"/>
    </row>
    <row r="122" spans="1:10" ht="18.75" x14ac:dyDescent="0.3">
      <c r="B122" s="273" t="s">
        <v>25</v>
      </c>
      <c r="C122" s="273"/>
      <c r="E122" s="200" t="s">
        <v>26</v>
      </c>
      <c r="F122" s="249"/>
      <c r="G122" s="273" t="s">
        <v>27</v>
      </c>
      <c r="H122" s="273"/>
    </row>
    <row r="123" spans="1:10" ht="69.95" customHeight="1" x14ac:dyDescent="0.3">
      <c r="A123" s="101" t="s">
        <v>28</v>
      </c>
      <c r="B123" s="250"/>
      <c r="C123" s="250"/>
      <c r="E123" s="250"/>
      <c r="F123" s="91"/>
      <c r="G123" s="250"/>
      <c r="H123" s="250"/>
    </row>
    <row r="124" spans="1:10" ht="69.95" customHeight="1" x14ac:dyDescent="0.3">
      <c r="A124" s="101" t="s">
        <v>29</v>
      </c>
      <c r="B124" s="251"/>
      <c r="C124" s="251" t="s">
        <v>136</v>
      </c>
      <c r="E124" s="305">
        <v>42412</v>
      </c>
      <c r="F124" s="91"/>
      <c r="G124" s="252"/>
      <c r="H124" s="252"/>
    </row>
    <row r="125" spans="1:10" ht="18.75" x14ac:dyDescent="0.3">
      <c r="A125" s="146"/>
      <c r="B125" s="146"/>
      <c r="C125" s="146"/>
      <c r="D125" s="146"/>
      <c r="E125" s="146"/>
      <c r="F125" s="148"/>
      <c r="G125" s="146"/>
      <c r="H125" s="146"/>
      <c r="I125" s="91"/>
    </row>
    <row r="126" spans="1:10" ht="18.75" x14ac:dyDescent="0.3">
      <c r="A126" s="146"/>
      <c r="B126" s="146"/>
      <c r="C126" s="146"/>
      <c r="D126" s="146"/>
      <c r="E126" s="146"/>
      <c r="F126" s="148"/>
      <c r="G126" s="146"/>
      <c r="H126" s="146"/>
      <c r="I126" s="91"/>
    </row>
    <row r="127" spans="1:10" ht="18.75" x14ac:dyDescent="0.3">
      <c r="A127" s="146"/>
      <c r="B127" s="146"/>
      <c r="C127" s="146"/>
      <c r="D127" s="146"/>
      <c r="E127" s="146"/>
      <c r="F127" s="148"/>
      <c r="G127" s="146"/>
      <c r="H127" s="146"/>
      <c r="I127" s="91"/>
    </row>
    <row r="128" spans="1:10" ht="18.75" x14ac:dyDescent="0.3">
      <c r="A128" s="146"/>
      <c r="B128" s="146"/>
      <c r="C128" s="146"/>
      <c r="D128" s="146"/>
      <c r="E128" s="146"/>
      <c r="F128" s="148"/>
      <c r="G128" s="146"/>
      <c r="H128" s="146"/>
      <c r="I128" s="91"/>
    </row>
    <row r="129" spans="1:9" ht="18.75" x14ac:dyDescent="0.3">
      <c r="A129" s="146"/>
      <c r="B129" s="146"/>
      <c r="C129" s="146"/>
      <c r="D129" s="146"/>
      <c r="E129" s="146"/>
      <c r="F129" s="148"/>
      <c r="G129" s="146"/>
      <c r="H129" s="146"/>
      <c r="I129" s="91"/>
    </row>
    <row r="130" spans="1:9" ht="18.75" x14ac:dyDescent="0.3">
      <c r="A130" s="146"/>
      <c r="B130" s="146"/>
      <c r="C130" s="146"/>
      <c r="D130" s="146"/>
      <c r="E130" s="146"/>
      <c r="F130" s="148"/>
      <c r="G130" s="146"/>
      <c r="H130" s="146"/>
      <c r="I130" s="91"/>
    </row>
    <row r="131" spans="1:9" ht="18.75" x14ac:dyDescent="0.3">
      <c r="A131" s="146"/>
      <c r="B131" s="146"/>
      <c r="C131" s="146"/>
      <c r="D131" s="146"/>
      <c r="E131" s="146"/>
      <c r="F131" s="148"/>
      <c r="G131" s="146"/>
      <c r="H131" s="146"/>
      <c r="I131" s="91"/>
    </row>
    <row r="132" spans="1:9" ht="18.75" x14ac:dyDescent="0.3">
      <c r="A132" s="146"/>
      <c r="B132" s="146"/>
      <c r="C132" s="146"/>
      <c r="D132" s="146"/>
      <c r="E132" s="146"/>
      <c r="F132" s="148"/>
      <c r="G132" s="146"/>
      <c r="H132" s="146"/>
      <c r="I132" s="91"/>
    </row>
    <row r="133" spans="1:9" ht="18.75" x14ac:dyDescent="0.3">
      <c r="A133" s="146"/>
      <c r="B133" s="146"/>
      <c r="C133" s="146"/>
      <c r="D133" s="146"/>
      <c r="E133" s="146"/>
      <c r="F133" s="148"/>
      <c r="G133" s="146"/>
      <c r="H133" s="146"/>
      <c r="I133" s="91"/>
    </row>
    <row r="250" spans="1:1" x14ac:dyDescent="0.25">
      <c r="A250" s="48">
        <v>5</v>
      </c>
    </row>
  </sheetData>
  <sheetProtection password="AD9C" formatCells="0" formatColumns="0" formatRows="0" insertColumns="0" insertRows="0" insertHyperlinks="0" deleteColumns="0" deleteRows="0" sort="0" autoFilter="0" pivotTables="0"/>
  <mergeCells count="36">
    <mergeCell ref="C32:H32"/>
    <mergeCell ref="A1:I7"/>
    <mergeCell ref="A8:I14"/>
    <mergeCell ref="A16:H16"/>
    <mergeCell ref="A17:H17"/>
    <mergeCell ref="B18:C18"/>
    <mergeCell ref="B20:C20"/>
    <mergeCell ref="B21:H21"/>
    <mergeCell ref="B26:C26"/>
    <mergeCell ref="B27:C27"/>
    <mergeCell ref="C29:G29"/>
    <mergeCell ref="C31:H31"/>
    <mergeCell ref="A70:B71"/>
    <mergeCell ref="C76:D76"/>
    <mergeCell ref="D36:E36"/>
    <mergeCell ref="F36:G36"/>
    <mergeCell ref="I39:I40"/>
    <mergeCell ref="A46:B47"/>
    <mergeCell ref="C60:C63"/>
    <mergeCell ref="D60:D63"/>
    <mergeCell ref="F89:G89"/>
    <mergeCell ref="C64:C67"/>
    <mergeCell ref="D64:D67"/>
    <mergeCell ref="C68:C71"/>
    <mergeCell ref="D68:D71"/>
    <mergeCell ref="B79:C79"/>
    <mergeCell ref="B80:C80"/>
    <mergeCell ref="C82:G82"/>
    <mergeCell ref="C84:H84"/>
    <mergeCell ref="C85:H85"/>
    <mergeCell ref="I92:I93"/>
    <mergeCell ref="A99:B100"/>
    <mergeCell ref="A117:B118"/>
    <mergeCell ref="C120:D120"/>
    <mergeCell ref="B122:C122"/>
    <mergeCell ref="G122:H122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SST </vt:lpstr>
      <vt:lpstr>Uniformity</vt:lpstr>
      <vt:lpstr>OFLOXACIN </vt:lpstr>
      <vt:lpstr>ornidazole 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User</cp:lastModifiedBy>
  <dcterms:created xsi:type="dcterms:W3CDTF">2005-07-05T10:19:27Z</dcterms:created>
  <dcterms:modified xsi:type="dcterms:W3CDTF">2016-02-12T12:06:01Z</dcterms:modified>
</cp:coreProperties>
</file>