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495" windowWidth="20775" windowHeight="9405" activeTab="2"/>
  </bookViews>
  <sheets>
    <sheet name="Uniformity" sheetId="2" r:id="rId1"/>
    <sheet name="SST" sheetId="4" r:id="rId2"/>
    <sheet name="Atorvastatin" sheetId="3" r:id="rId3"/>
  </sheets>
  <definedNames>
    <definedName name="_xlnm.Print_Area" localSheetId="2">Atorvastatin!$A$1:$H$127</definedName>
    <definedName name="_xlnm.Print_Area" localSheetId="1">SST!$A$1:$G$49</definedName>
    <definedName name="_xlnm.Print_Area" localSheetId="0">Uniformity!$A$1:$F$54</definedName>
  </definedNames>
  <calcPr calcId="124519"/>
</workbook>
</file>

<file path=xl/calcChain.xml><?xml version="1.0" encoding="utf-8"?>
<calcChain xmlns="http://schemas.openxmlformats.org/spreadsheetml/2006/main">
  <c r="B39" i="4"/>
  <c r="E37"/>
  <c r="D37"/>
  <c r="C37"/>
  <c r="B37"/>
  <c r="B38" s="1"/>
  <c r="B28"/>
  <c r="B18"/>
  <c r="E16"/>
  <c r="D16"/>
  <c r="C16"/>
  <c r="B16"/>
  <c r="B17" s="1"/>
  <c r="B7"/>
  <c r="F96" i="3"/>
  <c r="D96"/>
  <c r="C120"/>
  <c r="B116"/>
  <c r="D100" s="1"/>
  <c r="B98"/>
  <c r="F97"/>
  <c r="F95"/>
  <c r="D95"/>
  <c r="I92" s="1"/>
  <c r="B87"/>
  <c r="D97" s="1"/>
  <c r="B81"/>
  <c r="B83" s="1"/>
  <c r="B80"/>
  <c r="B79"/>
  <c r="C76"/>
  <c r="B68"/>
  <c r="B57"/>
  <c r="C56"/>
  <c r="B55"/>
  <c r="B45"/>
  <c r="D48" s="1"/>
  <c r="F44"/>
  <c r="F42"/>
  <c r="D42"/>
  <c r="B34"/>
  <c r="B30"/>
  <c r="D50" i="2"/>
  <c r="C50"/>
  <c r="D49"/>
  <c r="C49"/>
  <c r="B49"/>
  <c r="C46"/>
  <c r="C45"/>
  <c r="D43"/>
  <c r="D42"/>
  <c r="D41"/>
  <c r="D40"/>
  <c r="D39"/>
  <c r="D38"/>
  <c r="D37"/>
  <c r="D36"/>
  <c r="D35"/>
  <c r="D34"/>
  <c r="D33"/>
  <c r="D32"/>
  <c r="D31"/>
  <c r="D30"/>
  <c r="D29"/>
  <c r="D28"/>
  <c r="D27"/>
  <c r="D26"/>
  <c r="D25"/>
  <c r="D24"/>
  <c r="C19"/>
  <c r="D101" i="3" l="1"/>
  <c r="D102" s="1"/>
  <c r="I39"/>
  <c r="D49"/>
  <c r="D44"/>
  <c r="D45" s="1"/>
  <c r="F98"/>
  <c r="D98"/>
  <c r="F45"/>
  <c r="B69"/>
  <c r="E40" l="1"/>
  <c r="E38"/>
  <c r="E42" s="1"/>
  <c r="E39"/>
  <c r="E41"/>
  <c r="D46"/>
  <c r="G92"/>
  <c r="G93"/>
  <c r="F99"/>
  <c r="G94"/>
  <c r="G91"/>
  <c r="E91"/>
  <c r="E93"/>
  <c r="D99"/>
  <c r="E92"/>
  <c r="E94"/>
  <c r="G39"/>
  <c r="G41"/>
  <c r="G38"/>
  <c r="G40"/>
  <c r="F46"/>
  <c r="D52" l="1"/>
  <c r="D103"/>
  <c r="D105"/>
  <c r="E95"/>
  <c r="G42"/>
  <c r="D50"/>
  <c r="G95"/>
  <c r="G64" l="1"/>
  <c r="H64" s="1"/>
  <c r="G60"/>
  <c r="G62"/>
  <c r="H62" s="1"/>
  <c r="D51"/>
  <c r="G70"/>
  <c r="H70" s="1"/>
  <c r="G69"/>
  <c r="H69" s="1"/>
  <c r="G63"/>
  <c r="H63" s="1"/>
  <c r="G66"/>
  <c r="H66" s="1"/>
  <c r="G61"/>
  <c r="H61" s="1"/>
  <c r="G68"/>
  <c r="H68" s="1"/>
  <c r="G67"/>
  <c r="H67" s="1"/>
  <c r="G71"/>
  <c r="H71" s="1"/>
  <c r="G65"/>
  <c r="H65" s="1"/>
  <c r="E109"/>
  <c r="F109" s="1"/>
  <c r="E112"/>
  <c r="F112" s="1"/>
  <c r="E110"/>
  <c r="F110" s="1"/>
  <c r="E108"/>
  <c r="E113"/>
  <c r="F113" s="1"/>
  <c r="E111"/>
  <c r="F111" s="1"/>
  <c r="D104"/>
  <c r="E117" l="1"/>
  <c r="E115"/>
  <c r="E116" s="1"/>
  <c r="F108"/>
  <c r="H60"/>
  <c r="G72"/>
  <c r="G73" s="1"/>
  <c r="G74"/>
  <c r="F115" l="1"/>
  <c r="F117"/>
  <c r="H72"/>
  <c r="H74"/>
  <c r="H73" l="1"/>
  <c r="G76"/>
  <c r="G120"/>
  <c r="F116"/>
</calcChain>
</file>

<file path=xl/sharedStrings.xml><?xml version="1.0" encoding="utf-8"?>
<sst xmlns="http://schemas.openxmlformats.org/spreadsheetml/2006/main" count="233" uniqueCount="130">
  <si>
    <t>HPLC System Suitability Report</t>
  </si>
  <si>
    <t>Analysis Data</t>
  </si>
  <si>
    <t>Assay</t>
  </si>
  <si>
    <t>Sample(s)</t>
  </si>
  <si>
    <t>Reference Substance:</t>
  </si>
  <si>
    <t>ASTORIL 2O TABLETS</t>
  </si>
  <si>
    <t>% age Purity:</t>
  </si>
  <si>
    <t>NDQD201510455</t>
  </si>
  <si>
    <t>Weight (mg):</t>
  </si>
  <si>
    <t>Atorvastatin calcium equivalent to Atorvastatin 20mg</t>
  </si>
  <si>
    <t>Standard Conc (mg/mL):</t>
  </si>
  <si>
    <t>Each Tablet contains:Atorvastatin calcium equivalent to Atorvastatin 20mg</t>
  </si>
  <si>
    <t>2015-10-26 12:49:42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</si>
  <si>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</si>
  <si>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</si>
  <si>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</si>
  <si>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</si>
  <si>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</si>
  <si>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</si>
  <si>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</si>
  <si>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</si>
  <si>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</si>
  <si>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</si>
  <si>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</si>
  <si>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</si>
  <si>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</si>
  <si>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</si>
  <si>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</si>
  <si>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</si>
  <si>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</si>
  <si>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</si>
  <si>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</si>
  <si>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</si>
  <si>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</si>
  <si>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</si>
  <si>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</si>
  <si>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</si>
  <si>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</si>
  <si>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</si>
  <si>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</si>
  <si>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</si>
  <si>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</si>
  <si>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</si>
  <si>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</si>
  <si>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</si>
  <si>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</si>
  <si>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</si>
  <si>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</si>
  <si>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</si>
  <si>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</si>
  <si>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</si>
  <si>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</si>
  <si>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</si>
  <si>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</si>
  <si>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</si>
  <si>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</si>
  <si>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</si>
  <si>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</si>
  <si>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</si>
  <si>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</si>
  <si>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</si>
  <si>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</si>
  <si>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</si>
  <si>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</si>
  <si>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</si>
  <si>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</si>
  <si>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</si>
  <si>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</si>
  <si>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</si>
  <si>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</si>
  <si>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</si>
  <si>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</si>
  <si>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</si>
  <si>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</si>
  <si>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</si>
  <si>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</si>
  <si>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</si>
  <si>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</si>
  <si>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</si>
  <si>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</si>
  <si>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</si>
  <si>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</si>
  <si>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</si>
  <si>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</si>
  <si>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</si>
  <si>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</si>
  <si>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</si>
  <si>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</si>
  <si>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</si>
  <si>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</si>
  <si>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</si>
  <si>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</si>
  <si>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</si>
  <si>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</si>
  <si>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</si>
  <si>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</si>
  <si>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</si>
  <si>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</si>
  <si>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</si>
  <si>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</si>
  <si>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</si>
  <si>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</si>
  <si>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</si>
  <si>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</si>
  <si>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</si>
  <si>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</si>
  <si>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</si>
  <si>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</si>
  <si>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</si>
  <si>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</si>
  <si>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</si>
  <si>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</si>
  <si>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</si>
  <si>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</si>
  <si>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</si>
  <si>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</si>
  <si>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</si>
  <si>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</si>
  <si>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</si>
  <si>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</si>
  <si>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</si>
  <si>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</si>
  <si>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Atorvastatin calcium</t>
  </si>
  <si>
    <t>A17-1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</si>
  <si>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</si>
  <si>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</si>
  <si>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</si>
  <si>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Atorvastatin</t>
  </si>
  <si>
    <t>Dr Sarah Mwangi</t>
  </si>
  <si>
    <t>25th april 2016</t>
  </si>
</sst>
</file>

<file path=xl/styles.xml><?xml version="1.0" encoding="utf-8"?>
<styleSheet xmlns="http://schemas.openxmlformats.org/spreadsheetml/2006/main">
  <numFmts count="9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</numFmts>
  <fonts count="32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u/>
      <sz val="1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vertAlign val="superscript"/>
      <sz val="14"/>
      <color rgb="FF000000"/>
      <name val="Book Antiqua"/>
    </font>
    <font>
      <sz val="10"/>
      <color rgb="FF000000"/>
      <name val="Arial"/>
      <family val="2"/>
    </font>
    <font>
      <b/>
      <u/>
      <sz val="14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b/>
      <sz val="10"/>
      <color rgb="FF000000"/>
      <name val="Book Antiqua"/>
      <family val="1"/>
    </font>
    <font>
      <sz val="20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3" fillId="2" borderId="0"/>
  </cellStyleXfs>
  <cellXfs count="326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5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7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8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9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0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 applyAlignment="1" applyProtection="1">
      <alignment horizontal="left"/>
      <protection locked="0"/>
    </xf>
    <xf numFmtId="0" fontId="13" fillId="2" borderId="0" xfId="0" applyFont="1" applyFill="1"/>
    <xf numFmtId="0" fontId="13" fillId="3" borderId="0" xfId="0" applyFont="1" applyFill="1" applyAlignment="1" applyProtection="1">
      <alignment horizontal="left"/>
      <protection locked="0"/>
    </xf>
    <xf numFmtId="0" fontId="10" fillId="3" borderId="0" xfId="0" applyFont="1" applyFill="1" applyProtection="1">
      <protection locked="0"/>
    </xf>
    <xf numFmtId="168" fontId="13" fillId="3" borderId="0" xfId="0" applyNumberFormat="1" applyFont="1" applyFill="1" applyAlignment="1" applyProtection="1">
      <alignment horizontal="center"/>
      <protection locked="0"/>
    </xf>
    <xf numFmtId="169" fontId="10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1" fillId="2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12" fillId="3" borderId="0" xfId="0" applyFont="1" applyFill="1" applyAlignment="1" applyProtection="1">
      <alignment horizontal="center"/>
      <protection locked="0"/>
    </xf>
    <xf numFmtId="0" fontId="13" fillId="3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vertical="center" wrapText="1"/>
    </xf>
    <xf numFmtId="0" fontId="11" fillId="2" borderId="0" xfId="0" applyFont="1" applyFill="1" applyAlignment="1">
      <alignment horizontal="center"/>
    </xf>
    <xf numFmtId="0" fontId="15" fillId="2" borderId="0" xfId="0" applyFont="1" applyFill="1"/>
    <xf numFmtId="0" fontId="16" fillId="2" borderId="0" xfId="0" applyFont="1" applyFill="1"/>
    <xf numFmtId="2" fontId="12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vertical="center" wrapText="1"/>
    </xf>
    <xf numFmtId="0" fontId="17" fillId="2" borderId="0" xfId="0" applyFont="1" applyFill="1"/>
    <xf numFmtId="2" fontId="11" fillId="2" borderId="0" xfId="0" applyNumberFormat="1" applyFont="1" applyFill="1" applyAlignment="1">
      <alignment horizontal="center"/>
    </xf>
    <xf numFmtId="0" fontId="18" fillId="2" borderId="0" xfId="0" applyFont="1" applyFill="1" applyAlignment="1">
      <alignment horizontal="left" vertical="center" wrapText="1"/>
    </xf>
    <xf numFmtId="170" fontId="11" fillId="2" borderId="0" xfId="0" applyNumberFormat="1" applyFont="1" applyFill="1" applyAlignment="1">
      <alignment horizontal="center"/>
    </xf>
    <xf numFmtId="0" fontId="10" fillId="2" borderId="21" xfId="0" applyFont="1" applyFill="1" applyBorder="1" applyAlignment="1">
      <alignment horizontal="right"/>
    </xf>
    <xf numFmtId="0" fontId="12" fillId="3" borderId="22" xfId="0" applyFont="1" applyFill="1" applyBorder="1" applyAlignment="1" applyProtection="1">
      <alignment horizontal="center"/>
      <protection locked="0"/>
    </xf>
    <xf numFmtId="0" fontId="10" fillId="2" borderId="23" xfId="0" applyFont="1" applyFill="1" applyBorder="1" applyAlignment="1">
      <alignment horizontal="right"/>
    </xf>
    <xf numFmtId="0" fontId="12" fillId="3" borderId="24" xfId="0" applyFont="1" applyFill="1" applyBorder="1" applyAlignment="1" applyProtection="1">
      <alignment horizontal="center"/>
      <protection locked="0"/>
    </xf>
    <xf numFmtId="0" fontId="11" fillId="2" borderId="22" xfId="0" applyFont="1" applyFill="1" applyBorder="1" applyAlignment="1">
      <alignment horizontal="center"/>
    </xf>
    <xf numFmtId="0" fontId="11" fillId="2" borderId="25" xfId="0" applyFont="1" applyFill="1" applyBorder="1" applyAlignment="1">
      <alignment horizontal="center"/>
    </xf>
    <xf numFmtId="0" fontId="11" fillId="2" borderId="26" xfId="0" applyFont="1" applyFill="1" applyBorder="1" applyAlignment="1">
      <alignment horizontal="center"/>
    </xf>
    <xf numFmtId="0" fontId="11" fillId="2" borderId="27" xfId="0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0" fillId="2" borderId="28" xfId="0" applyFont="1" applyFill="1" applyBorder="1" applyAlignment="1">
      <alignment horizontal="center"/>
    </xf>
    <xf numFmtId="0" fontId="12" fillId="3" borderId="29" xfId="0" applyFont="1" applyFill="1" applyBorder="1" applyAlignment="1" applyProtection="1">
      <alignment horizontal="center"/>
      <protection locked="0"/>
    </xf>
    <xf numFmtId="171" fontId="10" fillId="2" borderId="26" xfId="0" applyNumberFormat="1" applyFont="1" applyFill="1" applyBorder="1" applyAlignment="1">
      <alignment horizontal="center"/>
    </xf>
    <xf numFmtId="171" fontId="10" fillId="2" borderId="30" xfId="0" applyNumberFormat="1" applyFont="1" applyFill="1" applyBorder="1" applyAlignment="1">
      <alignment horizontal="center"/>
    </xf>
    <xf numFmtId="0" fontId="17" fillId="2" borderId="13" xfId="0" applyFont="1" applyFill="1" applyBorder="1"/>
    <xf numFmtId="0" fontId="10" fillId="2" borderId="24" xfId="0" applyFont="1" applyFill="1" applyBorder="1" applyAlignment="1">
      <alignment horizontal="center"/>
    </xf>
    <xf numFmtId="0" fontId="12" fillId="3" borderId="23" xfId="0" applyFont="1" applyFill="1" applyBorder="1" applyAlignment="1" applyProtection="1">
      <alignment horizontal="center"/>
      <protection locked="0"/>
    </xf>
    <xf numFmtId="171" fontId="10" fillId="2" borderId="31" xfId="0" applyNumberFormat="1" applyFont="1" applyFill="1" applyBorder="1" applyAlignment="1">
      <alignment horizontal="center"/>
    </xf>
    <xf numFmtId="171" fontId="10" fillId="2" borderId="32" xfId="0" applyNumberFormat="1" applyFont="1" applyFill="1" applyBorder="1" applyAlignment="1">
      <alignment horizontal="center"/>
    </xf>
    <xf numFmtId="0" fontId="10" fillId="2" borderId="0" xfId="0" applyFont="1" applyFill="1"/>
    <xf numFmtId="0" fontId="10" fillId="2" borderId="33" xfId="0" applyFont="1" applyFill="1" applyBorder="1" applyAlignment="1">
      <alignment horizontal="center"/>
    </xf>
    <xf numFmtId="0" fontId="12" fillId="3" borderId="34" xfId="0" applyFont="1" applyFill="1" applyBorder="1" applyAlignment="1" applyProtection="1">
      <alignment horizontal="center"/>
      <protection locked="0"/>
    </xf>
    <xf numFmtId="171" fontId="10" fillId="2" borderId="35" xfId="0" applyNumberFormat="1" applyFont="1" applyFill="1" applyBorder="1" applyAlignment="1">
      <alignment horizontal="center"/>
    </xf>
    <xf numFmtId="171" fontId="10" fillId="2" borderId="36" xfId="0" applyNumberFormat="1" applyFont="1" applyFill="1" applyBorder="1" applyAlignment="1">
      <alignment horizontal="center"/>
    </xf>
    <xf numFmtId="0" fontId="10" fillId="2" borderId="15" xfId="0" applyFont="1" applyFill="1" applyBorder="1"/>
    <xf numFmtId="0" fontId="10" fillId="2" borderId="24" xfId="0" applyFont="1" applyFill="1" applyBorder="1" applyAlignment="1">
      <alignment horizontal="right"/>
    </xf>
    <xf numFmtId="1" fontId="11" fillId="6" borderId="37" xfId="0" applyNumberFormat="1" applyFont="1" applyFill="1" applyBorder="1" applyAlignment="1">
      <alignment horizontal="center"/>
    </xf>
    <xf numFmtId="171" fontId="11" fillId="6" borderId="38" xfId="0" applyNumberFormat="1" applyFont="1" applyFill="1" applyBorder="1" applyAlignment="1">
      <alignment horizontal="center"/>
    </xf>
    <xf numFmtId="171" fontId="11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0" fillId="2" borderId="40" xfId="0" applyFont="1" applyFill="1" applyBorder="1" applyAlignment="1">
      <alignment horizontal="right"/>
    </xf>
    <xf numFmtId="0" fontId="12" fillId="3" borderId="16" xfId="0" applyFont="1" applyFill="1" applyBorder="1" applyAlignment="1" applyProtection="1">
      <alignment horizontal="center"/>
      <protection locked="0"/>
    </xf>
    <xf numFmtId="0" fontId="10" fillId="2" borderId="11" xfId="0" applyFont="1" applyFill="1" applyBorder="1" applyAlignment="1">
      <alignment horizontal="right"/>
    </xf>
    <xf numFmtId="2" fontId="10" fillId="6" borderId="41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24" xfId="0" applyFont="1" applyFill="1" applyBorder="1" applyAlignment="1">
      <alignment horizontal="center"/>
    </xf>
    <xf numFmtId="2" fontId="10" fillId="7" borderId="41" xfId="0" applyNumberFormat="1" applyFont="1" applyFill="1" applyBorder="1" applyAlignment="1">
      <alignment horizontal="center"/>
    </xf>
    <xf numFmtId="2" fontId="10" fillId="2" borderId="0" xfId="0" applyNumberFormat="1" applyFont="1" applyFill="1" applyAlignment="1">
      <alignment horizontal="center"/>
    </xf>
    <xf numFmtId="166" fontId="10" fillId="6" borderId="41" xfId="0" applyNumberFormat="1" applyFont="1" applyFill="1" applyBorder="1" applyAlignment="1">
      <alignment horizontal="center"/>
    </xf>
    <xf numFmtId="166" fontId="10" fillId="2" borderId="0" xfId="0" applyNumberFormat="1" applyFont="1" applyFill="1" applyAlignment="1">
      <alignment horizontal="center"/>
    </xf>
    <xf numFmtId="166" fontId="10" fillId="6" borderId="17" xfId="0" applyNumberFormat="1" applyFont="1" applyFill="1" applyBorder="1" applyAlignment="1">
      <alignment horizontal="center"/>
    </xf>
    <xf numFmtId="0" fontId="10" fillId="2" borderId="42" xfId="0" applyFont="1" applyFill="1" applyBorder="1" applyAlignment="1">
      <alignment horizontal="right"/>
    </xf>
    <xf numFmtId="166" fontId="12" fillId="3" borderId="41" xfId="0" applyNumberFormat="1" applyFont="1" applyFill="1" applyBorder="1" applyAlignment="1" applyProtection="1">
      <alignment horizontal="center"/>
      <protection locked="0"/>
    </xf>
    <xf numFmtId="166" fontId="10" fillId="2" borderId="0" xfId="0" applyNumberFormat="1" applyFont="1" applyFill="1"/>
    <xf numFmtId="0" fontId="10" fillId="2" borderId="29" xfId="0" applyFont="1" applyFill="1" applyBorder="1" applyAlignment="1">
      <alignment horizontal="right"/>
    </xf>
    <xf numFmtId="1" fontId="10" fillId="2" borderId="0" xfId="0" applyNumberFormat="1" applyFont="1" applyFill="1" applyAlignment="1">
      <alignment horizontal="center"/>
    </xf>
    <xf numFmtId="0" fontId="10" fillId="2" borderId="15" xfId="0" applyFont="1" applyFill="1" applyBorder="1" applyAlignment="1">
      <alignment horizontal="right"/>
    </xf>
    <xf numFmtId="2" fontId="10" fillId="6" borderId="15" xfId="0" applyNumberFormat="1" applyFont="1" applyFill="1" applyBorder="1" applyAlignment="1">
      <alignment horizontal="center"/>
    </xf>
    <xf numFmtId="171" fontId="11" fillId="7" borderId="13" xfId="0" applyNumberFormat="1" applyFont="1" applyFill="1" applyBorder="1" applyAlignment="1">
      <alignment horizontal="center"/>
    </xf>
    <xf numFmtId="171" fontId="10" fillId="2" borderId="0" xfId="0" applyNumberFormat="1" applyFont="1" applyFill="1" applyAlignment="1">
      <alignment horizontal="center"/>
    </xf>
    <xf numFmtId="10" fontId="10" fillId="6" borderId="41" xfId="0" applyNumberFormat="1" applyFont="1" applyFill="1" applyBorder="1" applyAlignment="1">
      <alignment horizontal="center"/>
    </xf>
    <xf numFmtId="0" fontId="10" fillId="2" borderId="43" xfId="0" applyFont="1" applyFill="1" applyBorder="1" applyAlignment="1">
      <alignment horizontal="right"/>
    </xf>
    <xf numFmtId="0" fontId="10" fillId="7" borderId="15" xfId="0" applyFont="1" applyFill="1" applyBorder="1" applyAlignment="1">
      <alignment horizontal="center"/>
    </xf>
    <xf numFmtId="0" fontId="3" fillId="2" borderId="0" xfId="0" applyFont="1" applyFill="1"/>
    <xf numFmtId="0" fontId="11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172" fontId="12" fillId="3" borderId="0" xfId="0" applyNumberFormat="1" applyFont="1" applyFill="1" applyAlignment="1" applyProtection="1">
      <alignment horizontal="center"/>
      <protection locked="0"/>
    </xf>
    <xf numFmtId="0" fontId="10" fillId="2" borderId="0" xfId="0" applyFont="1" applyFill="1" applyAlignment="1">
      <alignment horizontal="center"/>
    </xf>
    <xf numFmtId="2" fontId="11" fillId="2" borderId="13" xfId="0" applyNumberFormat="1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/>
    </xf>
    <xf numFmtId="0" fontId="12" fillId="3" borderId="21" xfId="0" applyFont="1" applyFill="1" applyBorder="1" applyAlignment="1" applyProtection="1">
      <alignment horizontal="center"/>
      <protection locked="0"/>
    </xf>
    <xf numFmtId="10" fontId="10" fillId="2" borderId="13" xfId="0" applyNumberFormat="1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/>
    </xf>
    <xf numFmtId="10" fontId="10" fillId="2" borderId="14" xfId="0" applyNumberFormat="1" applyFont="1" applyFill="1" applyBorder="1" applyAlignment="1">
      <alignment horizontal="center" vertical="center"/>
    </xf>
    <xf numFmtId="1" fontId="12" fillId="3" borderId="23" xfId="0" applyNumberFormat="1" applyFont="1" applyFill="1" applyBorder="1" applyAlignment="1" applyProtection="1">
      <alignment horizontal="center"/>
      <protection locked="0"/>
    </xf>
    <xf numFmtId="0" fontId="10" fillId="2" borderId="15" xfId="0" applyFont="1" applyFill="1" applyBorder="1" applyAlignment="1">
      <alignment horizontal="center"/>
    </xf>
    <xf numFmtId="0" fontId="12" fillId="3" borderId="43" xfId="0" applyFont="1" applyFill="1" applyBorder="1" applyAlignment="1" applyProtection="1">
      <alignment horizontal="center"/>
      <protection locked="0"/>
    </xf>
    <xf numFmtId="10" fontId="10" fillId="2" borderId="22" xfId="0" applyNumberFormat="1" applyFont="1" applyFill="1" applyBorder="1" applyAlignment="1">
      <alignment horizontal="center" vertical="center"/>
    </xf>
    <xf numFmtId="10" fontId="10" fillId="2" borderId="24" xfId="0" applyNumberFormat="1" applyFont="1" applyFill="1" applyBorder="1" applyAlignment="1">
      <alignment horizontal="center" vertical="center"/>
    </xf>
    <xf numFmtId="10" fontId="10" fillId="2" borderId="44" xfId="0" applyNumberFormat="1" applyFont="1" applyFill="1" applyBorder="1" applyAlignment="1">
      <alignment horizontal="center" vertical="center"/>
    </xf>
    <xf numFmtId="0" fontId="13" fillId="2" borderId="24" xfId="0" applyFont="1" applyFill="1" applyBorder="1" applyAlignment="1">
      <alignment horizontal="center"/>
    </xf>
    <xf numFmtId="2" fontId="13" fillId="2" borderId="44" xfId="0" applyNumberFormat="1" applyFont="1" applyFill="1" applyBorder="1" applyAlignment="1">
      <alignment horizontal="center"/>
    </xf>
    <xf numFmtId="10" fontId="10" fillId="2" borderId="15" xfId="0" applyNumberFormat="1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45" xfId="0" applyFont="1" applyFill="1" applyBorder="1" applyAlignment="1">
      <alignment horizontal="right"/>
    </xf>
    <xf numFmtId="10" fontId="12" fillId="7" borderId="33" xfId="0" applyNumberFormat="1" applyFont="1" applyFill="1" applyBorder="1" applyAlignment="1">
      <alignment horizontal="center"/>
    </xf>
    <xf numFmtId="0" fontId="10" fillId="2" borderId="41" xfId="0" applyFont="1" applyFill="1" applyBorder="1" applyAlignment="1">
      <alignment horizontal="right"/>
    </xf>
    <xf numFmtId="2" fontId="10" fillId="2" borderId="0" xfId="0" applyNumberFormat="1" applyFont="1" applyFill="1" applyAlignment="1">
      <alignment horizontal="center"/>
    </xf>
    <xf numFmtId="0" fontId="10" fillId="2" borderId="17" xfId="0" applyFont="1" applyFill="1" applyBorder="1" applyAlignment="1">
      <alignment horizontal="right"/>
    </xf>
    <xf numFmtId="0" fontId="12" fillId="7" borderId="46" xfId="0" applyFont="1" applyFill="1" applyBorder="1" applyAlignment="1">
      <alignment horizontal="center"/>
    </xf>
    <xf numFmtId="0" fontId="10" fillId="2" borderId="0" xfId="0" applyFont="1" applyFill="1" applyAlignment="1">
      <alignment horizontal="right"/>
    </xf>
    <xf numFmtId="0" fontId="10" fillId="2" borderId="0" xfId="0" applyFont="1" applyFill="1"/>
    <xf numFmtId="165" fontId="12" fillId="2" borderId="0" xfId="0" applyNumberFormat="1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2" fillId="3" borderId="0" xfId="0" applyFont="1" applyFill="1" applyAlignment="1" applyProtection="1">
      <alignment horizontal="center"/>
      <protection locked="0"/>
    </xf>
    <xf numFmtId="0" fontId="11" fillId="2" borderId="47" xfId="0" applyFont="1" applyFill="1" applyBorder="1" applyAlignment="1">
      <alignment horizontal="center"/>
    </xf>
    <xf numFmtId="0" fontId="11" fillId="2" borderId="40" xfId="0" applyFont="1" applyFill="1" applyBorder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1" fillId="2" borderId="30" xfId="0" applyFont="1" applyFill="1" applyBorder="1" applyAlignment="1">
      <alignment horizontal="center"/>
    </xf>
    <xf numFmtId="0" fontId="10" fillId="2" borderId="48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171" fontId="12" fillId="3" borderId="34" xfId="0" applyNumberFormat="1" applyFont="1" applyFill="1" applyBorder="1" applyAlignment="1" applyProtection="1">
      <alignment horizontal="center"/>
      <protection locked="0"/>
    </xf>
    <xf numFmtId="0" fontId="10" fillId="2" borderId="0" xfId="0" applyFont="1" applyFill="1" applyAlignment="1">
      <alignment horizontal="right"/>
    </xf>
    <xf numFmtId="1" fontId="11" fillId="6" borderId="49" xfId="0" applyNumberFormat="1" applyFont="1" applyFill="1" applyBorder="1" applyAlignment="1">
      <alignment horizontal="center"/>
    </xf>
    <xf numFmtId="1" fontId="11" fillId="6" borderId="50" xfId="0" applyNumberFormat="1" applyFont="1" applyFill="1" applyBorder="1" applyAlignment="1">
      <alignment horizontal="center"/>
    </xf>
    <xf numFmtId="171" fontId="11" fillId="6" borderId="15" xfId="0" applyNumberFormat="1" applyFont="1" applyFill="1" applyBorder="1" applyAlignment="1">
      <alignment horizontal="center"/>
    </xf>
    <xf numFmtId="0" fontId="10" fillId="2" borderId="51" xfId="0" applyFont="1" applyFill="1" applyBorder="1" applyAlignment="1">
      <alignment horizontal="right"/>
    </xf>
    <xf numFmtId="0" fontId="12" fillId="3" borderId="52" xfId="0" applyFont="1" applyFill="1" applyBorder="1" applyAlignment="1" applyProtection="1">
      <alignment horizontal="center"/>
      <protection locked="0"/>
    </xf>
    <xf numFmtId="0" fontId="10" fillId="2" borderId="25" xfId="0" applyFont="1" applyFill="1" applyBorder="1" applyAlignment="1">
      <alignment horizontal="right"/>
    </xf>
    <xf numFmtId="2" fontId="10" fillId="6" borderId="27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2" fontId="10" fillId="7" borderId="27" xfId="0" applyNumberFormat="1" applyFont="1" applyFill="1" applyBorder="1" applyAlignment="1">
      <alignment horizontal="center"/>
    </xf>
    <xf numFmtId="166" fontId="10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0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0" fillId="2" borderId="53" xfId="0" applyFont="1" applyFill="1" applyBorder="1" applyAlignment="1">
      <alignment horizontal="right"/>
    </xf>
    <xf numFmtId="2" fontId="10" fillId="7" borderId="30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 wrapText="1"/>
    </xf>
    <xf numFmtId="0" fontId="10" fillId="2" borderId="16" xfId="0" applyFont="1" applyFill="1" applyBorder="1" applyAlignment="1">
      <alignment horizontal="right"/>
    </xf>
    <xf numFmtId="171" fontId="11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0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7" borderId="17" xfId="0" applyFont="1" applyFill="1" applyBorder="1" applyAlignment="1">
      <alignment horizontal="center"/>
    </xf>
    <xf numFmtId="0" fontId="11" fillId="2" borderId="47" xfId="0" applyFont="1" applyFill="1" applyBorder="1" applyAlignment="1">
      <alignment horizontal="center"/>
    </xf>
    <xf numFmtId="0" fontId="11" fillId="2" borderId="54" xfId="0" applyFont="1" applyFill="1" applyBorder="1" applyAlignment="1">
      <alignment horizontal="center"/>
    </xf>
    <xf numFmtId="0" fontId="11" fillId="2" borderId="55" xfId="0" applyFont="1" applyFill="1" applyBorder="1" applyAlignment="1">
      <alignment horizontal="center"/>
    </xf>
    <xf numFmtId="0" fontId="11" fillId="2" borderId="22" xfId="0" applyFont="1" applyFill="1" applyBorder="1" applyAlignment="1">
      <alignment horizontal="center" wrapText="1"/>
    </xf>
    <xf numFmtId="0" fontId="10" fillId="2" borderId="23" xfId="0" applyFont="1" applyFill="1" applyBorder="1" applyAlignment="1">
      <alignment horizontal="center"/>
    </xf>
    <xf numFmtId="1" fontId="12" fillId="3" borderId="31" xfId="0" applyNumberFormat="1" applyFont="1" applyFill="1" applyBorder="1" applyAlignment="1" applyProtection="1">
      <alignment horizontal="center"/>
      <protection locked="0"/>
    </xf>
    <xf numFmtId="10" fontId="10" fillId="2" borderId="30" xfId="0" applyNumberFormat="1" applyFont="1" applyFill="1" applyBorder="1" applyAlignment="1">
      <alignment horizontal="center"/>
    </xf>
    <xf numFmtId="10" fontId="10" fillId="2" borderId="32" xfId="0" applyNumberFormat="1" applyFont="1" applyFill="1" applyBorder="1" applyAlignment="1">
      <alignment horizontal="center"/>
    </xf>
    <xf numFmtId="0" fontId="10" fillId="2" borderId="34" xfId="0" applyFont="1" applyFill="1" applyBorder="1" applyAlignment="1">
      <alignment horizontal="center"/>
    </xf>
    <xf numFmtId="1" fontId="12" fillId="3" borderId="35" xfId="0" applyNumberFormat="1" applyFont="1" applyFill="1" applyBorder="1" applyAlignment="1" applyProtection="1">
      <alignment horizontal="center"/>
      <protection locked="0"/>
    </xf>
    <xf numFmtId="10" fontId="10" fillId="2" borderId="36" xfId="0" applyNumberFormat="1" applyFont="1" applyFill="1" applyBorder="1" applyAlignment="1">
      <alignment horizontal="center"/>
    </xf>
    <xf numFmtId="2" fontId="10" fillId="2" borderId="24" xfId="0" applyNumberFormat="1" applyFont="1" applyFill="1" applyBorder="1" applyAlignment="1">
      <alignment horizontal="center"/>
    </xf>
    <xf numFmtId="171" fontId="10" fillId="2" borderId="2" xfId="0" applyNumberFormat="1" applyFont="1" applyFill="1" applyBorder="1" applyAlignment="1">
      <alignment horizontal="right"/>
    </xf>
    <xf numFmtId="10" fontId="12" fillId="7" borderId="27" xfId="0" applyNumberFormat="1" applyFont="1" applyFill="1" applyBorder="1" applyAlignment="1">
      <alignment horizontal="center"/>
    </xf>
    <xf numFmtId="0" fontId="10" fillId="2" borderId="23" xfId="0" applyFont="1" applyFill="1" applyBorder="1"/>
    <xf numFmtId="10" fontId="12" fillId="6" borderId="27" xfId="0" applyNumberFormat="1" applyFont="1" applyFill="1" applyBorder="1" applyAlignment="1">
      <alignment horizontal="center"/>
    </xf>
    <xf numFmtId="0" fontId="10" fillId="2" borderId="43" xfId="0" applyFont="1" applyFill="1" applyBorder="1"/>
    <xf numFmtId="0" fontId="10" fillId="2" borderId="56" xfId="0" applyFont="1" applyFill="1" applyBorder="1" applyAlignment="1">
      <alignment horizontal="right"/>
    </xf>
    <xf numFmtId="0" fontId="12" fillId="7" borderId="17" xfId="0" applyFont="1" applyFill="1" applyBorder="1" applyAlignment="1">
      <alignment horizontal="center"/>
    </xf>
    <xf numFmtId="0" fontId="18" fillId="2" borderId="9" xfId="0" applyFont="1" applyFill="1" applyBorder="1" applyAlignment="1">
      <alignment horizontal="left" vertical="center" wrapText="1"/>
    </xf>
    <xf numFmtId="0" fontId="10" fillId="2" borderId="9" xfId="0" applyFont="1" applyFill="1" applyBorder="1"/>
    <xf numFmtId="0" fontId="10" fillId="2" borderId="10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0" fillId="2" borderId="7" xfId="0" applyFont="1" applyFill="1" applyBorder="1"/>
    <xf numFmtId="0" fontId="10" fillId="2" borderId="7" xfId="0" applyFont="1" applyFill="1" applyBorder="1"/>
    <xf numFmtId="0" fontId="11" fillId="2" borderId="11" xfId="0" applyFont="1" applyFill="1" applyBorder="1"/>
    <xf numFmtId="0" fontId="10" fillId="2" borderId="11" xfId="0" applyFont="1" applyFill="1" applyBorder="1"/>
    <xf numFmtId="0" fontId="18" fillId="2" borderId="0" xfId="0" applyFont="1" applyFill="1" applyAlignment="1">
      <alignment horizontal="right" vertical="center" wrapText="1"/>
    </xf>
    <xf numFmtId="0" fontId="12" fillId="2" borderId="0" xfId="0" applyFont="1" applyFill="1" applyAlignment="1" applyProtection="1">
      <alignment horizontal="right"/>
      <protection locked="0"/>
    </xf>
    <xf numFmtId="166" fontId="11" fillId="2" borderId="0" xfId="0" applyNumberFormat="1" applyFont="1" applyFill="1" applyAlignment="1" applyProtection="1">
      <alignment horizontal="center"/>
      <protection locked="0"/>
    </xf>
    <xf numFmtId="166" fontId="10" fillId="2" borderId="21" xfId="0" applyNumberFormat="1" applyFont="1" applyFill="1" applyBorder="1" applyAlignment="1">
      <alignment horizontal="center"/>
    </xf>
    <xf numFmtId="166" fontId="10" fillId="2" borderId="23" xfId="0" applyNumberFormat="1" applyFont="1" applyFill="1" applyBorder="1" applyAlignment="1">
      <alignment horizontal="center"/>
    </xf>
    <xf numFmtId="166" fontId="10" fillId="2" borderId="13" xfId="0" applyNumberFormat="1" applyFont="1" applyFill="1" applyBorder="1" applyAlignment="1">
      <alignment horizontal="center"/>
    </xf>
    <xf numFmtId="166" fontId="10" fillId="2" borderId="14" xfId="0" applyNumberFormat="1" applyFont="1" applyFill="1" applyBorder="1" applyAlignment="1">
      <alignment horizontal="center"/>
    </xf>
    <xf numFmtId="166" fontId="10" fillId="2" borderId="15" xfId="0" applyNumberFormat="1" applyFont="1" applyFill="1" applyBorder="1" applyAlignment="1">
      <alignment horizontal="center"/>
    </xf>
    <xf numFmtId="10" fontId="12" fillId="6" borderId="57" xfId="0" applyNumberFormat="1" applyFont="1" applyFill="1" applyBorder="1" applyAlignment="1">
      <alignment horizontal="center"/>
    </xf>
    <xf numFmtId="166" fontId="10" fillId="2" borderId="26" xfId="0" applyNumberFormat="1" applyFont="1" applyFill="1" applyBorder="1" applyAlignment="1">
      <alignment horizontal="center"/>
    </xf>
    <xf numFmtId="166" fontId="10" fillId="2" borderId="31" xfId="0" applyNumberFormat="1" applyFont="1" applyFill="1" applyBorder="1" applyAlignment="1">
      <alignment horizontal="center"/>
    </xf>
    <xf numFmtId="166" fontId="10" fillId="2" borderId="35" xfId="0" applyNumberFormat="1" applyFont="1" applyFill="1" applyBorder="1" applyAlignment="1">
      <alignment horizontal="center"/>
    </xf>
    <xf numFmtId="2" fontId="12" fillId="7" borderId="33" xfId="0" applyNumberFormat="1" applyFont="1" applyFill="1" applyBorder="1" applyAlignment="1">
      <alignment horizontal="center"/>
    </xf>
    <xf numFmtId="2" fontId="12" fillId="7" borderId="27" xfId="0" applyNumberFormat="1" applyFont="1" applyFill="1" applyBorder="1" applyAlignment="1">
      <alignment horizontal="center"/>
    </xf>
    <xf numFmtId="0" fontId="13" fillId="2" borderId="0" xfId="0" applyFont="1" applyFill="1"/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9" fillId="2" borderId="18" xfId="0" applyFont="1" applyFill="1" applyBorder="1" applyAlignment="1">
      <alignment horizontal="center" wrapText="1"/>
    </xf>
    <xf numFmtId="0" fontId="9" fillId="2" borderId="19" xfId="0" applyFont="1" applyFill="1" applyBorder="1" applyAlignment="1">
      <alignment horizontal="center" wrapText="1"/>
    </xf>
    <xf numFmtId="0" fontId="9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2" fillId="3" borderId="0" xfId="0" applyFont="1" applyFill="1" applyAlignment="1" applyProtection="1">
      <alignment horizontal="left" wrapText="1"/>
      <protection locked="0"/>
    </xf>
    <xf numFmtId="0" fontId="18" fillId="2" borderId="18" xfId="0" applyFont="1" applyFill="1" applyBorder="1" applyAlignment="1">
      <alignment horizontal="center"/>
    </xf>
    <xf numFmtId="0" fontId="18" fillId="2" borderId="19" xfId="0" applyFont="1" applyFill="1" applyBorder="1" applyAlignment="1">
      <alignment horizontal="center"/>
    </xf>
    <xf numFmtId="0" fontId="18" fillId="2" borderId="20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center" vertical="center"/>
    </xf>
    <xf numFmtId="0" fontId="13" fillId="3" borderId="0" xfId="0" applyFont="1" applyFill="1" applyAlignment="1" applyProtection="1">
      <alignment horizontal="left" wrapText="1"/>
      <protection locked="0"/>
    </xf>
    <xf numFmtId="0" fontId="13" fillId="3" borderId="0" xfId="0" applyFont="1" applyFill="1" applyAlignment="1" applyProtection="1">
      <alignment horizontal="left"/>
      <protection locked="0"/>
    </xf>
    <xf numFmtId="0" fontId="18" fillId="2" borderId="18" xfId="0" applyFont="1" applyFill="1" applyBorder="1" applyAlignment="1">
      <alignment horizontal="justify" vertical="center" wrapText="1"/>
    </xf>
    <xf numFmtId="0" fontId="18" fillId="2" borderId="19" xfId="0" applyFont="1" applyFill="1" applyBorder="1" applyAlignment="1">
      <alignment horizontal="justify" vertical="center" wrapText="1"/>
    </xf>
    <xf numFmtId="0" fontId="18" fillId="2" borderId="20" xfId="0" applyFont="1" applyFill="1" applyBorder="1" applyAlignment="1">
      <alignment horizontal="justify" vertical="center" wrapText="1"/>
    </xf>
    <xf numFmtId="0" fontId="18" fillId="2" borderId="18" xfId="0" applyFont="1" applyFill="1" applyBorder="1" applyAlignment="1">
      <alignment horizontal="left" vertical="center" wrapText="1"/>
    </xf>
    <xf numFmtId="0" fontId="18" fillId="2" borderId="19" xfId="0" applyFont="1" applyFill="1" applyBorder="1" applyAlignment="1">
      <alignment horizontal="left" vertical="center" wrapText="1"/>
    </xf>
    <xf numFmtId="0" fontId="18" fillId="2" borderId="20" xfId="0" applyFont="1" applyFill="1" applyBorder="1" applyAlignment="1">
      <alignment horizontal="left" vertical="center" wrapText="1"/>
    </xf>
    <xf numFmtId="0" fontId="11" fillId="2" borderId="47" xfId="0" applyFont="1" applyFill="1" applyBorder="1" applyAlignment="1">
      <alignment horizontal="center"/>
    </xf>
    <xf numFmtId="0" fontId="11" fillId="2" borderId="40" xfId="0" applyFont="1" applyFill="1" applyBorder="1" applyAlignment="1">
      <alignment horizontal="center"/>
    </xf>
    <xf numFmtId="0" fontId="11" fillId="2" borderId="58" xfId="0" applyFont="1" applyFill="1" applyBorder="1" applyAlignment="1">
      <alignment horizontal="center"/>
    </xf>
    <xf numFmtId="0" fontId="12" fillId="3" borderId="0" xfId="0" applyFont="1" applyFill="1" applyAlignment="1" applyProtection="1">
      <alignment horizontal="left"/>
      <protection locked="0"/>
    </xf>
    <xf numFmtId="10" fontId="14" fillId="2" borderId="14" xfId="0" applyNumberFormat="1" applyFont="1" applyFill="1" applyBorder="1" applyAlignment="1">
      <alignment horizontal="center" vertical="center"/>
    </xf>
    <xf numFmtId="0" fontId="18" fillId="2" borderId="21" xfId="0" applyFont="1" applyFill="1" applyBorder="1" applyAlignment="1">
      <alignment horizontal="left" vertical="center" wrapText="1"/>
    </xf>
    <xf numFmtId="0" fontId="18" fillId="2" borderId="22" xfId="0" applyFont="1" applyFill="1" applyBorder="1" applyAlignment="1">
      <alignment horizontal="left" vertical="center" wrapText="1"/>
    </xf>
    <xf numFmtId="0" fontId="18" fillId="2" borderId="43" xfId="0" applyFont="1" applyFill="1" applyBorder="1" applyAlignment="1">
      <alignment horizontal="left" vertical="center" wrapText="1"/>
    </xf>
    <xf numFmtId="0" fontId="18" fillId="2" borderId="44" xfId="0" applyFont="1" applyFill="1" applyBorder="1" applyAlignment="1">
      <alignment horizontal="left" vertical="center" wrapText="1"/>
    </xf>
    <xf numFmtId="0" fontId="11" fillId="2" borderId="1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2" fontId="12" fillId="3" borderId="13" xfId="0" applyNumberFormat="1" applyFont="1" applyFill="1" applyBorder="1" applyAlignment="1" applyProtection="1">
      <alignment horizontal="center" vertical="center"/>
      <protection locked="0"/>
    </xf>
    <xf numFmtId="2" fontId="12" fillId="3" borderId="14" xfId="0" applyNumberFormat="1" applyFont="1" applyFill="1" applyBorder="1" applyAlignment="1" applyProtection="1">
      <alignment horizontal="center" vertical="center"/>
      <protection locked="0"/>
    </xf>
    <xf numFmtId="2" fontId="12" fillId="3" borderId="15" xfId="0" applyNumberFormat="1" applyFont="1" applyFill="1" applyBorder="1" applyAlignment="1" applyProtection="1">
      <alignment horizontal="center" vertical="center"/>
      <protection locked="0"/>
    </xf>
    <xf numFmtId="0" fontId="20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8" fillId="2" borderId="10" xfId="0" applyFont="1" applyFill="1" applyBorder="1" applyAlignment="1">
      <alignment horizontal="left" vertical="center" wrapText="1"/>
    </xf>
    <xf numFmtId="0" fontId="18" fillId="2" borderId="9" xfId="0" applyFont="1" applyFill="1" applyBorder="1" applyAlignment="1">
      <alignment horizontal="left" vertical="center" wrapText="1"/>
    </xf>
    <xf numFmtId="0" fontId="11" fillId="2" borderId="43" xfId="0" applyFont="1" applyFill="1" applyBorder="1" applyAlignment="1">
      <alignment horizontal="center" vertical="center"/>
    </xf>
    <xf numFmtId="0" fontId="18" fillId="2" borderId="21" xfId="0" applyFont="1" applyFill="1" applyBorder="1" applyAlignment="1">
      <alignment horizontal="center" vertical="center" wrapText="1"/>
    </xf>
    <xf numFmtId="0" fontId="18" fillId="2" borderId="22" xfId="0" applyFont="1" applyFill="1" applyBorder="1" applyAlignment="1">
      <alignment horizontal="center" vertical="center" wrapText="1"/>
    </xf>
    <xf numFmtId="0" fontId="18" fillId="2" borderId="43" xfId="0" applyFont="1" applyFill="1" applyBorder="1" applyAlignment="1">
      <alignment horizontal="center" vertical="center" wrapText="1"/>
    </xf>
    <xf numFmtId="0" fontId="18" fillId="2" borderId="44" xfId="0" applyFont="1" applyFill="1" applyBorder="1" applyAlignment="1">
      <alignment horizontal="center" vertical="center" wrapText="1"/>
    </xf>
    <xf numFmtId="0" fontId="24" fillId="2" borderId="0" xfId="1" applyFont="1" applyFill="1" applyAlignment="1">
      <alignment horizontal="center"/>
    </xf>
    <xf numFmtId="0" fontId="25" fillId="2" borderId="0" xfId="1" applyFont="1" applyFill="1"/>
    <xf numFmtId="0" fontId="26" fillId="2" borderId="0" xfId="1" applyFont="1" applyFill="1"/>
    <xf numFmtId="0" fontId="26" fillId="2" borderId="0" xfId="1" applyFont="1" applyFill="1" applyAlignment="1">
      <alignment horizontal="left"/>
    </xf>
    <xf numFmtId="0" fontId="27" fillId="2" borderId="0" xfId="1" applyFont="1" applyFill="1" applyAlignment="1">
      <alignment horizontal="left"/>
    </xf>
    <xf numFmtId="0" fontId="27" fillId="2" borderId="0" xfId="1" applyFont="1" applyFill="1" applyAlignment="1">
      <alignment horizontal="center"/>
    </xf>
    <xf numFmtId="0" fontId="28" fillId="2" borderId="0" xfId="1" applyFont="1" applyFill="1"/>
    <xf numFmtId="0" fontId="27" fillId="2" borderId="0" xfId="1" applyFont="1" applyFill="1"/>
    <xf numFmtId="2" fontId="27" fillId="2" borderId="0" xfId="1" applyNumberFormat="1" applyFont="1" applyFill="1" applyAlignment="1">
      <alignment horizontal="center"/>
    </xf>
    <xf numFmtId="164" fontId="27" fillId="2" borderId="0" xfId="1" applyNumberFormat="1" applyFont="1" applyFill="1" applyAlignment="1">
      <alignment horizontal="center"/>
    </xf>
    <xf numFmtId="0" fontId="27" fillId="2" borderId="1" xfId="1" applyFont="1" applyFill="1" applyBorder="1" applyAlignment="1">
      <alignment horizontal="center"/>
    </xf>
    <xf numFmtId="0" fontId="27" fillId="2" borderId="2" xfId="1" applyFont="1" applyFill="1" applyBorder="1" applyAlignment="1">
      <alignment horizontal="center"/>
    </xf>
    <xf numFmtId="0" fontId="28" fillId="2" borderId="3" xfId="1" applyFont="1" applyFill="1" applyBorder="1" applyAlignment="1">
      <alignment horizontal="center"/>
    </xf>
    <xf numFmtId="0" fontId="29" fillId="3" borderId="3" xfId="1" applyFont="1" applyFill="1" applyBorder="1" applyAlignment="1" applyProtection="1">
      <alignment horizontal="center"/>
      <protection locked="0"/>
    </xf>
    <xf numFmtId="2" fontId="29" fillId="3" borderId="3" xfId="1" applyNumberFormat="1" applyFont="1" applyFill="1" applyBorder="1" applyAlignment="1" applyProtection="1">
      <alignment horizontal="center"/>
      <protection locked="0"/>
    </xf>
    <xf numFmtId="2" fontId="29" fillId="3" borderId="4" xfId="1" applyNumberFormat="1" applyFont="1" applyFill="1" applyBorder="1" applyAlignment="1" applyProtection="1">
      <alignment horizontal="center"/>
      <protection locked="0"/>
    </xf>
    <xf numFmtId="0" fontId="29" fillId="3" borderId="5" xfId="1" applyFont="1" applyFill="1" applyBorder="1" applyAlignment="1" applyProtection="1">
      <alignment horizontal="center"/>
      <protection locked="0"/>
    </xf>
    <xf numFmtId="2" fontId="29" fillId="3" borderId="5" xfId="1" applyNumberFormat="1" applyFont="1" applyFill="1" applyBorder="1" applyAlignment="1" applyProtection="1">
      <alignment horizontal="center"/>
      <protection locked="0"/>
    </xf>
    <xf numFmtId="0" fontId="28" fillId="2" borderId="4" xfId="1" applyFont="1" applyFill="1" applyBorder="1"/>
    <xf numFmtId="1" fontId="27" fillId="4" borderId="2" xfId="1" applyNumberFormat="1" applyFont="1" applyFill="1" applyBorder="1" applyAlignment="1">
      <alignment horizontal="center"/>
    </xf>
    <xf numFmtId="1" fontId="27" fillId="4" borderId="1" xfId="1" applyNumberFormat="1" applyFont="1" applyFill="1" applyBorder="1" applyAlignment="1">
      <alignment horizontal="center"/>
    </xf>
    <xf numFmtId="2" fontId="27" fillId="4" borderId="1" xfId="1" applyNumberFormat="1" applyFont="1" applyFill="1" applyBorder="1" applyAlignment="1">
      <alignment horizontal="center"/>
    </xf>
    <xf numFmtId="0" fontId="28" fillId="2" borderId="3" xfId="1" applyFont="1" applyFill="1" applyBorder="1"/>
    <xf numFmtId="10" fontId="27" fillId="5" borderId="1" xfId="1" applyNumberFormat="1" applyFont="1" applyFill="1" applyBorder="1" applyAlignment="1">
      <alignment horizontal="center"/>
    </xf>
    <xf numFmtId="165" fontId="27" fillId="2" borderId="0" xfId="1" applyNumberFormat="1" applyFont="1" applyFill="1" applyAlignment="1">
      <alignment horizontal="center"/>
    </xf>
    <xf numFmtId="0" fontId="28" fillId="2" borderId="6" xfId="1" applyFont="1" applyFill="1" applyBorder="1"/>
    <xf numFmtId="0" fontId="28" fillId="2" borderId="5" xfId="1" applyFont="1" applyFill="1" applyBorder="1"/>
    <xf numFmtId="0" fontId="27" fillId="4" borderId="1" xfId="1" applyFont="1" applyFill="1" applyBorder="1" applyAlignment="1">
      <alignment horizontal="center"/>
    </xf>
    <xf numFmtId="0" fontId="27" fillId="2" borderId="7" xfId="1" applyFont="1" applyFill="1" applyBorder="1" applyAlignment="1">
      <alignment horizontal="center"/>
    </xf>
    <xf numFmtId="0" fontId="28" fillId="2" borderId="7" xfId="1" applyFont="1" applyFill="1" applyBorder="1"/>
    <xf numFmtId="0" fontId="28" fillId="2" borderId="8" xfId="1" applyFont="1" applyFill="1" applyBorder="1"/>
    <xf numFmtId="0" fontId="28" fillId="2" borderId="0" xfId="1" applyFont="1" applyFill="1" applyAlignment="1" applyProtection="1">
      <alignment horizontal="left"/>
      <protection locked="0"/>
    </xf>
    <xf numFmtId="0" fontId="28" fillId="2" borderId="0" xfId="1" applyFont="1" applyFill="1" applyProtection="1">
      <protection locked="0"/>
    </xf>
    <xf numFmtId="0" fontId="27" fillId="2" borderId="0" xfId="1" applyFont="1" applyFill="1" applyAlignment="1" applyProtection="1">
      <alignment horizontal="center"/>
      <protection locked="0"/>
    </xf>
    <xf numFmtId="0" fontId="25" fillId="2" borderId="9" xfId="1" applyFont="1" applyFill="1" applyBorder="1"/>
    <xf numFmtId="0" fontId="25" fillId="2" borderId="0" xfId="1" applyFont="1" applyFill="1" applyAlignment="1">
      <alignment horizontal="center"/>
    </xf>
    <xf numFmtId="10" fontId="25" fillId="2" borderId="9" xfId="1" applyNumberFormat="1" applyFont="1" applyFill="1" applyBorder="1"/>
    <xf numFmtId="0" fontId="23" fillId="2" borderId="0" xfId="1" applyFill="1"/>
    <xf numFmtId="0" fontId="30" fillId="2" borderId="10" xfId="1" applyFont="1" applyFill="1" applyBorder="1" applyAlignment="1">
      <alignment horizontal="center"/>
    </xf>
    <xf numFmtId="0" fontId="30" fillId="2" borderId="10" xfId="1" applyFont="1" applyFill="1" applyBorder="1" applyAlignment="1">
      <alignment horizontal="center"/>
    </xf>
    <xf numFmtId="0" fontId="25" fillId="2" borderId="10" xfId="1" applyFont="1" applyFill="1" applyBorder="1" applyAlignment="1">
      <alignment horizontal="center"/>
    </xf>
    <xf numFmtId="0" fontId="30" fillId="2" borderId="0" xfId="1" applyFont="1" applyFill="1" applyAlignment="1">
      <alignment horizontal="right"/>
    </xf>
    <xf numFmtId="0" fontId="25" fillId="2" borderId="7" xfId="1" applyFont="1" applyFill="1" applyBorder="1"/>
    <xf numFmtId="0" fontId="30" fillId="2" borderId="11" xfId="1" applyFont="1" applyFill="1" applyBorder="1"/>
    <xf numFmtId="0" fontId="25" fillId="2" borderId="11" xfId="1" applyFont="1" applyFill="1" applyBorder="1"/>
    <xf numFmtId="168" fontId="31" fillId="3" borderId="0" xfId="0" applyNumberFormat="1" applyFont="1" applyFill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30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0:H54"/>
  <sheetViews>
    <sheetView view="pageBreakPreview" workbookViewId="0">
      <selection activeCell="D44" sqref="D44"/>
    </sheetView>
  </sheetViews>
  <sheetFormatPr defaultRowHeight="15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/>
    <row r="11" spans="1:7" ht="13.5" customHeight="1">
      <c r="A11" s="236" t="s">
        <v>28</v>
      </c>
      <c r="B11" s="237"/>
      <c r="C11" s="237"/>
      <c r="D11" s="237"/>
      <c r="E11" s="237"/>
      <c r="F11" s="238"/>
      <c r="G11" s="43"/>
    </row>
    <row r="12" spans="1:7" ht="16.5" customHeight="1">
      <c r="A12" s="235" t="s">
        <v>29</v>
      </c>
      <c r="B12" s="235"/>
      <c r="C12" s="235"/>
      <c r="D12" s="235"/>
      <c r="E12" s="235"/>
      <c r="F12" s="235"/>
      <c r="G12" s="42"/>
    </row>
    <row r="14" spans="1:7" ht="16.5" customHeight="1">
      <c r="A14" s="240" t="s">
        <v>30</v>
      </c>
      <c r="B14" s="240"/>
      <c r="C14" s="12" t="s">
        <v>5</v>
      </c>
    </row>
    <row r="15" spans="1:7" ht="16.5" customHeight="1">
      <c r="A15" s="240" t="s">
        <v>31</v>
      </c>
      <c r="B15" s="240"/>
      <c r="C15" s="12" t="s">
        <v>7</v>
      </c>
    </row>
    <row r="16" spans="1:7" ht="16.5" customHeight="1">
      <c r="A16" s="240" t="s">
        <v>32</v>
      </c>
      <c r="B16" s="240"/>
      <c r="C16" s="12" t="s">
        <v>9</v>
      </c>
    </row>
    <row r="17" spans="1:5" ht="16.5" customHeight="1">
      <c r="A17" s="240" t="s">
        <v>33</v>
      </c>
      <c r="B17" s="240"/>
      <c r="C17" s="12" t="s">
        <v>11</v>
      </c>
    </row>
    <row r="18" spans="1:5" ht="16.5" customHeight="1">
      <c r="A18" s="240" t="s">
        <v>34</v>
      </c>
      <c r="B18" s="240"/>
      <c r="C18" s="49" t="s">
        <v>12</v>
      </c>
    </row>
    <row r="19" spans="1:5" ht="16.5" customHeight="1">
      <c r="A19" s="240" t="s">
        <v>35</v>
      </c>
      <c r="B19" s="240"/>
      <c r="C19" s="49" t="str">
        <f>#REF!</f>
        <v>0</v>
      </c>
    </row>
    <row r="20" spans="1:5" ht="16.5" customHeight="1">
      <c r="A20" s="14"/>
      <c r="B20" s="14"/>
      <c r="C20" s="29"/>
    </row>
    <row r="21" spans="1:5" ht="16.5" customHeight="1">
      <c r="A21" s="235" t="s">
        <v>1</v>
      </c>
      <c r="B21" s="235"/>
      <c r="C21" s="11" t="s">
        <v>36</v>
      </c>
      <c r="D21" s="18"/>
    </row>
    <row r="22" spans="1:5" ht="15.75" customHeight="1">
      <c r="A22" s="239"/>
      <c r="B22" s="239"/>
      <c r="C22" s="9"/>
      <c r="D22" s="239"/>
      <c r="E22" s="239"/>
    </row>
    <row r="23" spans="1:5" ht="33.75" customHeight="1">
      <c r="C23" s="38" t="s">
        <v>37</v>
      </c>
      <c r="D23" s="37" t="s">
        <v>38</v>
      </c>
      <c r="E23" s="4"/>
    </row>
    <row r="24" spans="1:5" ht="15.75" customHeight="1">
      <c r="C24" s="47">
        <v>287.22000000000003</v>
      </c>
      <c r="D24" s="39">
        <f t="shared" ref="D24:D43" si="0">(C24-$C$46)/$C$46</f>
        <v>-4.8006708118867002E-3</v>
      </c>
      <c r="E24" s="5"/>
    </row>
    <row r="25" spans="1:5" ht="15.75" customHeight="1">
      <c r="C25" s="47">
        <v>288.82</v>
      </c>
      <c r="D25" s="40">
        <f t="shared" si="0"/>
        <v>7.4322907914085997E-4</v>
      </c>
      <c r="E25" s="5"/>
    </row>
    <row r="26" spans="1:5" ht="15.75" customHeight="1">
      <c r="C26" s="47">
        <v>298.91000000000003</v>
      </c>
      <c r="D26" s="40">
        <f t="shared" si="0"/>
        <v>3.5704447766935002E-2</v>
      </c>
      <c r="E26" s="5"/>
    </row>
    <row r="27" spans="1:5" ht="15.75" customHeight="1">
      <c r="C27" s="47">
        <v>285.5</v>
      </c>
      <c r="D27" s="40">
        <f t="shared" si="0"/>
        <v>-1.0760363194742001E-2</v>
      </c>
      <c r="E27" s="5"/>
    </row>
    <row r="28" spans="1:5" ht="15.75" customHeight="1">
      <c r="C28" s="47">
        <v>290.68</v>
      </c>
      <c r="D28" s="40">
        <f t="shared" si="0"/>
        <v>7.1880127024605998E-3</v>
      </c>
      <c r="E28" s="5"/>
    </row>
    <row r="29" spans="1:5" ht="15.75" customHeight="1">
      <c r="C29" s="47">
        <v>291.83</v>
      </c>
      <c r="D29" s="40">
        <f t="shared" si="0"/>
        <v>1.1172690749137E-2</v>
      </c>
      <c r="E29" s="5"/>
    </row>
    <row r="30" spans="1:5" ht="15.75" customHeight="1">
      <c r="C30" s="47">
        <v>293.74</v>
      </c>
      <c r="D30" s="40">
        <f t="shared" si="0"/>
        <v>1.7790721244051001E-2</v>
      </c>
      <c r="E30" s="5"/>
    </row>
    <row r="31" spans="1:5" ht="15.75" customHeight="1">
      <c r="C31" s="47">
        <v>290.13</v>
      </c>
      <c r="D31" s="40">
        <f t="shared" si="0"/>
        <v>5.2822971149198003E-3</v>
      </c>
      <c r="E31" s="5"/>
    </row>
    <row r="32" spans="1:5" ht="15.75" customHeight="1">
      <c r="C32" s="47">
        <v>289.66000000000003</v>
      </c>
      <c r="D32" s="40">
        <f t="shared" si="0"/>
        <v>3.6537765219305002E-3</v>
      </c>
      <c r="E32" s="5"/>
    </row>
    <row r="33" spans="1:7" ht="15.75" customHeight="1">
      <c r="C33" s="47">
        <v>269.14999999999998</v>
      </c>
      <c r="D33" s="40">
        <f t="shared" si="0"/>
        <v>-6.7412090206180997E-2</v>
      </c>
      <c r="E33" s="5"/>
    </row>
    <row r="34" spans="1:7" ht="15.75" customHeight="1">
      <c r="C34" s="47">
        <v>286.91000000000003</v>
      </c>
      <c r="D34" s="40">
        <f t="shared" si="0"/>
        <v>-5.8748014157733999E-3</v>
      </c>
      <c r="E34" s="5"/>
    </row>
    <row r="35" spans="1:7" ht="15.75" customHeight="1">
      <c r="C35" s="47">
        <v>296.89999999999998</v>
      </c>
      <c r="D35" s="40">
        <f t="shared" si="0"/>
        <v>2.8739923528831E-2</v>
      </c>
      <c r="E35" s="5"/>
    </row>
    <row r="36" spans="1:7" ht="15.75" customHeight="1">
      <c r="C36" s="47">
        <v>292.52999999999997</v>
      </c>
      <c r="D36" s="40">
        <f t="shared" si="0"/>
        <v>1.3598146951461E-2</v>
      </c>
      <c r="E36" s="5"/>
    </row>
    <row r="37" spans="1:7" ht="15.75" customHeight="1">
      <c r="C37" s="47">
        <v>289.36</v>
      </c>
      <c r="D37" s="40">
        <f t="shared" si="0"/>
        <v>2.6142952923628002E-3</v>
      </c>
      <c r="E37" s="5"/>
    </row>
    <row r="38" spans="1:7" ht="15.75" customHeight="1">
      <c r="C38" s="47">
        <v>286.11</v>
      </c>
      <c r="D38" s="40">
        <f t="shared" si="0"/>
        <v>-8.6467513612872998E-3</v>
      </c>
      <c r="E38" s="5"/>
    </row>
    <row r="39" spans="1:7" ht="15.75" customHeight="1">
      <c r="C39" s="47">
        <v>286.45</v>
      </c>
      <c r="D39" s="40">
        <f t="shared" si="0"/>
        <v>-7.4686726344439999E-3</v>
      </c>
      <c r="E39" s="5"/>
    </row>
    <row r="40" spans="1:7" ht="15.75" customHeight="1">
      <c r="C40" s="47">
        <v>285.81</v>
      </c>
      <c r="D40" s="40">
        <f t="shared" si="0"/>
        <v>-9.6862325908549998E-3</v>
      </c>
      <c r="E40" s="5"/>
    </row>
    <row r="41" spans="1:7" ht="15.75" customHeight="1">
      <c r="C41" s="47">
        <v>288.83999999999997</v>
      </c>
      <c r="D41" s="40">
        <f t="shared" si="0"/>
        <v>8.1252782777863997E-4</v>
      </c>
      <c r="E41" s="5"/>
    </row>
    <row r="42" spans="1:7" ht="15.75" customHeight="1">
      <c r="C42" s="47">
        <v>286.66000000000003</v>
      </c>
      <c r="D42" s="40">
        <f t="shared" si="0"/>
        <v>-6.7410357737465003E-3</v>
      </c>
      <c r="E42" s="5"/>
    </row>
    <row r="43" spans="1:7" ht="16.5" customHeight="1">
      <c r="C43" s="48">
        <v>286.89999999999998</v>
      </c>
      <c r="D43" s="41">
        <f t="shared" si="0"/>
        <v>-5.9094507900925002E-3</v>
      </c>
      <c r="E43" s="5"/>
    </row>
    <row r="44" spans="1:7" ht="16.5" customHeight="1">
      <c r="C44" s="6"/>
      <c r="D44" s="5"/>
      <c r="E44" s="7"/>
    </row>
    <row r="45" spans="1:7" ht="16.5" customHeight="1">
      <c r="B45" s="34" t="s">
        <v>39</v>
      </c>
      <c r="C45" s="35">
        <f>SUM(C24:C44)</f>
        <v>5772.11</v>
      </c>
      <c r="D45" s="30"/>
      <c r="E45" s="6"/>
    </row>
    <row r="46" spans="1:7" ht="17.25" customHeight="1">
      <c r="B46" s="34" t="s">
        <v>40</v>
      </c>
      <c r="C46" s="36">
        <f>AVERAGE(C24:C44)</f>
        <v>288.60550000000001</v>
      </c>
      <c r="E46" s="8"/>
    </row>
    <row r="47" spans="1:7" ht="17.25" customHeight="1">
      <c r="A47" s="12"/>
      <c r="B47" s="31"/>
      <c r="D47" s="10"/>
      <c r="E47" s="8"/>
    </row>
    <row r="48" spans="1:7" ht="33.75" customHeight="1">
      <c r="B48" s="44" t="s">
        <v>40</v>
      </c>
      <c r="C48" s="37" t="s">
        <v>41</v>
      </c>
      <c r="D48" s="32"/>
      <c r="G48" s="10"/>
    </row>
    <row r="49" spans="1:6" ht="17.25" customHeight="1">
      <c r="B49" s="233">
        <f>C46</f>
        <v>288.60550000000001</v>
      </c>
      <c r="C49" s="45">
        <f>-IF(C46&lt;=80,10%,IF(C46&lt;250,7.5%,5%))</f>
        <v>-0.05</v>
      </c>
      <c r="D49" s="33">
        <f>IF(C46&lt;=80,C46*0.9,IF(C46&lt;250,C46*0.925,C46*0.95))</f>
        <v>274.17522500000001</v>
      </c>
    </row>
    <row r="50" spans="1:6" ht="17.25" customHeight="1">
      <c r="B50" s="234"/>
      <c r="C50" s="46">
        <f>IF(C46&lt;=80, 10%, IF(C46&lt;250, 7.5%, 5%))</f>
        <v>0.05</v>
      </c>
      <c r="D50" s="33">
        <f>IF(C46&lt;=80, C46*1.1, IF(C46&lt;250, C46*1.075, C46*1.05))</f>
        <v>303.035775</v>
      </c>
    </row>
    <row r="51" spans="1:6" ht="16.5" customHeight="1">
      <c r="A51" s="15"/>
      <c r="B51" s="16"/>
      <c r="C51" s="12"/>
      <c r="D51" s="17"/>
      <c r="E51" s="12"/>
      <c r="F51" s="18"/>
    </row>
    <row r="52" spans="1:6" ht="16.5" customHeight="1">
      <c r="A52" s="12"/>
      <c r="B52" s="19" t="s">
        <v>23</v>
      </c>
      <c r="C52" s="19"/>
      <c r="D52" s="20" t="s">
        <v>24</v>
      </c>
      <c r="E52" s="21"/>
      <c r="F52" s="20" t="s">
        <v>25</v>
      </c>
    </row>
    <row r="53" spans="1:6" ht="34.5" customHeight="1">
      <c r="A53" s="22" t="s">
        <v>26</v>
      </c>
      <c r="B53" s="23"/>
      <c r="C53" s="24"/>
      <c r="D53" s="23"/>
      <c r="E53" s="13"/>
      <c r="F53" s="25"/>
    </row>
    <row r="54" spans="1:6" ht="34.5" customHeight="1">
      <c r="A54" s="22" t="s">
        <v>27</v>
      </c>
      <c r="B54" s="26"/>
      <c r="C54" s="27"/>
      <c r="D54" s="26"/>
      <c r="E54" s="13"/>
      <c r="F54" s="28"/>
    </row>
  </sheetData>
  <sheetProtection password="F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9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28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27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26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25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24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23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22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21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0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9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18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17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16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15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14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13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12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11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0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9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I47"/>
  <sheetViews>
    <sheetView view="pageBreakPreview" zoomScale="60" workbookViewId="0">
      <selection activeCell="D8" sqref="D8"/>
    </sheetView>
  </sheetViews>
  <sheetFormatPr defaultRowHeight="13.5"/>
  <cols>
    <col min="1" max="1" width="27.5703125" style="281" customWidth="1"/>
    <col min="2" max="2" width="20.42578125" style="281" customWidth="1"/>
    <col min="3" max="3" width="31.85546875" style="281" customWidth="1"/>
    <col min="4" max="4" width="25.85546875" style="281" customWidth="1"/>
    <col min="5" max="5" width="25.7109375" style="281" customWidth="1"/>
    <col min="6" max="6" width="23.140625" style="281" customWidth="1"/>
    <col min="7" max="7" width="28.42578125" style="281" customWidth="1"/>
    <col min="8" max="8" width="21.5703125" style="281" customWidth="1"/>
    <col min="9" max="9" width="9.140625" style="281" customWidth="1"/>
    <col min="10" max="16384" width="9.140625" style="317"/>
  </cols>
  <sheetData>
    <row r="1" spans="1:5" ht="18.75" customHeight="1">
      <c r="A1" s="280" t="s">
        <v>0</v>
      </c>
      <c r="B1" s="280"/>
      <c r="C1" s="280"/>
      <c r="D1" s="280"/>
      <c r="E1" s="280"/>
    </row>
    <row r="2" spans="1:5" ht="16.5" customHeight="1">
      <c r="A2" s="282" t="s">
        <v>1</v>
      </c>
      <c r="B2" s="283" t="s">
        <v>2</v>
      </c>
    </row>
    <row r="3" spans="1:5" ht="16.5" customHeight="1">
      <c r="A3" s="284" t="s">
        <v>3</v>
      </c>
      <c r="B3" s="284"/>
      <c r="D3" s="285"/>
      <c r="E3" s="286"/>
    </row>
    <row r="4" spans="1:5" ht="16.5" customHeight="1">
      <c r="A4" s="287" t="s">
        <v>4</v>
      </c>
      <c r="B4" s="284" t="s">
        <v>5</v>
      </c>
      <c r="C4" s="286"/>
      <c r="D4" s="286"/>
      <c r="E4" s="286"/>
    </row>
    <row r="5" spans="1:5" ht="16.5" customHeight="1">
      <c r="A5" s="287" t="s">
        <v>6</v>
      </c>
      <c r="B5" s="288">
        <v>95.1</v>
      </c>
      <c r="C5" s="286"/>
      <c r="D5" s="286"/>
      <c r="E5" s="286"/>
    </row>
    <row r="6" spans="1:5" ht="16.5" customHeight="1">
      <c r="A6" s="284" t="s">
        <v>8</v>
      </c>
      <c r="B6" s="288">
        <v>25.37</v>
      </c>
      <c r="C6" s="286"/>
      <c r="D6" s="286"/>
      <c r="E6" s="286"/>
    </row>
    <row r="7" spans="1:5" ht="16.5" customHeight="1">
      <c r="A7" s="284" t="s">
        <v>10</v>
      </c>
      <c r="B7" s="289">
        <f>B6/25*5/50</f>
        <v>0.10148000000000001</v>
      </c>
      <c r="C7" s="286"/>
      <c r="D7" s="286"/>
      <c r="E7" s="286"/>
    </row>
    <row r="8" spans="1:5" ht="15.75" customHeight="1">
      <c r="A8" s="286"/>
      <c r="B8" s="286"/>
      <c r="C8" s="286"/>
      <c r="D8" s="286"/>
      <c r="E8" s="286"/>
    </row>
    <row r="9" spans="1:5" ht="16.5" customHeight="1">
      <c r="A9" s="290" t="s">
        <v>13</v>
      </c>
      <c r="B9" s="291" t="s">
        <v>14</v>
      </c>
      <c r="C9" s="290" t="s">
        <v>15</v>
      </c>
      <c r="D9" s="290" t="s">
        <v>16</v>
      </c>
      <c r="E9" s="290" t="s">
        <v>17</v>
      </c>
    </row>
    <row r="10" spans="1:5" ht="16.5" customHeight="1">
      <c r="A10" s="292">
        <v>1</v>
      </c>
      <c r="B10" s="293">
        <v>72500050</v>
      </c>
      <c r="C10" s="293">
        <v>9221.32</v>
      </c>
      <c r="D10" s="294">
        <v>1.0900000000000001</v>
      </c>
      <c r="E10" s="295">
        <v>8.0399999999999991</v>
      </c>
    </row>
    <row r="11" spans="1:5" ht="16.5" customHeight="1">
      <c r="A11" s="292">
        <v>2</v>
      </c>
      <c r="B11" s="293">
        <v>72515681</v>
      </c>
      <c r="C11" s="293">
        <v>9249.85</v>
      </c>
      <c r="D11" s="294">
        <v>1.0900000000000001</v>
      </c>
      <c r="E11" s="294">
        <v>8.0399999999999991</v>
      </c>
    </row>
    <row r="12" spans="1:5" ht="16.5" customHeight="1">
      <c r="A12" s="292">
        <v>3</v>
      </c>
      <c r="B12" s="293">
        <v>72510739</v>
      </c>
      <c r="C12" s="293">
        <v>9254.2099999999991</v>
      </c>
      <c r="D12" s="294">
        <v>1.08</v>
      </c>
      <c r="E12" s="294">
        <v>8.0399999999999991</v>
      </c>
    </row>
    <row r="13" spans="1:5" ht="16.5" customHeight="1">
      <c r="A13" s="292">
        <v>4</v>
      </c>
      <c r="B13" s="293">
        <v>72560705</v>
      </c>
      <c r="C13" s="293">
        <v>9240.6</v>
      </c>
      <c r="D13" s="294">
        <v>1.08</v>
      </c>
      <c r="E13" s="294">
        <v>8.0500000000000007</v>
      </c>
    </row>
    <row r="14" spans="1:5" ht="16.5" customHeight="1">
      <c r="A14" s="292">
        <v>5</v>
      </c>
      <c r="B14" s="293">
        <v>72410132</v>
      </c>
      <c r="C14" s="293">
        <v>9286.9</v>
      </c>
      <c r="D14" s="294">
        <v>1.0900000000000001</v>
      </c>
      <c r="E14" s="294">
        <v>8.0500000000000007</v>
      </c>
    </row>
    <row r="15" spans="1:5" ht="16.5" customHeight="1">
      <c r="A15" s="292">
        <v>6</v>
      </c>
      <c r="B15" s="296">
        <v>72605649</v>
      </c>
      <c r="C15" s="296">
        <v>9298.4500000000007</v>
      </c>
      <c r="D15" s="297">
        <v>1.0900000000000001</v>
      </c>
      <c r="E15" s="297">
        <v>8.0500000000000007</v>
      </c>
    </row>
    <row r="16" spans="1:5" ht="16.5" customHeight="1">
      <c r="A16" s="298" t="s">
        <v>18</v>
      </c>
      <c r="B16" s="299">
        <f>AVERAGE(B10:B15)</f>
        <v>72517159.333333328</v>
      </c>
      <c r="C16" s="300">
        <f>AVERAGE(C10:C15)</f>
        <v>9258.5550000000003</v>
      </c>
      <c r="D16" s="301">
        <f>AVERAGE(D10:D15)</f>
        <v>1.0866666666666667</v>
      </c>
      <c r="E16" s="301">
        <f>AVERAGE(E10:E15)</f>
        <v>8.0449999999999999</v>
      </c>
    </row>
    <row r="17" spans="1:5" ht="16.5" customHeight="1">
      <c r="A17" s="302" t="s">
        <v>19</v>
      </c>
      <c r="B17" s="303">
        <f>(STDEV(B10:B15)/B16)</f>
        <v>9.0463096511772827E-4</v>
      </c>
      <c r="C17" s="304"/>
      <c r="D17" s="304"/>
      <c r="E17" s="305"/>
    </row>
    <row r="18" spans="1:5" s="281" customFormat="1" ht="16.5" customHeight="1">
      <c r="A18" s="306" t="s">
        <v>20</v>
      </c>
      <c r="B18" s="307">
        <f>COUNT(B10:B15)</f>
        <v>6</v>
      </c>
      <c r="C18" s="308"/>
      <c r="D18" s="309"/>
      <c r="E18" s="310"/>
    </row>
    <row r="19" spans="1:5" s="281" customFormat="1" ht="15.75" customHeight="1">
      <c r="A19" s="286"/>
      <c r="B19" s="286"/>
      <c r="C19" s="286"/>
      <c r="D19" s="286"/>
      <c r="E19" s="286"/>
    </row>
    <row r="20" spans="1:5" s="281" customFormat="1" ht="16.5" customHeight="1">
      <c r="A20" s="287" t="s">
        <v>21</v>
      </c>
      <c r="B20" s="311" t="s">
        <v>124</v>
      </c>
      <c r="C20" s="312"/>
      <c r="D20" s="312"/>
      <c r="E20" s="312"/>
    </row>
    <row r="21" spans="1:5" ht="16.5" customHeight="1">
      <c r="A21" s="287"/>
      <c r="B21" s="311" t="s">
        <v>125</v>
      </c>
      <c r="C21" s="312"/>
      <c r="D21" s="312"/>
      <c r="E21" s="312"/>
    </row>
    <row r="22" spans="1:5" ht="16.5" customHeight="1">
      <c r="A22" s="287"/>
      <c r="B22" s="311" t="s">
        <v>126</v>
      </c>
      <c r="C22" s="312"/>
      <c r="D22" s="312"/>
      <c r="E22" s="312"/>
    </row>
    <row r="23" spans="1:5" ht="15.75" customHeight="1">
      <c r="A23" s="286"/>
      <c r="B23" s="286"/>
      <c r="C23" s="286"/>
      <c r="D23" s="286"/>
      <c r="E23" s="286"/>
    </row>
    <row r="24" spans="1:5" ht="16.5" customHeight="1">
      <c r="A24" s="282" t="s">
        <v>1</v>
      </c>
      <c r="B24" s="283" t="s">
        <v>22</v>
      </c>
    </row>
    <row r="25" spans="1:5" ht="16.5" customHeight="1">
      <c r="A25" s="287" t="s">
        <v>4</v>
      </c>
      <c r="B25" s="284" t="s">
        <v>127</v>
      </c>
      <c r="C25" s="286"/>
      <c r="D25" s="286"/>
      <c r="E25" s="286"/>
    </row>
    <row r="26" spans="1:5" ht="16.5" customHeight="1">
      <c r="A26" s="287" t="s">
        <v>6</v>
      </c>
      <c r="B26" s="313">
        <v>95.1</v>
      </c>
      <c r="C26" s="286"/>
      <c r="D26" s="286"/>
      <c r="E26" s="286"/>
    </row>
    <row r="27" spans="1:5" ht="16.5" customHeight="1">
      <c r="A27" s="284" t="s">
        <v>8</v>
      </c>
      <c r="B27" s="288">
        <v>25.37</v>
      </c>
      <c r="C27" s="286"/>
      <c r="D27" s="286"/>
      <c r="E27" s="286"/>
    </row>
    <row r="28" spans="1:5" ht="16.5" customHeight="1">
      <c r="A28" s="284" t="s">
        <v>10</v>
      </c>
      <c r="B28" s="289">
        <f>B27/25*5/50</f>
        <v>0.10148000000000001</v>
      </c>
      <c r="C28" s="286"/>
      <c r="D28" s="286"/>
      <c r="E28" s="286"/>
    </row>
    <row r="29" spans="1:5" ht="15.75" customHeight="1">
      <c r="A29" s="286"/>
      <c r="B29" s="286"/>
      <c r="C29" s="286"/>
      <c r="D29" s="286"/>
      <c r="E29" s="286"/>
    </row>
    <row r="30" spans="1:5" ht="16.5" customHeight="1">
      <c r="A30" s="290" t="s">
        <v>13</v>
      </c>
      <c r="B30" s="291" t="s">
        <v>14</v>
      </c>
      <c r="C30" s="290" t="s">
        <v>15</v>
      </c>
      <c r="D30" s="290" t="s">
        <v>16</v>
      </c>
      <c r="E30" s="290" t="s">
        <v>17</v>
      </c>
    </row>
    <row r="31" spans="1:5" ht="16.5" customHeight="1">
      <c r="A31" s="292">
        <v>1</v>
      </c>
      <c r="B31" s="293">
        <v>72500050</v>
      </c>
      <c r="C31" s="293">
        <v>9221.32</v>
      </c>
      <c r="D31" s="294">
        <v>1.0900000000000001</v>
      </c>
      <c r="E31" s="295">
        <v>8.0399999999999991</v>
      </c>
    </row>
    <row r="32" spans="1:5" ht="16.5" customHeight="1">
      <c r="A32" s="292">
        <v>2</v>
      </c>
      <c r="B32" s="293">
        <v>72515681</v>
      </c>
      <c r="C32" s="293">
        <v>9249.85</v>
      </c>
      <c r="D32" s="294">
        <v>1.0900000000000001</v>
      </c>
      <c r="E32" s="294">
        <v>8.0399999999999991</v>
      </c>
    </row>
    <row r="33" spans="1:7" ht="16.5" customHeight="1">
      <c r="A33" s="292">
        <v>3</v>
      </c>
      <c r="B33" s="293">
        <v>72510739</v>
      </c>
      <c r="C33" s="293">
        <v>9254.2099999999991</v>
      </c>
      <c r="D33" s="294">
        <v>1.08</v>
      </c>
      <c r="E33" s="294">
        <v>8.0399999999999991</v>
      </c>
    </row>
    <row r="34" spans="1:7" ht="16.5" customHeight="1">
      <c r="A34" s="292">
        <v>4</v>
      </c>
      <c r="B34" s="293">
        <v>72560705</v>
      </c>
      <c r="C34" s="293">
        <v>9240.6</v>
      </c>
      <c r="D34" s="294">
        <v>1.08</v>
      </c>
      <c r="E34" s="294">
        <v>8.0500000000000007</v>
      </c>
    </row>
    <row r="35" spans="1:7" ht="16.5" customHeight="1">
      <c r="A35" s="292">
        <v>5</v>
      </c>
      <c r="B35" s="293">
        <v>72410132</v>
      </c>
      <c r="C35" s="293">
        <v>9286.9</v>
      </c>
      <c r="D35" s="294">
        <v>1.0900000000000001</v>
      </c>
      <c r="E35" s="294">
        <v>8.0500000000000007</v>
      </c>
    </row>
    <row r="36" spans="1:7" ht="16.5" customHeight="1">
      <c r="A36" s="292">
        <v>6</v>
      </c>
      <c r="B36" s="296">
        <v>72605649</v>
      </c>
      <c r="C36" s="296">
        <v>9298.4500000000007</v>
      </c>
      <c r="D36" s="297">
        <v>1.0900000000000001</v>
      </c>
      <c r="E36" s="297">
        <v>8.0500000000000007</v>
      </c>
    </row>
    <row r="37" spans="1:7" ht="16.5" customHeight="1">
      <c r="A37" s="298" t="s">
        <v>18</v>
      </c>
      <c r="B37" s="299">
        <f>AVERAGE(B31:B36)</f>
        <v>72517159.333333328</v>
      </c>
      <c r="C37" s="300">
        <f>AVERAGE(C31:C36)</f>
        <v>9258.5550000000003</v>
      </c>
      <c r="D37" s="301">
        <f>AVERAGE(D31:D36)</f>
        <v>1.0866666666666667</v>
      </c>
      <c r="E37" s="301">
        <f>AVERAGE(E31:E36)</f>
        <v>8.0449999999999999</v>
      </c>
    </row>
    <row r="38" spans="1:7" ht="16.5" customHeight="1">
      <c r="A38" s="302" t="s">
        <v>19</v>
      </c>
      <c r="B38" s="303">
        <f>(STDEV(B31:B36)/B37)</f>
        <v>9.0463096511772827E-4</v>
      </c>
      <c r="C38" s="304"/>
      <c r="D38" s="304"/>
      <c r="E38" s="305"/>
    </row>
    <row r="39" spans="1:7" s="281" customFormat="1" ht="16.5" customHeight="1">
      <c r="A39" s="306" t="s">
        <v>20</v>
      </c>
      <c r="B39" s="307">
        <f>COUNT(B31:B36)</f>
        <v>6</v>
      </c>
      <c r="C39" s="308"/>
      <c r="D39" s="309"/>
      <c r="E39" s="310"/>
    </row>
    <row r="40" spans="1:7" s="281" customFormat="1" ht="15.75" customHeight="1">
      <c r="A40" s="286"/>
      <c r="B40" s="286"/>
      <c r="C40" s="286"/>
      <c r="D40" s="286"/>
      <c r="E40" s="286"/>
    </row>
    <row r="41" spans="1:7" s="281" customFormat="1" ht="16.5" customHeight="1">
      <c r="A41" s="287" t="s">
        <v>21</v>
      </c>
      <c r="B41" s="311" t="s">
        <v>124</v>
      </c>
      <c r="C41" s="312"/>
      <c r="D41" s="312"/>
      <c r="E41" s="312"/>
    </row>
    <row r="42" spans="1:7" ht="16.5" customHeight="1">
      <c r="A42" s="287"/>
      <c r="B42" s="311" t="s">
        <v>125</v>
      </c>
      <c r="C42" s="312"/>
      <c r="D42" s="312"/>
      <c r="E42" s="312"/>
    </row>
    <row r="43" spans="1:7" ht="16.5" customHeight="1">
      <c r="A43" s="287"/>
      <c r="B43" s="311" t="s">
        <v>126</v>
      </c>
      <c r="C43" s="312"/>
      <c r="D43" s="312"/>
      <c r="E43" s="312"/>
    </row>
    <row r="44" spans="1:7" ht="14.25" customHeight="1" thickBot="1">
      <c r="A44" s="314"/>
      <c r="B44" s="315"/>
      <c r="D44" s="316"/>
      <c r="F44" s="317"/>
      <c r="G44" s="317"/>
    </row>
    <row r="45" spans="1:7" ht="15" customHeight="1">
      <c r="B45" s="318" t="s">
        <v>23</v>
      </c>
      <c r="C45" s="318"/>
      <c r="E45" s="319" t="s">
        <v>24</v>
      </c>
      <c r="F45" s="320"/>
      <c r="G45" s="319" t="s">
        <v>25</v>
      </c>
    </row>
    <row r="46" spans="1:7" ht="15" customHeight="1">
      <c r="A46" s="321" t="s">
        <v>26</v>
      </c>
      <c r="B46" s="322"/>
      <c r="C46" s="322" t="s">
        <v>128</v>
      </c>
      <c r="E46" s="322" t="s">
        <v>129</v>
      </c>
      <c r="G46" s="322"/>
    </row>
    <row r="47" spans="1:7" ht="15" customHeight="1">
      <c r="A47" s="321" t="s">
        <v>27</v>
      </c>
      <c r="B47" s="323"/>
      <c r="C47" s="323"/>
      <c r="E47" s="323"/>
      <c r="G47" s="324"/>
    </row>
  </sheetData>
  <sheetProtection formatCells="0" formatColumns="0" formatRows="0" insertColumns="0" insertRows="0" insertHyperlinks="0" deleteColumns="0" deleteRows="0" sort="0" autoFilter="0" pivotTables="0"/>
  <mergeCells count="2">
    <mergeCell ref="A1:E1"/>
    <mergeCell ref="B45:C45"/>
  </mergeCells>
  <pageMargins left="0.7" right="0.7" top="0.75" bottom="0.75" header="0.3" footer="0.3"/>
  <pageSetup scale="50" orientation="portrait" r:id="rId1"/>
  <colBreaks count="1" manualBreakCount="1">
    <brk id="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250"/>
  <sheetViews>
    <sheetView tabSelected="1" view="pageBreakPreview" zoomScale="40" zoomScaleNormal="60" zoomScaleSheetLayoutView="40" zoomScalePageLayoutView="55" workbookViewId="0">
      <selection activeCell="B24" sqref="B24"/>
    </sheetView>
  </sheetViews>
  <sheetFormatPr defaultColWidth="9.140625" defaultRowHeight="13.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>
      <c r="A1" s="269" t="s">
        <v>42</v>
      </c>
      <c r="B1" s="269"/>
      <c r="C1" s="269"/>
      <c r="D1" s="269"/>
      <c r="E1" s="269"/>
      <c r="F1" s="269"/>
      <c r="G1" s="269"/>
      <c r="H1" s="269"/>
      <c r="I1" s="269"/>
    </row>
    <row r="2" spans="1:9" ht="18.75" customHeight="1">
      <c r="A2" s="269"/>
      <c r="B2" s="269"/>
      <c r="C2" s="269"/>
      <c r="D2" s="269"/>
      <c r="E2" s="269"/>
      <c r="F2" s="269"/>
      <c r="G2" s="269"/>
      <c r="H2" s="269"/>
      <c r="I2" s="269"/>
    </row>
    <row r="3" spans="1:9" ht="18.75" customHeight="1">
      <c r="A3" s="269"/>
      <c r="B3" s="269"/>
      <c r="C3" s="269"/>
      <c r="D3" s="269"/>
      <c r="E3" s="269"/>
      <c r="F3" s="269"/>
      <c r="G3" s="269"/>
      <c r="H3" s="269"/>
      <c r="I3" s="269"/>
    </row>
    <row r="4" spans="1:9" ht="18.75" customHeight="1">
      <c r="A4" s="269"/>
      <c r="B4" s="269"/>
      <c r="C4" s="269"/>
      <c r="D4" s="269"/>
      <c r="E4" s="269"/>
      <c r="F4" s="269"/>
      <c r="G4" s="269"/>
      <c r="H4" s="269"/>
      <c r="I4" s="269"/>
    </row>
    <row r="5" spans="1:9" ht="18.75" customHeight="1">
      <c r="A5" s="269"/>
      <c r="B5" s="269"/>
      <c r="C5" s="269"/>
      <c r="D5" s="269"/>
      <c r="E5" s="269"/>
      <c r="F5" s="269"/>
      <c r="G5" s="269"/>
      <c r="H5" s="269"/>
      <c r="I5" s="269"/>
    </row>
    <row r="6" spans="1:9" ht="18.75" customHeight="1">
      <c r="A6" s="269"/>
      <c r="B6" s="269"/>
      <c r="C6" s="269"/>
      <c r="D6" s="269"/>
      <c r="E6" s="269"/>
      <c r="F6" s="269"/>
      <c r="G6" s="269"/>
      <c r="H6" s="269"/>
      <c r="I6" s="269"/>
    </row>
    <row r="7" spans="1:9" ht="18.75" customHeight="1">
      <c r="A7" s="269"/>
      <c r="B7" s="269"/>
      <c r="C7" s="269"/>
      <c r="D7" s="269"/>
      <c r="E7" s="269"/>
      <c r="F7" s="269"/>
      <c r="G7" s="269"/>
      <c r="H7" s="269"/>
      <c r="I7" s="269"/>
    </row>
    <row r="8" spans="1:9">
      <c r="A8" s="270" t="s">
        <v>43</v>
      </c>
      <c r="B8" s="270"/>
      <c r="C8" s="270"/>
      <c r="D8" s="270"/>
      <c r="E8" s="270"/>
      <c r="F8" s="270"/>
      <c r="G8" s="270"/>
      <c r="H8" s="270"/>
      <c r="I8" s="270"/>
    </row>
    <row r="9" spans="1:9">
      <c r="A9" s="270"/>
      <c r="B9" s="270"/>
      <c r="C9" s="270"/>
      <c r="D9" s="270"/>
      <c r="E9" s="270"/>
      <c r="F9" s="270"/>
      <c r="G9" s="270"/>
      <c r="H9" s="270"/>
      <c r="I9" s="270"/>
    </row>
    <row r="10" spans="1:9">
      <c r="A10" s="270"/>
      <c r="B10" s="270"/>
      <c r="C10" s="270"/>
      <c r="D10" s="270"/>
      <c r="E10" s="270"/>
      <c r="F10" s="270"/>
      <c r="G10" s="270"/>
      <c r="H10" s="270"/>
      <c r="I10" s="270"/>
    </row>
    <row r="11" spans="1:9">
      <c r="A11" s="270"/>
      <c r="B11" s="270"/>
      <c r="C11" s="270"/>
      <c r="D11" s="270"/>
      <c r="E11" s="270"/>
      <c r="F11" s="270"/>
      <c r="G11" s="270"/>
      <c r="H11" s="270"/>
      <c r="I11" s="270"/>
    </row>
    <row r="12" spans="1:9">
      <c r="A12" s="270"/>
      <c r="B12" s="270"/>
      <c r="C12" s="270"/>
      <c r="D12" s="270"/>
      <c r="E12" s="270"/>
      <c r="F12" s="270"/>
      <c r="G12" s="270"/>
      <c r="H12" s="270"/>
      <c r="I12" s="270"/>
    </row>
    <row r="13" spans="1:9">
      <c r="A13" s="270"/>
      <c r="B13" s="270"/>
      <c r="C13" s="270"/>
      <c r="D13" s="270"/>
      <c r="E13" s="270"/>
      <c r="F13" s="270"/>
      <c r="G13" s="270"/>
      <c r="H13" s="270"/>
      <c r="I13" s="270"/>
    </row>
    <row r="14" spans="1:9">
      <c r="A14" s="270"/>
      <c r="B14" s="270"/>
      <c r="C14" s="270"/>
      <c r="D14" s="270"/>
      <c r="E14" s="270"/>
      <c r="F14" s="270"/>
      <c r="G14" s="270"/>
      <c r="H14" s="270"/>
      <c r="I14" s="270"/>
    </row>
    <row r="15" spans="1:9" ht="19.5" customHeight="1">
      <c r="A15" s="50"/>
    </row>
    <row r="16" spans="1:9" ht="19.5" customHeight="1">
      <c r="A16" s="242" t="s">
        <v>28</v>
      </c>
      <c r="B16" s="243"/>
      <c r="C16" s="243"/>
      <c r="D16" s="243"/>
      <c r="E16" s="243"/>
      <c r="F16" s="243"/>
      <c r="G16" s="243"/>
      <c r="H16" s="244"/>
    </row>
    <row r="17" spans="1:14" ht="20.25" customHeight="1">
      <c r="A17" s="245" t="s">
        <v>44</v>
      </c>
      <c r="B17" s="245"/>
      <c r="C17" s="245"/>
      <c r="D17" s="245"/>
      <c r="E17" s="245"/>
      <c r="F17" s="245"/>
      <c r="G17" s="245"/>
      <c r="H17" s="245"/>
    </row>
    <row r="18" spans="1:14" ht="26.25" customHeight="1">
      <c r="A18" s="52" t="s">
        <v>30</v>
      </c>
      <c r="B18" s="241" t="s">
        <v>5</v>
      </c>
      <c r="C18" s="241"/>
      <c r="D18" s="219"/>
      <c r="E18" s="53"/>
      <c r="F18" s="54"/>
      <c r="G18" s="54"/>
      <c r="H18" s="54"/>
    </row>
    <row r="19" spans="1:14" ht="26.25" customHeight="1">
      <c r="A19" s="52" t="s">
        <v>31</v>
      </c>
      <c r="B19" s="55" t="s">
        <v>7</v>
      </c>
      <c r="C19" s="232">
        <v>29</v>
      </c>
      <c r="D19" s="54"/>
      <c r="E19" s="54"/>
      <c r="F19" s="54"/>
      <c r="G19" s="54"/>
      <c r="H19" s="54"/>
    </row>
    <row r="20" spans="1:14" ht="26.25" customHeight="1">
      <c r="A20" s="52" t="s">
        <v>32</v>
      </c>
      <c r="B20" s="246" t="s">
        <v>9</v>
      </c>
      <c r="C20" s="246"/>
      <c r="D20" s="54"/>
      <c r="E20" s="54"/>
      <c r="F20" s="54"/>
      <c r="G20" s="54"/>
      <c r="H20" s="54"/>
    </row>
    <row r="21" spans="1:14" ht="26.25" customHeight="1">
      <c r="A21" s="52" t="s">
        <v>33</v>
      </c>
      <c r="B21" s="246" t="s">
        <v>11</v>
      </c>
      <c r="C21" s="246"/>
      <c r="D21" s="246"/>
      <c r="E21" s="246"/>
      <c r="F21" s="246"/>
      <c r="G21" s="246"/>
      <c r="H21" s="246"/>
      <c r="I21" s="56"/>
    </row>
    <row r="22" spans="1:14" ht="26.25" customHeight="1">
      <c r="A22" s="52" t="s">
        <v>34</v>
      </c>
      <c r="B22" s="325">
        <v>42480</v>
      </c>
      <c r="C22" s="54"/>
      <c r="D22" s="54"/>
      <c r="E22" s="54"/>
      <c r="F22" s="54"/>
      <c r="G22" s="54"/>
      <c r="H22" s="54"/>
    </row>
    <row r="23" spans="1:14" ht="26.25" customHeight="1">
      <c r="A23" s="52" t="s">
        <v>35</v>
      </c>
      <c r="B23" s="57">
        <v>42485</v>
      </c>
      <c r="C23" s="54"/>
      <c r="D23" s="54"/>
      <c r="E23" s="54"/>
      <c r="F23" s="54"/>
      <c r="G23" s="54"/>
      <c r="H23" s="54"/>
    </row>
    <row r="24" spans="1:14" ht="18.75">
      <c r="A24" s="52"/>
      <c r="B24" s="58"/>
    </row>
    <row r="25" spans="1:14" ht="18.75">
      <c r="A25" s="59" t="s">
        <v>1</v>
      </c>
      <c r="B25" s="58"/>
    </row>
    <row r="26" spans="1:14" ht="26.25" customHeight="1">
      <c r="A26" s="60" t="s">
        <v>4</v>
      </c>
      <c r="B26" s="241" t="s">
        <v>122</v>
      </c>
      <c r="C26" s="241"/>
    </row>
    <row r="27" spans="1:14" ht="26.25" customHeight="1">
      <c r="A27" s="61" t="s">
        <v>45</v>
      </c>
      <c r="B27" s="247" t="s">
        <v>123</v>
      </c>
      <c r="C27" s="247"/>
    </row>
    <row r="28" spans="1:14" ht="27" customHeight="1">
      <c r="A28" s="61" t="s">
        <v>6</v>
      </c>
      <c r="B28" s="160">
        <v>95.1</v>
      </c>
    </row>
    <row r="29" spans="1:14" s="3" customFormat="1" ht="27" customHeight="1">
      <c r="A29" s="61" t="s">
        <v>46</v>
      </c>
      <c r="B29" s="63">
        <v>0</v>
      </c>
      <c r="C29" s="248" t="s">
        <v>47</v>
      </c>
      <c r="D29" s="249"/>
      <c r="E29" s="249"/>
      <c r="F29" s="249"/>
      <c r="G29" s="250"/>
      <c r="I29" s="64"/>
      <c r="J29" s="64"/>
      <c r="K29" s="64"/>
      <c r="L29" s="64"/>
    </row>
    <row r="30" spans="1:14" s="3" customFormat="1" ht="19.5" customHeight="1">
      <c r="A30" s="61" t="s">
        <v>48</v>
      </c>
      <c r="B30" s="65">
        <f>B28-B29</f>
        <v>95.1</v>
      </c>
      <c r="C30" s="66"/>
      <c r="D30" s="66"/>
      <c r="E30" s="66"/>
      <c r="F30" s="66"/>
      <c r="G30" s="67"/>
      <c r="I30" s="64"/>
      <c r="J30" s="64"/>
      <c r="K30" s="64"/>
      <c r="L30" s="64"/>
    </row>
    <row r="31" spans="1:14" s="3" customFormat="1" ht="27" customHeight="1">
      <c r="A31" s="61" t="s">
        <v>49</v>
      </c>
      <c r="B31" s="68">
        <v>558.64</v>
      </c>
      <c r="C31" s="251" t="s">
        <v>50</v>
      </c>
      <c r="D31" s="252"/>
      <c r="E31" s="252"/>
      <c r="F31" s="252"/>
      <c r="G31" s="252"/>
      <c r="H31" s="253"/>
      <c r="I31" s="64"/>
      <c r="J31" s="64"/>
      <c r="K31" s="64"/>
      <c r="L31" s="64"/>
    </row>
    <row r="32" spans="1:14" s="3" customFormat="1" ht="27" customHeight="1">
      <c r="A32" s="61" t="s">
        <v>51</v>
      </c>
      <c r="B32" s="68">
        <v>1155.3420000000001</v>
      </c>
      <c r="C32" s="251" t="s">
        <v>52</v>
      </c>
      <c r="D32" s="252"/>
      <c r="E32" s="252"/>
      <c r="F32" s="252"/>
      <c r="G32" s="252"/>
      <c r="H32" s="253"/>
      <c r="I32" s="64"/>
      <c r="J32" s="64"/>
      <c r="K32" s="64"/>
      <c r="L32" s="69"/>
      <c r="M32" s="69"/>
      <c r="N32" s="70"/>
    </row>
    <row r="33" spans="1:14" s="3" customFormat="1" ht="17.25" customHeight="1">
      <c r="A33" s="61"/>
      <c r="B33" s="71"/>
      <c r="C33" s="72"/>
      <c r="D33" s="72"/>
      <c r="E33" s="72"/>
      <c r="F33" s="72"/>
      <c r="G33" s="72"/>
      <c r="H33" s="72"/>
      <c r="I33" s="64"/>
      <c r="J33" s="64"/>
      <c r="K33" s="64"/>
      <c r="L33" s="69"/>
      <c r="M33" s="69"/>
      <c r="N33" s="70"/>
    </row>
    <row r="34" spans="1:14" s="3" customFormat="1" ht="18.75">
      <c r="A34" s="61" t="s">
        <v>53</v>
      </c>
      <c r="B34" s="73">
        <f>B31/B32</f>
        <v>0.48352782119926391</v>
      </c>
      <c r="C34" s="51" t="s">
        <v>54</v>
      </c>
      <c r="D34" s="51"/>
      <c r="E34" s="51"/>
      <c r="F34" s="51"/>
      <c r="G34" s="51"/>
      <c r="I34" s="64"/>
      <c r="J34" s="64"/>
      <c r="K34" s="64"/>
      <c r="L34" s="69"/>
      <c r="M34" s="69"/>
      <c r="N34" s="70"/>
    </row>
    <row r="35" spans="1:14" s="3" customFormat="1" ht="19.5" customHeight="1">
      <c r="A35" s="61"/>
      <c r="B35" s="65"/>
      <c r="G35" s="51"/>
      <c r="I35" s="64"/>
      <c r="J35" s="64"/>
      <c r="K35" s="64"/>
      <c r="L35" s="69"/>
      <c r="M35" s="69"/>
      <c r="N35" s="70"/>
    </row>
    <row r="36" spans="1:14" s="3" customFormat="1" ht="27" customHeight="1">
      <c r="A36" s="74" t="s">
        <v>55</v>
      </c>
      <c r="B36" s="75">
        <v>25</v>
      </c>
      <c r="C36" s="51"/>
      <c r="D36" s="254" t="s">
        <v>56</v>
      </c>
      <c r="E36" s="255"/>
      <c r="F36" s="254" t="s">
        <v>57</v>
      </c>
      <c r="G36" s="256"/>
      <c r="J36" s="64"/>
      <c r="K36" s="64"/>
      <c r="L36" s="69"/>
      <c r="M36" s="69"/>
      <c r="N36" s="70"/>
    </row>
    <row r="37" spans="1:14" s="3" customFormat="1" ht="27" customHeight="1">
      <c r="A37" s="76" t="s">
        <v>58</v>
      </c>
      <c r="B37" s="77">
        <v>5</v>
      </c>
      <c r="C37" s="78" t="s">
        <v>59</v>
      </c>
      <c r="D37" s="79" t="s">
        <v>60</v>
      </c>
      <c r="E37" s="80" t="s">
        <v>61</v>
      </c>
      <c r="F37" s="79" t="s">
        <v>60</v>
      </c>
      <c r="G37" s="81" t="s">
        <v>61</v>
      </c>
      <c r="I37" s="82" t="s">
        <v>62</v>
      </c>
      <c r="J37" s="64"/>
      <c r="K37" s="64"/>
      <c r="L37" s="69"/>
      <c r="M37" s="69"/>
      <c r="N37" s="70"/>
    </row>
    <row r="38" spans="1:14" s="3" customFormat="1" ht="26.25" customHeight="1">
      <c r="A38" s="76" t="s">
        <v>63</v>
      </c>
      <c r="B38" s="77">
        <v>50</v>
      </c>
      <c r="C38" s="83">
        <v>1</v>
      </c>
      <c r="D38" s="84">
        <v>72384441</v>
      </c>
      <c r="E38" s="85">
        <f>IF(ISBLANK(D38),"-",$D$48/$D$45*D38)</f>
        <v>124094567.22380161</v>
      </c>
      <c r="F38" s="84">
        <v>72335887</v>
      </c>
      <c r="G38" s="86">
        <f>IF(ISBLANK(F38),"-",$D$48/$F$45*F38)</f>
        <v>123864857.05916108</v>
      </c>
      <c r="I38" s="87"/>
      <c r="J38" s="64"/>
      <c r="K38" s="64"/>
      <c r="L38" s="69"/>
      <c r="M38" s="69"/>
      <c r="N38" s="70"/>
    </row>
    <row r="39" spans="1:14" s="3" customFormat="1" ht="26.25" customHeight="1">
      <c r="A39" s="76" t="s">
        <v>64</v>
      </c>
      <c r="B39" s="77">
        <v>1</v>
      </c>
      <c r="C39" s="88">
        <v>2</v>
      </c>
      <c r="D39" s="89">
        <v>72373223</v>
      </c>
      <c r="E39" s="90">
        <f>IF(ISBLANK(D39),"-",$D$48/$D$45*D39)</f>
        <v>124075335.28892881</v>
      </c>
      <c r="F39" s="89">
        <v>72328275</v>
      </c>
      <c r="G39" s="91">
        <f>IF(ISBLANK(F39),"-",$D$48/$F$45*F39)</f>
        <v>123851822.59824495</v>
      </c>
      <c r="I39" s="258">
        <f>ABS((F43/D43*D42)-F42)/D42</f>
        <v>2.5971986821308989E-3</v>
      </c>
      <c r="J39" s="64"/>
      <c r="K39" s="64"/>
      <c r="L39" s="69"/>
      <c r="M39" s="69"/>
      <c r="N39" s="70"/>
    </row>
    <row r="40" spans="1:14" ht="26.25" customHeight="1">
      <c r="A40" s="76" t="s">
        <v>65</v>
      </c>
      <c r="B40" s="77">
        <v>1</v>
      </c>
      <c r="C40" s="88">
        <v>3</v>
      </c>
      <c r="D40" s="89">
        <v>72427656</v>
      </c>
      <c r="E40" s="90">
        <f>IF(ISBLANK(D40),"-",$D$48/$D$45*D40)</f>
        <v>124168654.23267381</v>
      </c>
      <c r="F40" s="89">
        <v>72213906</v>
      </c>
      <c r="G40" s="91">
        <f>IF(ISBLANK(F40),"-",$D$48/$F$45*F40)</f>
        <v>123655982.04904427</v>
      </c>
      <c r="I40" s="258"/>
      <c r="L40" s="69"/>
      <c r="M40" s="69"/>
      <c r="N40" s="92"/>
    </row>
    <row r="41" spans="1:14" ht="27" customHeight="1">
      <c r="A41" s="76" t="s">
        <v>66</v>
      </c>
      <c r="B41" s="77">
        <v>1</v>
      </c>
      <c r="C41" s="93">
        <v>4</v>
      </c>
      <c r="D41" s="94"/>
      <c r="E41" s="95" t="str">
        <f>IF(ISBLANK(D41),"-",$D$48/$D$45*D41)</f>
        <v>-</v>
      </c>
      <c r="F41" s="94"/>
      <c r="G41" s="96" t="str">
        <f>IF(ISBLANK(F41),"-",$D$48/$F$45*F41)</f>
        <v>-</v>
      </c>
      <c r="I41" s="97"/>
      <c r="L41" s="69"/>
      <c r="M41" s="69"/>
      <c r="N41" s="92"/>
    </row>
    <row r="42" spans="1:14" ht="27" customHeight="1">
      <c r="A42" s="76" t="s">
        <v>67</v>
      </c>
      <c r="B42" s="77">
        <v>1</v>
      </c>
      <c r="C42" s="98" t="s">
        <v>68</v>
      </c>
      <c r="D42" s="99">
        <f>AVERAGE(D38:D41)</f>
        <v>72395106.666666672</v>
      </c>
      <c r="E42" s="100">
        <f>AVERAGE(E38:E41)</f>
        <v>124112852.24846809</v>
      </c>
      <c r="F42" s="99">
        <f>AVERAGE(F38:F41)</f>
        <v>72292689.333333328</v>
      </c>
      <c r="G42" s="101">
        <f>AVERAGE(G38:G41)</f>
        <v>123790887.23548342</v>
      </c>
      <c r="H42" s="102"/>
    </row>
    <row r="43" spans="1:14" ht="26.25" customHeight="1">
      <c r="A43" s="76" t="s">
        <v>69</v>
      </c>
      <c r="B43" s="77">
        <v>1</v>
      </c>
      <c r="C43" s="103" t="s">
        <v>70</v>
      </c>
      <c r="D43" s="104">
        <v>25.37</v>
      </c>
      <c r="E43" s="92"/>
      <c r="F43" s="104">
        <v>25.4</v>
      </c>
      <c r="H43" s="102"/>
    </row>
    <row r="44" spans="1:14" ht="26.25" customHeight="1">
      <c r="A44" s="76" t="s">
        <v>71</v>
      </c>
      <c r="B44" s="77">
        <v>1</v>
      </c>
      <c r="C44" s="105" t="s">
        <v>72</v>
      </c>
      <c r="D44" s="106">
        <f>D43*$B$34</f>
        <v>12.267100823825325</v>
      </c>
      <c r="E44" s="107"/>
      <c r="F44" s="106">
        <f>F43*$B$34</f>
        <v>12.281606658461303</v>
      </c>
      <c r="H44" s="102"/>
    </row>
    <row r="45" spans="1:14" ht="19.5" customHeight="1">
      <c r="A45" s="76" t="s">
        <v>73</v>
      </c>
      <c r="B45" s="108">
        <f>(B44/B43)*(B42/B41)*(B40/B39)*(B38/B37)*B36</f>
        <v>250</v>
      </c>
      <c r="C45" s="105" t="s">
        <v>74</v>
      </c>
      <c r="D45" s="109">
        <f>D44*$B$30/100</f>
        <v>11.666012883457883</v>
      </c>
      <c r="E45" s="110"/>
      <c r="F45" s="109">
        <f>F44*$B$30/100</f>
        <v>11.679807932196701</v>
      </c>
      <c r="H45" s="102"/>
    </row>
    <row r="46" spans="1:14" ht="19.5" customHeight="1">
      <c r="A46" s="259" t="s">
        <v>75</v>
      </c>
      <c r="B46" s="260"/>
      <c r="C46" s="105" t="s">
        <v>76</v>
      </c>
      <c r="D46" s="111">
        <f>D45/$B$45</f>
        <v>4.6664051533831533E-2</v>
      </c>
      <c r="E46" s="112"/>
      <c r="F46" s="113">
        <f>F45/$B$45</f>
        <v>4.6719231728786802E-2</v>
      </c>
      <c r="H46" s="102"/>
    </row>
    <row r="47" spans="1:14" ht="27" customHeight="1">
      <c r="A47" s="261"/>
      <c r="B47" s="262"/>
      <c r="C47" s="114" t="s">
        <v>77</v>
      </c>
      <c r="D47" s="115">
        <v>0.08</v>
      </c>
      <c r="E47" s="116"/>
      <c r="F47" s="112"/>
      <c r="H47" s="102"/>
    </row>
    <row r="48" spans="1:14" ht="18.75">
      <c r="C48" s="117" t="s">
        <v>78</v>
      </c>
      <c r="D48" s="109">
        <f>D47*$B$45</f>
        <v>20</v>
      </c>
      <c r="F48" s="118"/>
      <c r="H48" s="102"/>
    </row>
    <row r="49" spans="1:12" ht="19.5" customHeight="1">
      <c r="C49" s="119" t="s">
        <v>79</v>
      </c>
      <c r="D49" s="120">
        <f>D48/B34</f>
        <v>41.362666475726769</v>
      </c>
      <c r="F49" s="118"/>
      <c r="H49" s="102"/>
    </row>
    <row r="50" spans="1:12" ht="18.75">
      <c r="C50" s="74" t="s">
        <v>80</v>
      </c>
      <c r="D50" s="121">
        <f>AVERAGE(E38:E41,G38:G41)</f>
        <v>123951869.74197574</v>
      </c>
      <c r="F50" s="122"/>
      <c r="H50" s="102"/>
    </row>
    <row r="51" spans="1:12" ht="18.75">
      <c r="C51" s="76" t="s">
        <v>81</v>
      </c>
      <c r="D51" s="123">
        <f>STDEV(E38:E41,G38:G41)/D50</f>
        <v>1.5632594428627836E-3</v>
      </c>
      <c r="F51" s="122"/>
      <c r="H51" s="102"/>
    </row>
    <row r="52" spans="1:12" ht="19.5" customHeight="1">
      <c r="C52" s="124" t="s">
        <v>20</v>
      </c>
      <c r="D52" s="125">
        <f>COUNT(E38:E41,G38:G41)</f>
        <v>6</v>
      </c>
      <c r="F52" s="122"/>
    </row>
    <row r="54" spans="1:12" ht="18.75">
      <c r="A54" s="126" t="s">
        <v>1</v>
      </c>
      <c r="B54" s="127" t="s">
        <v>82</v>
      </c>
    </row>
    <row r="55" spans="1:12" ht="18.75">
      <c r="A55" s="51" t="s">
        <v>83</v>
      </c>
      <c r="B55" s="128" t="str">
        <f>B21</f>
        <v/>
      </c>
    </row>
    <row r="56" spans="1:12" ht="26.25" customHeight="1">
      <c r="A56" s="129" t="s">
        <v>84</v>
      </c>
      <c r="B56" s="130">
        <v>20</v>
      </c>
      <c r="C56" s="51" t="str">
        <f>B20</f>
        <v/>
      </c>
      <c r="H56" s="131"/>
    </row>
    <row r="57" spans="1:12" ht="18.75">
      <c r="A57" s="128" t="s">
        <v>85</v>
      </c>
      <c r="B57" s="220">
        <f>Uniformity!C46</f>
        <v>288.60550000000001</v>
      </c>
      <c r="H57" s="131"/>
    </row>
    <row r="58" spans="1:12" ht="19.5" customHeight="1">
      <c r="H58" s="131"/>
    </row>
    <row r="59" spans="1:12" s="3" customFormat="1" ht="27" customHeight="1">
      <c r="A59" s="74" t="s">
        <v>86</v>
      </c>
      <c r="B59" s="75">
        <v>50</v>
      </c>
      <c r="C59" s="51"/>
      <c r="D59" s="132" t="s">
        <v>87</v>
      </c>
      <c r="E59" s="133" t="s">
        <v>59</v>
      </c>
      <c r="F59" s="133" t="s">
        <v>60</v>
      </c>
      <c r="G59" s="133" t="s">
        <v>88</v>
      </c>
      <c r="H59" s="78" t="s">
        <v>89</v>
      </c>
      <c r="L59" s="64"/>
    </row>
    <row r="60" spans="1:12" s="3" customFormat="1" ht="26.25" customHeight="1">
      <c r="A60" s="76" t="s">
        <v>90</v>
      </c>
      <c r="B60" s="77">
        <v>5</v>
      </c>
      <c r="C60" s="263" t="s">
        <v>91</v>
      </c>
      <c r="D60" s="266">
        <v>609.27</v>
      </c>
      <c r="E60" s="134">
        <v>1</v>
      </c>
      <c r="F60" s="135">
        <v>118642884</v>
      </c>
      <c r="G60" s="221">
        <f>IF(ISBLANK(F60),"-",(F60/$D$50*$D$47*$B$68)*($B$57/$D$60))</f>
        <v>18.13607959411333</v>
      </c>
      <c r="H60" s="136">
        <f t="shared" ref="H60:H71" si="0">IF(ISBLANK(F60),"-",G60/$B$56)</f>
        <v>0.90680397970566651</v>
      </c>
      <c r="L60" s="64"/>
    </row>
    <row r="61" spans="1:12" s="3" customFormat="1" ht="26.25" customHeight="1">
      <c r="A61" s="76" t="s">
        <v>92</v>
      </c>
      <c r="B61" s="77">
        <v>50</v>
      </c>
      <c r="C61" s="264"/>
      <c r="D61" s="267"/>
      <c r="E61" s="137">
        <v>2</v>
      </c>
      <c r="F61" s="89">
        <v>118535698</v>
      </c>
      <c r="G61" s="222">
        <f>IF(ISBLANK(F61),"-",(F61/$D$50*$D$47*$B$68)*($B$57/$D$60))</f>
        <v>18.119694845514548</v>
      </c>
      <c r="H61" s="138">
        <f t="shared" si="0"/>
        <v>0.90598474227572745</v>
      </c>
      <c r="L61" s="64"/>
    </row>
    <row r="62" spans="1:12" s="3" customFormat="1" ht="26.25" customHeight="1">
      <c r="A62" s="76" t="s">
        <v>93</v>
      </c>
      <c r="B62" s="77">
        <v>1</v>
      </c>
      <c r="C62" s="264"/>
      <c r="D62" s="267"/>
      <c r="E62" s="137">
        <v>3</v>
      </c>
      <c r="F62" s="139">
        <v>118461734</v>
      </c>
      <c r="G62" s="222">
        <f>IF(ISBLANK(F62),"-",(F62/$D$50*$D$47*$B$68)*($B$57/$D$60))</f>
        <v>18.108388503778123</v>
      </c>
      <c r="H62" s="138">
        <f t="shared" si="0"/>
        <v>0.90541942518890617</v>
      </c>
      <c r="L62" s="64"/>
    </row>
    <row r="63" spans="1:12" ht="27" customHeight="1">
      <c r="A63" s="76" t="s">
        <v>94</v>
      </c>
      <c r="B63" s="77">
        <v>1</v>
      </c>
      <c r="C63" s="265"/>
      <c r="D63" s="268"/>
      <c r="E63" s="140">
        <v>4</v>
      </c>
      <c r="F63" s="141"/>
      <c r="G63" s="222" t="str">
        <f>IF(ISBLANK(F63),"-",(F63/$D$50*$D$47*$B$68)*($B$57/$D$60))</f>
        <v>-</v>
      </c>
      <c r="H63" s="138" t="str">
        <f t="shared" si="0"/>
        <v>-</v>
      </c>
    </row>
    <row r="64" spans="1:12" ht="26.25" customHeight="1">
      <c r="A64" s="76" t="s">
        <v>95</v>
      </c>
      <c r="B64" s="77">
        <v>1</v>
      </c>
      <c r="C64" s="263" t="s">
        <v>96</v>
      </c>
      <c r="D64" s="266">
        <v>606.46</v>
      </c>
      <c r="E64" s="134">
        <v>1</v>
      </c>
      <c r="F64" s="135">
        <v>117392036</v>
      </c>
      <c r="G64" s="223">
        <f>IF(ISBLANK(F64),"-",(F64/$D$50*$D$47*$B$68)*($B$57/$D$64))</f>
        <v>18.028018110224828</v>
      </c>
      <c r="H64" s="142">
        <f t="shared" si="0"/>
        <v>0.90140090551124141</v>
      </c>
    </row>
    <row r="65" spans="1:8" ht="26.25" customHeight="1">
      <c r="A65" s="76" t="s">
        <v>97</v>
      </c>
      <c r="B65" s="77">
        <v>1</v>
      </c>
      <c r="C65" s="264"/>
      <c r="D65" s="267"/>
      <c r="E65" s="137">
        <v>2</v>
      </c>
      <c r="F65" s="89">
        <v>117481380</v>
      </c>
      <c r="G65" s="224">
        <f>IF(ISBLANK(F65),"-",(F65/$D$50*$D$47*$B$68)*($B$57/$D$64))</f>
        <v>18.04173876202475</v>
      </c>
      <c r="H65" s="143">
        <f t="shared" si="0"/>
        <v>0.90208693810123752</v>
      </c>
    </row>
    <row r="66" spans="1:8" ht="26.25" customHeight="1">
      <c r="A66" s="76" t="s">
        <v>98</v>
      </c>
      <c r="B66" s="77">
        <v>1</v>
      </c>
      <c r="C66" s="264"/>
      <c r="D66" s="267"/>
      <c r="E66" s="137">
        <v>3</v>
      </c>
      <c r="F66" s="89">
        <v>117608576</v>
      </c>
      <c r="G66" s="224">
        <f>IF(ISBLANK(F66),"-",(F66/$D$50*$D$47*$B$68)*($B$57/$D$64))</f>
        <v>18.0612723851706</v>
      </c>
      <c r="H66" s="143">
        <f t="shared" si="0"/>
        <v>0.90306361925852996</v>
      </c>
    </row>
    <row r="67" spans="1:8" ht="27" customHeight="1">
      <c r="A67" s="76" t="s">
        <v>99</v>
      </c>
      <c r="B67" s="77">
        <v>1</v>
      </c>
      <c r="C67" s="265"/>
      <c r="D67" s="268"/>
      <c r="E67" s="140">
        <v>4</v>
      </c>
      <c r="F67" s="141"/>
      <c r="G67" s="225" t="str">
        <f>IF(ISBLANK(F67),"-",(F67/$D$50*$D$47*$B$68)*($B$57/$D$64))</f>
        <v>-</v>
      </c>
      <c r="H67" s="144" t="str">
        <f t="shared" si="0"/>
        <v>-</v>
      </c>
    </row>
    <row r="68" spans="1:8" ht="26.25" customHeight="1">
      <c r="A68" s="76" t="s">
        <v>100</v>
      </c>
      <c r="B68" s="145">
        <f>(B67/B66)*(B65/B64)*(B63/B62)*(B61/B60)*B59</f>
        <v>500</v>
      </c>
      <c r="C68" s="263" t="s">
        <v>101</v>
      </c>
      <c r="D68" s="266">
        <v>612.22</v>
      </c>
      <c r="E68" s="134">
        <v>1</v>
      </c>
      <c r="F68" s="135">
        <v>119427077</v>
      </c>
      <c r="G68" s="223">
        <f>IF(ISBLANK(F68),"-",(F68/$D$50*$D$47*$B$68)*($B$57/$D$68))</f>
        <v>18.167986659728733</v>
      </c>
      <c r="H68" s="138">
        <f t="shared" si="0"/>
        <v>0.9083993329864366</v>
      </c>
    </row>
    <row r="69" spans="1:8" ht="27" customHeight="1">
      <c r="A69" s="124" t="s">
        <v>102</v>
      </c>
      <c r="B69" s="146">
        <f>(D47*B68)/B56*B57</f>
        <v>577.21100000000001</v>
      </c>
      <c r="C69" s="264"/>
      <c r="D69" s="267"/>
      <c r="E69" s="137">
        <v>2</v>
      </c>
      <c r="F69" s="89">
        <v>119395385</v>
      </c>
      <c r="G69" s="224">
        <f>IF(ISBLANK(F69),"-",(F69/$D$50*$D$47*$B$68)*($B$57/$D$68))</f>
        <v>18.163165476395076</v>
      </c>
      <c r="H69" s="138">
        <f t="shared" si="0"/>
        <v>0.90815827381975378</v>
      </c>
    </row>
    <row r="70" spans="1:8" ht="26.25" customHeight="1">
      <c r="A70" s="276" t="s">
        <v>75</v>
      </c>
      <c r="B70" s="277"/>
      <c r="C70" s="264"/>
      <c r="D70" s="267"/>
      <c r="E70" s="137">
        <v>3</v>
      </c>
      <c r="F70" s="89">
        <v>119647402</v>
      </c>
      <c r="G70" s="224">
        <f>IF(ISBLANK(F70),"-",(F70/$D$50*$D$47*$B$68)*($B$57/$D$68))</f>
        <v>18.201503863375983</v>
      </c>
      <c r="H70" s="138">
        <f t="shared" si="0"/>
        <v>0.91007519316879915</v>
      </c>
    </row>
    <row r="71" spans="1:8" ht="27" customHeight="1">
      <c r="A71" s="278"/>
      <c r="B71" s="279"/>
      <c r="C71" s="275"/>
      <c r="D71" s="268"/>
      <c r="E71" s="140">
        <v>4</v>
      </c>
      <c r="F71" s="141"/>
      <c r="G71" s="225" t="str">
        <f>IF(ISBLANK(F71),"-",(F71/$D$50*$D$47*$B$68)*($B$57/$D$68))</f>
        <v>-</v>
      </c>
      <c r="H71" s="147" t="str">
        <f t="shared" si="0"/>
        <v>-</v>
      </c>
    </row>
    <row r="72" spans="1:8" ht="26.25" customHeight="1">
      <c r="A72" s="148"/>
      <c r="B72" s="148"/>
      <c r="C72" s="148"/>
      <c r="D72" s="148"/>
      <c r="E72" s="148"/>
      <c r="F72" s="150" t="s">
        <v>68</v>
      </c>
      <c r="G72" s="230">
        <f>AVERAGE(G60:G71)</f>
        <v>18.114205355591775</v>
      </c>
      <c r="H72" s="151">
        <f>AVERAGE(H60:H71)</f>
        <v>0.90571026777958885</v>
      </c>
    </row>
    <row r="73" spans="1:8" ht="26.25" customHeight="1">
      <c r="C73" s="148"/>
      <c r="D73" s="148"/>
      <c r="E73" s="148"/>
      <c r="F73" s="152" t="s">
        <v>81</v>
      </c>
      <c r="G73" s="226">
        <f>STDEV(G60:G71)/G72</f>
        <v>3.3200459956317257E-3</v>
      </c>
      <c r="H73" s="226">
        <f>STDEV(H60:H71)/H72</f>
        <v>3.3200459956317149E-3</v>
      </c>
    </row>
    <row r="74" spans="1:8" ht="27" customHeight="1">
      <c r="A74" s="148"/>
      <c r="B74" s="148"/>
      <c r="C74" s="149"/>
      <c r="D74" s="149"/>
      <c r="E74" s="153"/>
      <c r="F74" s="154" t="s">
        <v>20</v>
      </c>
      <c r="G74" s="155">
        <f>COUNT(G60:G71)</f>
        <v>9</v>
      </c>
      <c r="H74" s="155">
        <f>COUNT(H60:H71)</f>
        <v>9</v>
      </c>
    </row>
    <row r="76" spans="1:8" ht="26.25" customHeight="1">
      <c r="A76" s="60" t="s">
        <v>103</v>
      </c>
      <c r="B76" s="156" t="s">
        <v>104</v>
      </c>
      <c r="C76" s="271" t="str">
        <f>B20</f>
        <v/>
      </c>
      <c r="D76" s="271"/>
      <c r="E76" s="157" t="s">
        <v>105</v>
      </c>
      <c r="F76" s="157"/>
      <c r="G76" s="158">
        <f>H72</f>
        <v>0.90571026777958885</v>
      </c>
      <c r="H76" s="159"/>
    </row>
    <row r="77" spans="1:8" ht="18.75">
      <c r="A77" s="59" t="s">
        <v>106</v>
      </c>
      <c r="B77" s="59" t="s">
        <v>107</v>
      </c>
    </row>
    <row r="78" spans="1:8" ht="18.75">
      <c r="A78" s="59"/>
      <c r="B78" s="59"/>
    </row>
    <row r="79" spans="1:8" ht="26.25" customHeight="1">
      <c r="A79" s="60" t="s">
        <v>4</v>
      </c>
      <c r="B79" s="257" t="str">
        <f>B26</f>
        <v>Atorvastatin calcium</v>
      </c>
      <c r="C79" s="257"/>
    </row>
    <row r="80" spans="1:8" ht="26.25" customHeight="1">
      <c r="A80" s="61" t="s">
        <v>45</v>
      </c>
      <c r="B80" s="257" t="str">
        <f>B27</f>
        <v>A17-1</v>
      </c>
      <c r="C80" s="257"/>
    </row>
    <row r="81" spans="1:12" ht="27" customHeight="1">
      <c r="A81" s="61" t="s">
        <v>6</v>
      </c>
      <c r="B81" s="160">
        <f>B28</f>
        <v>95.1</v>
      </c>
    </row>
    <row r="82" spans="1:12" s="3" customFormat="1" ht="27" customHeight="1">
      <c r="A82" s="61" t="s">
        <v>46</v>
      </c>
      <c r="B82" s="63">
        <v>0</v>
      </c>
      <c r="C82" s="248" t="s">
        <v>47</v>
      </c>
      <c r="D82" s="249"/>
      <c r="E82" s="249"/>
      <c r="F82" s="249"/>
      <c r="G82" s="250"/>
      <c r="I82" s="64"/>
      <c r="J82" s="64"/>
      <c r="K82" s="64"/>
      <c r="L82" s="64"/>
    </row>
    <row r="83" spans="1:12" s="3" customFormat="1" ht="19.5" customHeight="1">
      <c r="A83" s="61" t="s">
        <v>48</v>
      </c>
      <c r="B83" s="65">
        <f>B81-B82</f>
        <v>95.1</v>
      </c>
      <c r="C83" s="66"/>
      <c r="D83" s="66"/>
      <c r="E83" s="66"/>
      <c r="F83" s="66"/>
      <c r="G83" s="67"/>
      <c r="I83" s="64"/>
      <c r="J83" s="64"/>
      <c r="K83" s="64"/>
      <c r="L83" s="64"/>
    </row>
    <row r="84" spans="1:12" s="3" customFormat="1" ht="27" customHeight="1">
      <c r="A84" s="61" t="s">
        <v>49</v>
      </c>
      <c r="B84" s="68">
        <v>558.64</v>
      </c>
      <c r="C84" s="251" t="s">
        <v>108</v>
      </c>
      <c r="D84" s="252"/>
      <c r="E84" s="252"/>
      <c r="F84" s="252"/>
      <c r="G84" s="252"/>
      <c r="H84" s="253"/>
      <c r="I84" s="64"/>
      <c r="J84" s="64"/>
      <c r="K84" s="64"/>
      <c r="L84" s="64"/>
    </row>
    <row r="85" spans="1:12" s="3" customFormat="1" ht="27" customHeight="1">
      <c r="A85" s="61" t="s">
        <v>51</v>
      </c>
      <c r="B85" s="68">
        <v>1155.3420000000001</v>
      </c>
      <c r="C85" s="251" t="s">
        <v>109</v>
      </c>
      <c r="D85" s="252"/>
      <c r="E85" s="252"/>
      <c r="F85" s="252"/>
      <c r="G85" s="252"/>
      <c r="H85" s="253"/>
      <c r="I85" s="64"/>
      <c r="J85" s="64"/>
      <c r="K85" s="64"/>
      <c r="L85" s="64"/>
    </row>
    <row r="86" spans="1:12" s="3" customFormat="1" ht="18.75">
      <c r="A86" s="61"/>
      <c r="B86" s="71"/>
      <c r="C86" s="72"/>
      <c r="D86" s="72"/>
      <c r="E86" s="72"/>
      <c r="F86" s="72"/>
      <c r="G86" s="72"/>
      <c r="H86" s="72"/>
      <c r="I86" s="64"/>
      <c r="J86" s="64"/>
      <c r="K86" s="64"/>
      <c r="L86" s="64"/>
    </row>
    <row r="87" spans="1:12" s="3" customFormat="1" ht="18.75">
      <c r="A87" s="61" t="s">
        <v>53</v>
      </c>
      <c r="B87" s="73">
        <f>B84/B85</f>
        <v>0.48352782119926391</v>
      </c>
      <c r="C87" s="51" t="s">
        <v>54</v>
      </c>
      <c r="D87" s="51"/>
      <c r="E87" s="51"/>
      <c r="F87" s="51"/>
      <c r="G87" s="51"/>
      <c r="I87" s="64"/>
      <c r="J87" s="64"/>
      <c r="K87" s="64"/>
      <c r="L87" s="64"/>
    </row>
    <row r="88" spans="1:12" ht="19.5" customHeight="1">
      <c r="A88" s="59"/>
      <c r="B88" s="59"/>
    </row>
    <row r="89" spans="1:12" ht="27" customHeight="1">
      <c r="A89" s="74" t="s">
        <v>55</v>
      </c>
      <c r="B89" s="75">
        <v>25</v>
      </c>
      <c r="D89" s="161" t="s">
        <v>56</v>
      </c>
      <c r="E89" s="162"/>
      <c r="F89" s="254" t="s">
        <v>57</v>
      </c>
      <c r="G89" s="256"/>
    </row>
    <row r="90" spans="1:12" ht="27" customHeight="1">
      <c r="A90" s="76" t="s">
        <v>58</v>
      </c>
      <c r="B90" s="77">
        <v>1</v>
      </c>
      <c r="C90" s="163" t="s">
        <v>59</v>
      </c>
      <c r="D90" s="79" t="s">
        <v>60</v>
      </c>
      <c r="E90" s="80" t="s">
        <v>61</v>
      </c>
      <c r="F90" s="79" t="s">
        <v>60</v>
      </c>
      <c r="G90" s="164" t="s">
        <v>61</v>
      </c>
      <c r="I90" s="82" t="s">
        <v>62</v>
      </c>
    </row>
    <row r="91" spans="1:12" ht="26.25" customHeight="1">
      <c r="A91" s="76" t="s">
        <v>63</v>
      </c>
      <c r="B91" s="77">
        <v>50</v>
      </c>
      <c r="C91" s="165">
        <v>1</v>
      </c>
      <c r="D91" s="84">
        <v>15683625</v>
      </c>
      <c r="E91" s="85">
        <f>IF(ISBLANK(D91),"-",$D$101/$D$98*D91)</f>
        <v>11203217.097876253</v>
      </c>
      <c r="F91" s="84">
        <v>15437600</v>
      </c>
      <c r="G91" s="86">
        <f>IF(ISBLANK(F91),"-",$D$101/$F$98*F91)</f>
        <v>11014450.529793192</v>
      </c>
      <c r="I91" s="87"/>
    </row>
    <row r="92" spans="1:12" ht="26.25" customHeight="1">
      <c r="A92" s="76" t="s">
        <v>64</v>
      </c>
      <c r="B92" s="77">
        <v>1</v>
      </c>
      <c r="C92" s="149">
        <v>2</v>
      </c>
      <c r="D92" s="89">
        <v>15723428</v>
      </c>
      <c r="E92" s="90">
        <f>IF(ISBLANK(D92),"-",$D$101/$D$98*D92)</f>
        <v>11231649.405467564</v>
      </c>
      <c r="F92" s="89">
        <v>15495023</v>
      </c>
      <c r="G92" s="91">
        <f>IF(ISBLANK(F92),"-",$D$101/$F$98*F92)</f>
        <v>11055420.809679464</v>
      </c>
      <c r="I92" s="258">
        <f>ABS((F96/D96*D95)-F95)/D95</f>
        <v>1.6612485598210151E-2</v>
      </c>
    </row>
    <row r="93" spans="1:12" ht="26.25" customHeight="1">
      <c r="A93" s="76" t="s">
        <v>65</v>
      </c>
      <c r="B93" s="77">
        <v>1</v>
      </c>
      <c r="C93" s="149">
        <v>3</v>
      </c>
      <c r="D93" s="89">
        <v>15716708</v>
      </c>
      <c r="E93" s="90">
        <f>IF(ISBLANK(D93),"-",$D$101/$D$98*D93)</f>
        <v>11226849.136467397</v>
      </c>
      <c r="F93" s="89">
        <v>15464019</v>
      </c>
      <c r="G93" s="91">
        <f>IF(ISBLANK(F93),"-",$D$101/$F$98*F93)</f>
        <v>11033300.012131548</v>
      </c>
      <c r="I93" s="258"/>
    </row>
    <row r="94" spans="1:12" ht="27" customHeight="1">
      <c r="A94" s="76" t="s">
        <v>66</v>
      </c>
      <c r="B94" s="77">
        <v>1</v>
      </c>
      <c r="C94" s="166">
        <v>4</v>
      </c>
      <c r="D94" s="94"/>
      <c r="E94" s="95" t="str">
        <f>IF(ISBLANK(D94),"-",$D$101/$D$98*D94)</f>
        <v>-</v>
      </c>
      <c r="F94" s="167"/>
      <c r="G94" s="96" t="str">
        <f>IF(ISBLANK(F94),"-",$D$101/$F$98*F94)</f>
        <v>-</v>
      </c>
      <c r="I94" s="97"/>
    </row>
    <row r="95" spans="1:12" ht="27" customHeight="1">
      <c r="A95" s="76" t="s">
        <v>67</v>
      </c>
      <c r="B95" s="77">
        <v>1</v>
      </c>
      <c r="C95" s="168" t="s">
        <v>68</v>
      </c>
      <c r="D95" s="169">
        <f>AVERAGE(D91:D94)</f>
        <v>15707920.333333334</v>
      </c>
      <c r="E95" s="100">
        <f>AVERAGE(E91:E94)</f>
        <v>11220571.879937073</v>
      </c>
      <c r="F95" s="170">
        <f>AVERAGE(F91:F94)</f>
        <v>15465547.333333334</v>
      </c>
      <c r="G95" s="171">
        <f>AVERAGE(G91:G94)</f>
        <v>11034390.450534733</v>
      </c>
    </row>
    <row r="96" spans="1:12" ht="26.25" customHeight="1">
      <c r="A96" s="76" t="s">
        <v>69</v>
      </c>
      <c r="B96" s="62">
        <v>1</v>
      </c>
      <c r="C96" s="172" t="s">
        <v>110</v>
      </c>
      <c r="D96" s="173">
        <f>D43</f>
        <v>25.37</v>
      </c>
      <c r="E96" s="92"/>
      <c r="F96" s="104">
        <f>F43</f>
        <v>25.4</v>
      </c>
    </row>
    <row r="97" spans="1:10" ht="26.25" customHeight="1">
      <c r="A97" s="76" t="s">
        <v>71</v>
      </c>
      <c r="B97" s="62">
        <v>1</v>
      </c>
      <c r="C97" s="174" t="s">
        <v>111</v>
      </c>
      <c r="D97" s="175">
        <f>D96*$B$87</f>
        <v>12.267100823825325</v>
      </c>
      <c r="E97" s="107"/>
      <c r="F97" s="106">
        <f>F96*$B$87</f>
        <v>12.281606658461303</v>
      </c>
    </row>
    <row r="98" spans="1:10" ht="19.5" customHeight="1">
      <c r="A98" s="76" t="s">
        <v>73</v>
      </c>
      <c r="B98" s="176">
        <f>(B97/B96)*(B95/B94)*(B93/B92)*(B91/B90)*B89</f>
        <v>1250</v>
      </c>
      <c r="C98" s="174" t="s">
        <v>112</v>
      </c>
      <c r="D98" s="177">
        <f>D97*$B$83/100</f>
        <v>11.666012883457883</v>
      </c>
      <c r="E98" s="110"/>
      <c r="F98" s="109">
        <f>F97*$B$83/100</f>
        <v>11.679807932196701</v>
      </c>
    </row>
    <row r="99" spans="1:10" ht="19.5" customHeight="1">
      <c r="A99" s="259" t="s">
        <v>75</v>
      </c>
      <c r="B99" s="273"/>
      <c r="C99" s="174" t="s">
        <v>113</v>
      </c>
      <c r="D99" s="178">
        <f>D98/$B$98</f>
        <v>9.3328103067663072E-3</v>
      </c>
      <c r="E99" s="110"/>
      <c r="F99" s="113">
        <f>F98/$B$98</f>
        <v>9.3438463457573596E-3</v>
      </c>
      <c r="G99" s="179"/>
      <c r="H99" s="102"/>
    </row>
    <row r="100" spans="1:10" ht="19.5" customHeight="1">
      <c r="A100" s="261"/>
      <c r="B100" s="274"/>
      <c r="C100" s="174" t="s">
        <v>77</v>
      </c>
      <c r="D100" s="180">
        <f>$B$56/$B$116</f>
        <v>6.6666666666666671E-3</v>
      </c>
      <c r="F100" s="118"/>
      <c r="G100" s="181"/>
      <c r="H100" s="102"/>
    </row>
    <row r="101" spans="1:10" ht="18.75">
      <c r="C101" s="174" t="s">
        <v>78</v>
      </c>
      <c r="D101" s="175">
        <f>D100*$B$98</f>
        <v>8.3333333333333339</v>
      </c>
      <c r="F101" s="118"/>
      <c r="G101" s="179"/>
      <c r="H101" s="102"/>
    </row>
    <row r="102" spans="1:10" ht="19.5" customHeight="1">
      <c r="C102" s="182" t="s">
        <v>79</v>
      </c>
      <c r="D102" s="183">
        <f>D101/B34</f>
        <v>17.234444364886155</v>
      </c>
      <c r="F102" s="122"/>
      <c r="G102" s="179"/>
      <c r="H102" s="102"/>
      <c r="J102" s="184"/>
    </row>
    <row r="103" spans="1:10" ht="18.75">
      <c r="C103" s="185" t="s">
        <v>114</v>
      </c>
      <c r="D103" s="186">
        <f>AVERAGE(E91:E94,G91:G94)</f>
        <v>11127481.165235903</v>
      </c>
      <c r="F103" s="122"/>
      <c r="G103" s="187"/>
      <c r="H103" s="102"/>
      <c r="J103" s="188"/>
    </row>
    <row r="104" spans="1:10" ht="18.75">
      <c r="C104" s="152" t="s">
        <v>81</v>
      </c>
      <c r="D104" s="189">
        <f>STDEV(E91:E94,G91:G94)/D103</f>
        <v>9.2785547535996198E-3</v>
      </c>
      <c r="F104" s="122"/>
      <c r="G104" s="179"/>
      <c r="H104" s="102"/>
      <c r="J104" s="188"/>
    </row>
    <row r="105" spans="1:10" ht="19.5" customHeight="1">
      <c r="C105" s="154" t="s">
        <v>20</v>
      </c>
      <c r="D105" s="190">
        <f>COUNT(E91:E94,G91:G94)</f>
        <v>6</v>
      </c>
      <c r="F105" s="122"/>
      <c r="G105" s="179"/>
      <c r="H105" s="102"/>
      <c r="J105" s="188"/>
    </row>
    <row r="106" spans="1:10" ht="19.5" customHeight="1">
      <c r="A106" s="126"/>
      <c r="B106" s="126"/>
      <c r="C106" s="126"/>
      <c r="D106" s="126"/>
      <c r="E106" s="126"/>
    </row>
    <row r="107" spans="1:10" ht="26.25" customHeight="1">
      <c r="A107" s="74" t="s">
        <v>115</v>
      </c>
      <c r="B107" s="75">
        <v>900</v>
      </c>
      <c r="C107" s="191" t="s">
        <v>116</v>
      </c>
      <c r="D107" s="192" t="s">
        <v>60</v>
      </c>
      <c r="E107" s="193" t="s">
        <v>117</v>
      </c>
      <c r="F107" s="194" t="s">
        <v>118</v>
      </c>
    </row>
    <row r="108" spans="1:10" ht="26.25" customHeight="1">
      <c r="A108" s="76" t="s">
        <v>119</v>
      </c>
      <c r="B108" s="77">
        <v>3</v>
      </c>
      <c r="C108" s="195">
        <v>1</v>
      </c>
      <c r="D108" s="196">
        <v>10453890</v>
      </c>
      <c r="E108" s="227">
        <f t="shared" ref="E108:E113" si="1">IF(ISBLANK(D108),"-",D108/$D$103*$D$100*$B$116)</f>
        <v>18.789319603900452</v>
      </c>
      <c r="F108" s="197">
        <f t="shared" ref="F108:F113" si="2">IF(ISBLANK(D108), "-", E108/$B$56)</f>
        <v>0.93946598019502259</v>
      </c>
    </row>
    <row r="109" spans="1:10" ht="26.25" customHeight="1">
      <c r="A109" s="76" t="s">
        <v>92</v>
      </c>
      <c r="B109" s="77">
        <v>10</v>
      </c>
      <c r="C109" s="195">
        <v>2</v>
      </c>
      <c r="D109" s="196">
        <v>10431987</v>
      </c>
      <c r="E109" s="228">
        <f t="shared" si="1"/>
        <v>18.749952204082373</v>
      </c>
      <c r="F109" s="198">
        <f t="shared" si="2"/>
        <v>0.93749761020411859</v>
      </c>
    </row>
    <row r="110" spans="1:10" ht="26.25" customHeight="1">
      <c r="A110" s="76" t="s">
        <v>93</v>
      </c>
      <c r="B110" s="77">
        <v>1</v>
      </c>
      <c r="C110" s="195">
        <v>3</v>
      </c>
      <c r="D110" s="196">
        <v>9858248</v>
      </c>
      <c r="E110" s="228">
        <f t="shared" si="1"/>
        <v>17.718741292142202</v>
      </c>
      <c r="F110" s="198">
        <f t="shared" si="2"/>
        <v>0.88593706460711008</v>
      </c>
    </row>
    <row r="111" spans="1:10" ht="26.25" customHeight="1">
      <c r="A111" s="76" t="s">
        <v>94</v>
      </c>
      <c r="B111" s="77">
        <v>1</v>
      </c>
      <c r="C111" s="195">
        <v>4</v>
      </c>
      <c r="D111" s="196">
        <v>10451094</v>
      </c>
      <c r="E111" s="228">
        <f t="shared" si="1"/>
        <v>18.784294207840947</v>
      </c>
      <c r="F111" s="198">
        <f t="shared" si="2"/>
        <v>0.9392147103920474</v>
      </c>
    </row>
    <row r="112" spans="1:10" ht="26.25" customHeight="1">
      <c r="A112" s="76" t="s">
        <v>95</v>
      </c>
      <c r="B112" s="77">
        <v>1</v>
      </c>
      <c r="C112" s="195">
        <v>5</v>
      </c>
      <c r="D112" s="196">
        <v>10510650</v>
      </c>
      <c r="E112" s="228">
        <f t="shared" si="1"/>
        <v>18.891337300730761</v>
      </c>
      <c r="F112" s="198">
        <f t="shared" si="2"/>
        <v>0.94456686503653808</v>
      </c>
    </row>
    <row r="113" spans="1:10" ht="26.25" customHeight="1">
      <c r="A113" s="76" t="s">
        <v>97</v>
      </c>
      <c r="B113" s="77">
        <v>1</v>
      </c>
      <c r="C113" s="199">
        <v>6</v>
      </c>
      <c r="D113" s="200">
        <v>11033203</v>
      </c>
      <c r="E113" s="229">
        <f t="shared" si="1"/>
        <v>19.830548955624486</v>
      </c>
      <c r="F113" s="201">
        <f t="shared" si="2"/>
        <v>0.99152744778122437</v>
      </c>
    </row>
    <row r="114" spans="1:10" ht="26.25" customHeight="1">
      <c r="A114" s="76" t="s">
        <v>98</v>
      </c>
      <c r="B114" s="77">
        <v>1</v>
      </c>
      <c r="C114" s="195"/>
      <c r="D114" s="149"/>
      <c r="E114" s="50"/>
      <c r="F114" s="202"/>
    </row>
    <row r="115" spans="1:10" ht="26.25" customHeight="1">
      <c r="A115" s="76" t="s">
        <v>99</v>
      </c>
      <c r="B115" s="77">
        <v>1</v>
      </c>
      <c r="C115" s="195"/>
      <c r="D115" s="203" t="s">
        <v>68</v>
      </c>
      <c r="E115" s="231">
        <f>AVERAGE(E108:E113)</f>
        <v>18.794032260720204</v>
      </c>
      <c r="F115" s="204">
        <f>AVERAGE(F108:F113)</f>
        <v>0.93970161303601019</v>
      </c>
    </row>
    <row r="116" spans="1:10" ht="27" customHeight="1">
      <c r="A116" s="76" t="s">
        <v>100</v>
      </c>
      <c r="B116" s="108">
        <f>(B115/B114)*(B113/B112)*(B111/B110)*(B109/B108)*B107</f>
        <v>3000</v>
      </c>
      <c r="C116" s="205"/>
      <c r="D116" s="168" t="s">
        <v>81</v>
      </c>
      <c r="E116" s="206">
        <f>STDEV(E108:E113)/E115</f>
        <v>3.5630914024882124E-2</v>
      </c>
      <c r="F116" s="206">
        <f>STDEV(F108:F113)/F115</f>
        <v>3.5630914024888674E-2</v>
      </c>
      <c r="I116" s="50"/>
    </row>
    <row r="117" spans="1:10" ht="27" customHeight="1">
      <c r="A117" s="259" t="s">
        <v>75</v>
      </c>
      <c r="B117" s="260"/>
      <c r="C117" s="207"/>
      <c r="D117" s="208" t="s">
        <v>20</v>
      </c>
      <c r="E117" s="209">
        <f>COUNT(E108:E113)</f>
        <v>6</v>
      </c>
      <c r="F117" s="209">
        <f>COUNT(F108:F113)</f>
        <v>6</v>
      </c>
      <c r="I117" s="50"/>
      <c r="J117" s="188"/>
    </row>
    <row r="118" spans="1:10" ht="19.5" customHeight="1">
      <c r="A118" s="261"/>
      <c r="B118" s="262"/>
      <c r="C118" s="50"/>
      <c r="D118" s="50"/>
      <c r="E118" s="50"/>
      <c r="F118" s="149"/>
      <c r="G118" s="50"/>
      <c r="H118" s="50"/>
      <c r="I118" s="50"/>
    </row>
    <row r="119" spans="1:10" ht="18.75">
      <c r="A119" s="218"/>
      <c r="B119" s="72"/>
      <c r="C119" s="50"/>
      <c r="D119" s="50"/>
      <c r="E119" s="50"/>
      <c r="F119" s="149"/>
      <c r="G119" s="50"/>
      <c r="H119" s="50"/>
      <c r="I119" s="50"/>
    </row>
    <row r="120" spans="1:10" ht="26.25" customHeight="1">
      <c r="A120" s="60" t="s">
        <v>103</v>
      </c>
      <c r="B120" s="156" t="s">
        <v>120</v>
      </c>
      <c r="C120" s="271" t="str">
        <f>B20</f>
        <v/>
      </c>
      <c r="D120" s="271"/>
      <c r="E120" s="157" t="s">
        <v>121</v>
      </c>
      <c r="F120" s="157"/>
      <c r="G120" s="158">
        <f>F115</f>
        <v>0.93970161303601019</v>
      </c>
      <c r="H120" s="50"/>
      <c r="I120" s="50"/>
    </row>
    <row r="121" spans="1:10" ht="19.5" customHeight="1">
      <c r="A121" s="210"/>
      <c r="B121" s="210"/>
      <c r="C121" s="211"/>
      <c r="D121" s="211"/>
      <c r="E121" s="211"/>
      <c r="F121" s="211"/>
      <c r="G121" s="211"/>
      <c r="H121" s="211"/>
    </row>
    <row r="122" spans="1:10" ht="18.75">
      <c r="B122" s="272" t="s">
        <v>23</v>
      </c>
      <c r="C122" s="272"/>
      <c r="E122" s="163" t="s">
        <v>24</v>
      </c>
      <c r="F122" s="212"/>
      <c r="G122" s="272" t="s">
        <v>25</v>
      </c>
      <c r="H122" s="272"/>
    </row>
    <row r="123" spans="1:10" ht="69.95" customHeight="1">
      <c r="A123" s="213" t="s">
        <v>26</v>
      </c>
      <c r="B123" s="214"/>
      <c r="C123" s="214"/>
      <c r="E123" s="214"/>
      <c r="F123" s="50"/>
      <c r="G123" s="215"/>
      <c r="H123" s="215"/>
    </row>
    <row r="124" spans="1:10" ht="69.95" customHeight="1">
      <c r="A124" s="213" t="s">
        <v>27</v>
      </c>
      <c r="B124" s="216"/>
      <c r="C124" s="216"/>
      <c r="E124" s="216"/>
      <c r="F124" s="50"/>
      <c r="G124" s="217"/>
      <c r="H124" s="217"/>
    </row>
    <row r="125" spans="1:10" ht="18.75">
      <c r="A125" s="148"/>
      <c r="B125" s="148"/>
      <c r="C125" s="149"/>
      <c r="D125" s="149"/>
      <c r="E125" s="149"/>
      <c r="F125" s="153"/>
      <c r="G125" s="149"/>
      <c r="H125" s="149"/>
      <c r="I125" s="50"/>
    </row>
    <row r="126" spans="1:10" ht="18.75">
      <c r="A126" s="148"/>
      <c r="B126" s="148"/>
      <c r="C126" s="149"/>
      <c r="D126" s="149"/>
      <c r="E126" s="149"/>
      <c r="F126" s="153"/>
      <c r="G126" s="149"/>
      <c r="H126" s="149"/>
      <c r="I126" s="50"/>
    </row>
    <row r="127" spans="1:10" ht="18.75">
      <c r="A127" s="148"/>
      <c r="B127" s="148"/>
      <c r="C127" s="149"/>
      <c r="D127" s="149"/>
      <c r="E127" s="149"/>
      <c r="F127" s="153"/>
      <c r="G127" s="149"/>
      <c r="H127" s="149"/>
      <c r="I127" s="50"/>
    </row>
    <row r="128" spans="1:10" ht="18.75">
      <c r="A128" s="148"/>
      <c r="B128" s="148"/>
      <c r="C128" s="149"/>
      <c r="D128" s="149"/>
      <c r="E128" s="149"/>
      <c r="F128" s="153"/>
      <c r="G128" s="149"/>
      <c r="H128" s="149"/>
      <c r="I128" s="50"/>
    </row>
    <row r="129" spans="1:9" ht="18.75">
      <c r="A129" s="148"/>
      <c r="B129" s="148"/>
      <c r="C129" s="149"/>
      <c r="D129" s="149"/>
      <c r="E129" s="149"/>
      <c r="F129" s="153"/>
      <c r="G129" s="149"/>
      <c r="H129" s="149"/>
      <c r="I129" s="50"/>
    </row>
    <row r="130" spans="1:9" ht="18.75">
      <c r="A130" s="148"/>
      <c r="B130" s="148"/>
      <c r="C130" s="149"/>
      <c r="D130" s="149"/>
      <c r="E130" s="149"/>
      <c r="F130" s="153"/>
      <c r="G130" s="149"/>
      <c r="H130" s="149"/>
      <c r="I130" s="50"/>
    </row>
    <row r="131" spans="1:9" ht="18.75">
      <c r="A131" s="148"/>
      <c r="B131" s="148"/>
      <c r="C131" s="149"/>
      <c r="D131" s="149"/>
      <c r="E131" s="149"/>
      <c r="F131" s="153"/>
      <c r="G131" s="149"/>
      <c r="H131" s="149"/>
      <c r="I131" s="50"/>
    </row>
    <row r="132" spans="1:9" ht="18.75">
      <c r="A132" s="148"/>
      <c r="B132" s="148"/>
      <c r="C132" s="149"/>
      <c r="D132" s="149"/>
      <c r="E132" s="149"/>
      <c r="F132" s="153"/>
      <c r="G132" s="149"/>
      <c r="H132" s="149"/>
      <c r="I132" s="50"/>
    </row>
    <row r="133" spans="1:9" ht="18.75">
      <c r="A133" s="148"/>
      <c r="B133" s="148"/>
      <c r="C133" s="149"/>
      <c r="D133" s="149"/>
      <c r="E133" s="149"/>
      <c r="F133" s="153"/>
      <c r="G133" s="149"/>
      <c r="H133" s="149"/>
      <c r="I133" s="50"/>
    </row>
    <row r="250" spans="1:1">
      <c r="A250" s="2">
        <v>5</v>
      </c>
    </row>
  </sheetData>
  <sheetProtection password="F258" sheet="1" formatColumns="0" formatRows="0" insertColumns="0" insertHyperlinks="0" deleteColumns="0" deleteRows="0" autoFilter="0" pivotTables="0"/>
  <mergeCells count="36"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B79:C79"/>
    <mergeCell ref="B80:C80"/>
    <mergeCell ref="I39:I40"/>
    <mergeCell ref="A46:B47"/>
    <mergeCell ref="C60:C63"/>
    <mergeCell ref="D60:D63"/>
    <mergeCell ref="C64:C67"/>
    <mergeCell ref="D64:D67"/>
    <mergeCell ref="B27:C27"/>
    <mergeCell ref="C29:G29"/>
    <mergeCell ref="C31:H31"/>
    <mergeCell ref="C32:H32"/>
    <mergeCell ref="D36:E36"/>
    <mergeCell ref="F36:G36"/>
    <mergeCell ref="B26:C26"/>
    <mergeCell ref="A16:H16"/>
    <mergeCell ref="A17:H17"/>
    <mergeCell ref="B18:C18"/>
    <mergeCell ref="B20:C20"/>
    <mergeCell ref="B21:H21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23" orientation="portrait" r:id="rId1"/>
  <headerFooter>
    <oddHeader>&amp;LVer 3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Uniformity</vt:lpstr>
      <vt:lpstr>SST</vt:lpstr>
      <vt:lpstr>Atorvastatin</vt:lpstr>
      <vt:lpstr>Atorvastatin!Print_Area</vt:lpstr>
      <vt:lpstr>SST!Print_Area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Joyfrida</cp:lastModifiedBy>
  <cp:lastPrinted>2016-04-25T06:05:23Z</cp:lastPrinted>
  <dcterms:created xsi:type="dcterms:W3CDTF">2005-07-05T10:19:27Z</dcterms:created>
  <dcterms:modified xsi:type="dcterms:W3CDTF">2016-04-25T06:31:46Z</dcterms:modified>
</cp:coreProperties>
</file>