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80" yWindow="495" windowWidth="20775" windowHeight="9405" activeTab="4"/>
  </bookViews>
  <sheets>
    <sheet name="SST" sheetId="1" r:id="rId1"/>
    <sheet name="Uniformity" sheetId="4" r:id="rId2"/>
    <sheet name="Amlodipine " sheetId="5" r:id="rId3"/>
    <sheet name="SST (2)" sheetId="8" r:id="rId4"/>
    <sheet name="Amlodipine  (2)" sheetId="6" r:id="rId5"/>
  </sheets>
  <definedNames>
    <definedName name="_xlnm.Print_Area" localSheetId="2">'Amlodipine '!$A$1:$I$124</definedName>
    <definedName name="_xlnm.Print_Area" localSheetId="4">'Amlodipine  (2)'!$A$1:$I$124</definedName>
    <definedName name="_xlnm.Print_Area" localSheetId="1">Uniformity!$A$1:$G$54</definedName>
  </definedNames>
  <calcPr calcId="145621"/>
</workbook>
</file>

<file path=xl/calcChain.xml><?xml version="1.0" encoding="utf-8"?>
<calcChain xmlns="http://schemas.openxmlformats.org/spreadsheetml/2006/main">
  <c r="B53" i="8" l="1"/>
  <c r="E51" i="8"/>
  <c r="D51" i="8"/>
  <c r="C51" i="8"/>
  <c r="B51" i="8"/>
  <c r="B52" i="8" s="1"/>
  <c r="B32" i="8"/>
  <c r="E30" i="8"/>
  <c r="D30" i="8"/>
  <c r="C30" i="8"/>
  <c r="B30" i="8"/>
  <c r="B31" i="8" s="1"/>
  <c r="B21" i="8"/>
  <c r="C120" i="6" l="1"/>
  <c r="B116" i="6"/>
  <c r="D100" i="6"/>
  <c r="D101" i="6" s="1"/>
  <c r="B98" i="6"/>
  <c r="F95" i="6"/>
  <c r="D95" i="6"/>
  <c r="G94" i="6"/>
  <c r="E94" i="6"/>
  <c r="I92" i="6"/>
  <c r="B87" i="6"/>
  <c r="F97" i="6" s="1"/>
  <c r="B81" i="6"/>
  <c r="B83" i="6" s="1"/>
  <c r="B80" i="6"/>
  <c r="B79" i="6"/>
  <c r="C76" i="6"/>
  <c r="H71" i="6"/>
  <c r="G71" i="6"/>
  <c r="B68" i="6"/>
  <c r="H67" i="6"/>
  <c r="G67" i="6"/>
  <c r="H63" i="6"/>
  <c r="G63" i="6"/>
  <c r="B57" i="6"/>
  <c r="B69" i="6" s="1"/>
  <c r="C56" i="6"/>
  <c r="B55" i="6"/>
  <c r="B45" i="6"/>
  <c r="D48" i="6" s="1"/>
  <c r="F44" i="6"/>
  <c r="F45" i="6" s="1"/>
  <c r="F46" i="6" s="1"/>
  <c r="F42" i="6"/>
  <c r="I39" i="6" s="1"/>
  <c r="D42" i="6"/>
  <c r="G41" i="6"/>
  <c r="E41" i="6"/>
  <c r="B34" i="6"/>
  <c r="D44" i="6" s="1"/>
  <c r="D45" i="6" s="1"/>
  <c r="D46" i="6" s="1"/>
  <c r="B30" i="6"/>
  <c r="D102" i="6" l="1"/>
  <c r="G92" i="6"/>
  <c r="F98" i="6"/>
  <c r="F99" i="6" s="1"/>
  <c r="D49" i="6"/>
  <c r="E40" i="6"/>
  <c r="G38" i="6"/>
  <c r="E39" i="6"/>
  <c r="E38" i="6"/>
  <c r="G39" i="6"/>
  <c r="G40" i="6"/>
  <c r="D97" i="6"/>
  <c r="D98" i="6" s="1"/>
  <c r="D99" i="6" s="1"/>
  <c r="B32" i="1"/>
  <c r="E30" i="1"/>
  <c r="D30" i="1"/>
  <c r="C30" i="1"/>
  <c r="B30" i="1"/>
  <c r="B31" i="1" s="1"/>
  <c r="G42" i="6" l="1"/>
  <c r="E91" i="6"/>
  <c r="E92" i="6"/>
  <c r="G91" i="6"/>
  <c r="G95" i="6" s="1"/>
  <c r="G93" i="6"/>
  <c r="D50" i="6"/>
  <c r="D52" i="6"/>
  <c r="E42" i="6"/>
  <c r="E93" i="6"/>
  <c r="C120" i="5"/>
  <c r="B116" i="5"/>
  <c r="D100" i="5" s="1"/>
  <c r="B98" i="5"/>
  <c r="F95" i="5"/>
  <c r="D95" i="5"/>
  <c r="B87" i="5"/>
  <c r="D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I39" i="5" s="1"/>
  <c r="G41" i="5"/>
  <c r="E41" i="5"/>
  <c r="B34" i="5"/>
  <c r="F44" i="5" s="1"/>
  <c r="F45" i="5" s="1"/>
  <c r="B30" i="5"/>
  <c r="D49" i="4"/>
  <c r="C46" i="4"/>
  <c r="C49" i="4" s="1"/>
  <c r="C45" i="4"/>
  <c r="D41" i="4"/>
  <c r="D40" i="4"/>
  <c r="D37" i="4"/>
  <c r="D36" i="4"/>
  <c r="D33" i="4"/>
  <c r="D32" i="4"/>
  <c r="D29" i="4"/>
  <c r="D28" i="4"/>
  <c r="D25" i="4"/>
  <c r="D24" i="4"/>
  <c r="B53" i="1"/>
  <c r="E51" i="1"/>
  <c r="D51" i="1"/>
  <c r="C51" i="1"/>
  <c r="B51" i="1"/>
  <c r="B52" i="1" s="1"/>
  <c r="G68" i="6" l="1"/>
  <c r="H68" i="6" s="1"/>
  <c r="D51" i="6"/>
  <c r="G69" i="6"/>
  <c r="H69" i="6" s="1"/>
  <c r="G66" i="6"/>
  <c r="H66" i="6" s="1"/>
  <c r="G64" i="6"/>
  <c r="H64" i="6" s="1"/>
  <c r="G62" i="6"/>
  <c r="H62" i="6" s="1"/>
  <c r="G60" i="6"/>
  <c r="G61" i="6"/>
  <c r="H61" i="6" s="1"/>
  <c r="G70" i="6"/>
  <c r="H70" i="6" s="1"/>
  <c r="G65" i="6"/>
  <c r="H65" i="6" s="1"/>
  <c r="E95" i="6"/>
  <c r="D105" i="6"/>
  <c r="D103" i="6"/>
  <c r="C50" i="4"/>
  <c r="B57" i="5"/>
  <c r="D26" i="4"/>
  <c r="D30" i="4"/>
  <c r="D34" i="4"/>
  <c r="D38" i="4"/>
  <c r="D42" i="4"/>
  <c r="B49" i="4"/>
  <c r="D50" i="4"/>
  <c r="B69" i="5"/>
  <c r="D27" i="4"/>
  <c r="D31" i="4"/>
  <c r="D35" i="4"/>
  <c r="D39" i="4"/>
  <c r="D43" i="4"/>
  <c r="I92" i="5"/>
  <c r="D101" i="5"/>
  <c r="D102" i="5" s="1"/>
  <c r="F97" i="5"/>
  <c r="F98" i="5" s="1"/>
  <c r="D98" i="5"/>
  <c r="D44" i="5"/>
  <c r="D45" i="5" s="1"/>
  <c r="D46" i="5" s="1"/>
  <c r="D49" i="5"/>
  <c r="E39" i="5"/>
  <c r="G40" i="5"/>
  <c r="F46" i="5"/>
  <c r="G38" i="5"/>
  <c r="G39" i="5"/>
  <c r="E40" i="5"/>
  <c r="H60" i="6" l="1"/>
  <c r="G74" i="6"/>
  <c r="G72" i="6"/>
  <c r="G73" i="6" s="1"/>
  <c r="E112" i="6"/>
  <c r="F112" i="6" s="1"/>
  <c r="E110" i="6"/>
  <c r="F110" i="6" s="1"/>
  <c r="E108" i="6"/>
  <c r="E113" i="6"/>
  <c r="F113" i="6" s="1"/>
  <c r="E111" i="6"/>
  <c r="F111" i="6" s="1"/>
  <c r="E109" i="6"/>
  <c r="F109" i="6" s="1"/>
  <c r="D104" i="6"/>
  <c r="G91" i="5"/>
  <c r="G92" i="5"/>
  <c r="G93" i="5"/>
  <c r="E92" i="5"/>
  <c r="E93" i="5"/>
  <c r="E91" i="5"/>
  <c r="D99" i="5"/>
  <c r="E94" i="5"/>
  <c r="G94" i="5"/>
  <c r="F99" i="5"/>
  <c r="E38" i="5"/>
  <c r="E42" i="5" s="1"/>
  <c r="G42" i="5"/>
  <c r="E115" i="6" l="1"/>
  <c r="E116" i="6" s="1"/>
  <c r="E117" i="6"/>
  <c r="F108" i="6"/>
  <c r="H74" i="6"/>
  <c r="H72" i="6"/>
  <c r="E95" i="5"/>
  <c r="D105" i="5"/>
  <c r="D50" i="5"/>
  <c r="D51" i="5" s="1"/>
  <c r="D103" i="5"/>
  <c r="E110" i="5" s="1"/>
  <c r="F110" i="5" s="1"/>
  <c r="D52" i="5"/>
  <c r="G95" i="5"/>
  <c r="G71" i="5"/>
  <c r="H71" i="5" s="1"/>
  <c r="G66" i="5"/>
  <c r="H66" i="5" s="1"/>
  <c r="G67" i="5"/>
  <c r="H67" i="5" s="1"/>
  <c r="G63" i="5"/>
  <c r="H63" i="5" s="1"/>
  <c r="F117" i="6" l="1"/>
  <c r="F115" i="6"/>
  <c r="G76" i="6"/>
  <c r="H73" i="6"/>
  <c r="G62" i="5"/>
  <c r="H62" i="5" s="1"/>
  <c r="E109" i="5"/>
  <c r="F109" i="5" s="1"/>
  <c r="E113" i="5"/>
  <c r="F113" i="5" s="1"/>
  <c r="D104" i="5"/>
  <c r="E112" i="5"/>
  <c r="F112" i="5" s="1"/>
  <c r="E108" i="5"/>
  <c r="F108" i="5" s="1"/>
  <c r="G69" i="5"/>
  <c r="H69" i="5" s="1"/>
  <c r="G64" i="5"/>
  <c r="H64" i="5" s="1"/>
  <c r="G65" i="5"/>
  <c r="H65" i="5" s="1"/>
  <c r="G61" i="5"/>
  <c r="H61" i="5" s="1"/>
  <c r="G60" i="5"/>
  <c r="H60" i="5" s="1"/>
  <c r="G68" i="5"/>
  <c r="H68" i="5" s="1"/>
  <c r="G70" i="5"/>
  <c r="H70" i="5" s="1"/>
  <c r="E111" i="5"/>
  <c r="F111" i="5" s="1"/>
  <c r="G120" i="6" l="1"/>
  <c r="F116" i="6"/>
  <c r="E115" i="5"/>
  <c r="E116" i="5" s="1"/>
  <c r="E117" i="5"/>
  <c r="G72" i="5"/>
  <c r="G73" i="5" s="1"/>
  <c r="G74" i="5"/>
  <c r="F115" i="5"/>
  <c r="F117" i="5"/>
  <c r="H72" i="5"/>
  <c r="G76" i="5" s="1"/>
  <c r="H74" i="5"/>
  <c r="G120" i="5" l="1"/>
  <c r="F116" i="5"/>
  <c r="H73" i="5"/>
</calcChain>
</file>

<file path=xl/sharedStrings.xml><?xml version="1.0" encoding="utf-8"?>
<sst xmlns="http://schemas.openxmlformats.org/spreadsheetml/2006/main" count="438" uniqueCount="135">
  <si>
    <t>HPLC System Suitability Report</t>
  </si>
  <si>
    <t>Analysis Data</t>
  </si>
  <si>
    <t>Assay</t>
  </si>
  <si>
    <t>Sample(s)</t>
  </si>
  <si>
    <t>Reference Substance:</t>
  </si>
  <si>
    <t>AMLODIN 5 TABLETS</t>
  </si>
  <si>
    <t>% age Purity:</t>
  </si>
  <si>
    <t>NDQD201510456</t>
  </si>
  <si>
    <t>Weight (mg):</t>
  </si>
  <si>
    <t xml:space="preserve">AMLODIPINE BESYLATE </t>
  </si>
  <si>
    <t>Standard Conc (mg/mL):</t>
  </si>
  <si>
    <t>Each Tablets contains: Amlodipine besylate 5mg Eq. to Amlodipine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</si>
  <si>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</si>
  <si>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</si>
  <si>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</si>
  <si>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</si>
  <si>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</si>
  <si>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</si>
  <si>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</si>
  <si>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</si>
  <si>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</si>
  <si>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</si>
  <si>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</si>
  <si>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</si>
  <si>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</si>
  <si>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</si>
  <si>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</si>
  <si>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</si>
  <si>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</si>
  <si>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</si>
  <si>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</si>
  <si>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</si>
  <si>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</si>
  <si>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</si>
  <si>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</si>
  <si>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</si>
  <si>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</si>
  <si>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</si>
  <si>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</si>
  <si>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</si>
  <si>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</si>
  <si>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</si>
  <si>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</si>
  <si>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</si>
  <si>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</si>
  <si>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</si>
  <si>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</si>
  <si>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</si>
  <si>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</si>
  <si>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</si>
  <si>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</si>
  <si>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</si>
  <si>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</si>
  <si>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</si>
  <si>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</si>
  <si>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</si>
  <si>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</si>
  <si>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</si>
  <si>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</si>
  <si>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</si>
  <si>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</si>
  <si>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</si>
  <si>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</si>
  <si>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</si>
  <si>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</si>
  <si>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</si>
  <si>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</si>
  <si>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</si>
  <si>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</si>
  <si>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</si>
  <si>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</si>
  <si>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</si>
  <si>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</si>
  <si>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</si>
  <si>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</si>
  <si>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</si>
  <si>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</si>
  <si>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</si>
  <si>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</si>
  <si>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</si>
  <si>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</si>
  <si>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</si>
  <si>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</si>
  <si>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</si>
  <si>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</si>
  <si>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</si>
  <si>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</si>
  <si>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</si>
  <si>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</si>
  <si>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</si>
  <si>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</si>
  <si>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</si>
  <si>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</si>
  <si>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</si>
  <si>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</si>
  <si>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</si>
  <si>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</si>
  <si>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</si>
  <si>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</si>
  <si>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</si>
  <si>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</si>
  <si>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</si>
  <si>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</si>
  <si>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</si>
  <si>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</si>
  <si>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</si>
  <si>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</si>
  <si>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</si>
  <si>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</si>
  <si>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</si>
  <si>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</si>
  <si>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</si>
  <si>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</si>
  <si>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</si>
  <si>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</si>
  <si>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</si>
  <si>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</si>
  <si>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Average</t>
  </si>
  <si>
    <t>Uniformity of Weight Test Report</t>
  </si>
  <si>
    <t>Uniformity of weight</t>
  </si>
  <si>
    <t>Tablet weight (mg)</t>
  </si>
  <si>
    <t>% Deviation</t>
  </si>
  <si>
    <t>Total</t>
  </si>
  <si>
    <t>% Deviation from mean</t>
  </si>
  <si>
    <t>Amlodipine Besylate BP</t>
  </si>
  <si>
    <t xml:space="preserve">Rutto </t>
  </si>
  <si>
    <t>AMLODIN 5</t>
  </si>
  <si>
    <t>Each uncoacted tablet contains:Amlodipine Besylate USP eq. to Amlodipine 5mg</t>
  </si>
  <si>
    <t>A65-1</t>
  </si>
  <si>
    <t>Rutto</t>
  </si>
  <si>
    <t>MYLOVASC (TM)- 2.5 TABLETS</t>
  </si>
  <si>
    <t>Amlodipine Besylate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</si>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</sst>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000"/>
    <numFmt numFmtId="171" formatCode="0.0\ &quot;mg&quot;"/>
    <numFmt numFmtId="172" formatCode="[$-409]d/mmm/yy;@"/>
  </numFmts>
  <fonts count="32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4" fillId="2" borderId="0"/>
    <xf numFmtId="0" fontId="24" fillId="2" borderId="0"/>
    <xf numFmtId="0" fontId="24" fillId="2" borderId="0"/>
  </cellStyleXfs>
  <cellXfs count="38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20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21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72" fontId="6" fillId="2" borderId="0" xfId="0" applyNumberFormat="1" applyFont="1" applyFill="1"/>
    <xf numFmtId="170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9" xfId="0" applyNumberFormat="1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right" vertical="center"/>
    </xf>
    <xf numFmtId="170" fontId="6" fillId="2" borderId="19" xfId="0" applyNumberFormat="1" applyFont="1" applyFill="1" applyBorder="1" applyAlignment="1">
      <alignment horizontal="center" vertical="center"/>
    </xf>
    <xf numFmtId="164" fontId="5" fillId="2" borderId="19" xfId="0" applyNumberFormat="1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wrapText="1"/>
    </xf>
    <xf numFmtId="164" fontId="5" fillId="2" borderId="19" xfId="0" applyNumberFormat="1" applyFont="1" applyFill="1" applyBorder="1" applyAlignment="1">
      <alignment horizontal="center" wrapText="1"/>
    </xf>
    <xf numFmtId="10" fontId="6" fillId="2" borderId="23" xfId="0" applyNumberFormat="1" applyFont="1" applyFill="1" applyBorder="1" applyAlignment="1">
      <alignment horizontal="center"/>
    </xf>
    <xf numFmtId="10" fontId="6" fillId="2" borderId="40" xfId="0" applyNumberFormat="1" applyFont="1" applyFill="1" applyBorder="1" applyAlignment="1">
      <alignment horizontal="center"/>
    </xf>
    <xf numFmtId="10" fontId="6" fillId="2" borderId="30" xfId="0" applyNumberFormat="1" applyFont="1" applyFill="1" applyBorder="1" applyAlignment="1">
      <alignment horizontal="center"/>
    </xf>
    <xf numFmtId="0" fontId="4" fillId="2" borderId="0" xfId="0" applyFont="1" applyFill="1"/>
    <xf numFmtId="0" fontId="22" fillId="2" borderId="0" xfId="0" applyFont="1" applyFill="1" applyAlignment="1">
      <alignment wrapText="1"/>
    </xf>
    <xf numFmtId="0" fontId="5" fillId="2" borderId="19" xfId="0" applyFont="1" applyFill="1" applyBorder="1" applyAlignment="1">
      <alignment horizontal="center" vertical="center"/>
    </xf>
    <xf numFmtId="165" fontId="5" fillId="2" borderId="35" xfId="0" applyNumberFormat="1" applyFont="1" applyFill="1" applyBorder="1" applyAlignment="1">
      <alignment horizontal="center"/>
    </xf>
    <xf numFmtId="165" fontId="5" fillId="2" borderId="37" xfId="0" applyNumberFormat="1" applyFont="1" applyFill="1" applyBorder="1" applyAlignment="1">
      <alignment horizontal="center"/>
    </xf>
    <xf numFmtId="2" fontId="6" fillId="3" borderId="40" xfId="0" applyNumberFormat="1" applyFont="1" applyFill="1" applyBorder="1" applyProtection="1">
      <protection locked="0"/>
    </xf>
    <xf numFmtId="2" fontId="6" fillId="3" borderId="30" xfId="0" applyNumberFormat="1" applyFont="1" applyFill="1" applyBorder="1" applyProtection="1">
      <protection locked="0"/>
    </xf>
    <xf numFmtId="172" fontId="6" fillId="2" borderId="0" xfId="0" applyNumberFormat="1" applyFont="1" applyFill="1" applyAlignment="1">
      <alignment horizontal="center"/>
    </xf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10" fontId="8" fillId="2" borderId="23" xfId="0" applyNumberFormat="1" applyFont="1" applyFill="1" applyBorder="1" applyAlignment="1">
      <alignment horizontal="center" vertical="center"/>
    </xf>
    <xf numFmtId="0" fontId="8" fillId="2" borderId="40" xfId="0" applyFont="1" applyFill="1" applyBorder="1" applyAlignment="1">
      <alignment horizontal="center"/>
    </xf>
    <xf numFmtId="10" fontId="8" fillId="2" borderId="40" xfId="0" applyNumberFormat="1" applyFont="1" applyFill="1" applyBorder="1" applyAlignment="1">
      <alignment horizontal="center" vertic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41" xfId="0" applyNumberFormat="1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10" fontId="8" fillId="2" borderId="30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10" fontId="10" fillId="7" borderId="26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9" fontId="10" fillId="3" borderId="27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6" xfId="0" applyNumberFormat="1" applyFont="1" applyFill="1" applyBorder="1" applyAlignment="1">
      <alignment horizontal="center"/>
    </xf>
    <xf numFmtId="1" fontId="9" fillId="6" borderId="47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0" fontId="10" fillId="3" borderId="49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44" xfId="0" applyFont="1" applyFill="1" applyBorder="1" applyAlignment="1">
      <alignment horizontal="center"/>
    </xf>
    <xf numFmtId="0" fontId="9" fillId="2" borderId="51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10" fontId="8" fillId="2" borderId="22" xfId="0" applyNumberFormat="1" applyFont="1" applyFill="1" applyBorder="1" applyAlignment="1">
      <alignment horizontal="center"/>
    </xf>
    <xf numFmtId="10" fontId="8" fillId="2" borderId="25" xfId="0" applyNumberFormat="1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10" fontId="8" fillId="2" borderId="29" xfId="0" applyNumberFormat="1" applyFont="1" applyFill="1" applyBorder="1" applyAlignment="1">
      <alignment horizontal="center"/>
    </xf>
    <xf numFmtId="2" fontId="8" fillId="2" borderId="15" xfId="0" applyNumberFormat="1" applyFont="1" applyFill="1" applyBorder="1" applyAlignment="1">
      <alignment horizontal="center"/>
    </xf>
    <xf numFmtId="169" fontId="8" fillId="2" borderId="2" xfId="0" applyNumberFormat="1" applyFont="1" applyFill="1" applyBorder="1" applyAlignment="1">
      <alignment horizontal="right"/>
    </xf>
    <xf numFmtId="10" fontId="10" fillId="7" borderId="18" xfId="0" applyNumberFormat="1" applyFont="1" applyFill="1" applyBorder="1" applyAlignment="1">
      <alignment horizontal="center"/>
    </xf>
    <xf numFmtId="0" fontId="8" fillId="2" borderId="14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8" fillId="2" borderId="53" xfId="0" applyFont="1" applyFill="1" applyBorder="1" applyAlignment="1">
      <alignment horizontal="right"/>
    </xf>
    <xf numFmtId="0" fontId="10" fillId="7" borderId="3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40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10" fontId="10" fillId="6" borderId="54" xfId="0" applyNumberFormat="1" applyFont="1" applyFill="1" applyBorder="1" applyAlignment="1">
      <alignment horizontal="center"/>
    </xf>
    <xf numFmtId="170" fontId="8" fillId="2" borderId="17" xfId="0" applyNumberFormat="1" applyFont="1" applyFill="1" applyBorder="1" applyAlignment="1">
      <alignment horizontal="center"/>
    </xf>
    <xf numFmtId="170" fontId="8" fillId="2" borderId="24" xfId="0" applyNumberFormat="1" applyFont="1" applyFill="1" applyBorder="1" applyAlignment="1">
      <alignment horizontal="center"/>
    </xf>
    <xf numFmtId="170" fontId="8" fillId="2" borderId="28" xfId="0" applyNumberFormat="1" applyFont="1" applyFill="1" applyBorder="1" applyAlignment="1">
      <alignment horizontal="center"/>
    </xf>
    <xf numFmtId="2" fontId="10" fillId="7" borderId="26" xfId="0" applyNumberFormat="1" applyFont="1" applyFill="1" applyBorder="1" applyAlignment="1">
      <alignment horizontal="center"/>
    </xf>
    <xf numFmtId="2" fontId="10" fillId="7" borderId="18" xfId="0" applyNumberFormat="1" applyFont="1" applyFill="1" applyBorder="1" applyAlignment="1">
      <alignment horizontal="center"/>
    </xf>
    <xf numFmtId="0" fontId="11" fillId="2" borderId="0" xfId="0" applyFont="1" applyFill="1"/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14" fontId="6" fillId="2" borderId="0" xfId="0" applyNumberFormat="1" applyFont="1" applyFill="1"/>
    <xf numFmtId="170" fontId="10" fillId="3" borderId="24" xfId="0" applyNumberFormat="1" applyFont="1" applyFill="1" applyBorder="1" applyAlignment="1" applyProtection="1">
      <alignment horizontal="center"/>
      <protection locked="0"/>
    </xf>
    <xf numFmtId="170" fontId="10" fillId="3" borderId="28" xfId="0" applyNumberFormat="1" applyFont="1" applyFill="1" applyBorder="1" applyAlignment="1" applyProtection="1">
      <alignment horizontal="center"/>
      <protection locked="0"/>
    </xf>
    <xf numFmtId="14" fontId="8" fillId="2" borderId="7" xfId="0" applyNumberFormat="1" applyFont="1" applyFill="1" applyBorder="1"/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44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11" fillId="3" borderId="0" xfId="0" applyFont="1" applyFill="1" applyAlignment="1" applyProtection="1">
      <alignment horizontal="left"/>
      <protection locked="0"/>
    </xf>
    <xf numFmtId="0" fontId="9" fillId="2" borderId="34" xfId="0" applyFont="1" applyFill="1" applyBorder="1" applyAlignment="1">
      <alignment horizontal="center"/>
    </xf>
    <xf numFmtId="0" fontId="25" fillId="2" borderId="0" xfId="1" applyFont="1" applyFill="1"/>
    <xf numFmtId="0" fontId="26" fillId="2" borderId="0" xfId="1" applyFont="1" applyFill="1"/>
    <xf numFmtId="0" fontId="26" fillId="2" borderId="0" xfId="1" applyFont="1" applyFill="1" applyAlignment="1">
      <alignment horizontal="right"/>
    </xf>
    <xf numFmtId="0" fontId="28" fillId="2" borderId="0" xfId="1" applyFont="1" applyFill="1"/>
    <xf numFmtId="0" fontId="28" fillId="2" borderId="0" xfId="1" applyFont="1" applyFill="1" applyAlignment="1">
      <alignment horizontal="left"/>
    </xf>
    <xf numFmtId="0" fontId="29" fillId="2" borderId="0" xfId="1" applyFont="1" applyFill="1" applyAlignment="1">
      <alignment horizontal="left"/>
    </xf>
    <xf numFmtId="0" fontId="29" fillId="2" borderId="0" xfId="1" applyFont="1" applyFill="1" applyAlignment="1">
      <alignment horizontal="center"/>
    </xf>
    <xf numFmtId="0" fontId="30" fillId="2" borderId="0" xfId="1" applyFont="1" applyFill="1"/>
    <xf numFmtId="0" fontId="29" fillId="2" borderId="0" xfId="1" applyFont="1" applyFill="1"/>
    <xf numFmtId="2" fontId="29" fillId="2" borderId="0" xfId="1" applyNumberFormat="1" applyFont="1" applyFill="1" applyAlignment="1">
      <alignment horizontal="center"/>
    </xf>
    <xf numFmtId="164" fontId="29" fillId="2" borderId="0" xfId="1" applyNumberFormat="1" applyFont="1" applyFill="1" applyAlignment="1">
      <alignment horizontal="center"/>
    </xf>
    <xf numFmtId="14" fontId="30" fillId="2" borderId="0" xfId="1" applyNumberFormat="1" applyFont="1" applyFill="1"/>
    <xf numFmtId="0" fontId="29" fillId="2" borderId="1" xfId="1" applyFont="1" applyFill="1" applyBorder="1" applyAlignment="1">
      <alignment horizontal="center"/>
    </xf>
    <xf numFmtId="0" fontId="29" fillId="2" borderId="2" xfId="1" applyFont="1" applyFill="1" applyBorder="1" applyAlignment="1">
      <alignment horizontal="center"/>
    </xf>
    <xf numFmtId="0" fontId="30" fillId="2" borderId="3" xfId="1" applyFont="1" applyFill="1" applyBorder="1" applyAlignment="1">
      <alignment horizontal="center"/>
    </xf>
    <xf numFmtId="0" fontId="31" fillId="3" borderId="3" xfId="1" applyFont="1" applyFill="1" applyBorder="1" applyAlignment="1" applyProtection="1">
      <alignment horizontal="center"/>
      <protection locked="0"/>
    </xf>
    <xf numFmtId="2" fontId="31" fillId="3" borderId="3" xfId="1" applyNumberFormat="1" applyFont="1" applyFill="1" applyBorder="1" applyAlignment="1" applyProtection="1">
      <alignment horizontal="center"/>
      <protection locked="0"/>
    </xf>
    <xf numFmtId="2" fontId="31" fillId="3" borderId="4" xfId="1" applyNumberFormat="1" applyFont="1" applyFill="1" applyBorder="1" applyAlignment="1" applyProtection="1">
      <alignment horizontal="center"/>
      <protection locked="0"/>
    </xf>
    <xf numFmtId="0" fontId="31" fillId="3" borderId="5" xfId="1" applyFont="1" applyFill="1" applyBorder="1" applyAlignment="1" applyProtection="1">
      <alignment horizontal="center"/>
      <protection locked="0"/>
    </xf>
    <xf numFmtId="2" fontId="31" fillId="3" borderId="5" xfId="1" applyNumberFormat="1" applyFont="1" applyFill="1" applyBorder="1" applyAlignment="1" applyProtection="1">
      <alignment horizontal="center"/>
      <protection locked="0"/>
    </xf>
    <xf numFmtId="0" fontId="30" fillId="2" borderId="4" xfId="1" applyFont="1" applyFill="1" applyBorder="1"/>
    <xf numFmtId="1" fontId="29" fillId="4" borderId="2" xfId="1" applyNumberFormat="1" applyFont="1" applyFill="1" applyBorder="1" applyAlignment="1">
      <alignment horizontal="center"/>
    </xf>
    <xf numFmtId="1" fontId="29" fillId="4" borderId="1" xfId="1" applyNumberFormat="1" applyFont="1" applyFill="1" applyBorder="1" applyAlignment="1">
      <alignment horizontal="center"/>
    </xf>
    <xf numFmtId="2" fontId="29" fillId="4" borderId="1" xfId="1" applyNumberFormat="1" applyFont="1" applyFill="1" applyBorder="1" applyAlignment="1">
      <alignment horizontal="center"/>
    </xf>
    <xf numFmtId="0" fontId="30" fillId="2" borderId="3" xfId="1" applyFont="1" applyFill="1" applyBorder="1"/>
    <xf numFmtId="10" fontId="29" fillId="5" borderId="1" xfId="1" applyNumberFormat="1" applyFont="1" applyFill="1" applyBorder="1" applyAlignment="1">
      <alignment horizontal="center"/>
    </xf>
    <xf numFmtId="165" fontId="29" fillId="2" borderId="0" xfId="1" applyNumberFormat="1" applyFont="1" applyFill="1" applyAlignment="1">
      <alignment horizontal="center"/>
    </xf>
    <xf numFmtId="0" fontId="30" fillId="2" borderId="6" xfId="1" applyFont="1" applyFill="1" applyBorder="1"/>
    <xf numFmtId="0" fontId="30" fillId="2" borderId="5" xfId="1" applyFont="1" applyFill="1" applyBorder="1"/>
    <xf numFmtId="0" fontId="29" fillId="4" borderId="1" xfId="1" applyFont="1" applyFill="1" applyBorder="1" applyAlignment="1">
      <alignment horizontal="center"/>
    </xf>
    <xf numFmtId="0" fontId="29" fillId="2" borderId="7" xfId="1" applyFont="1" applyFill="1" applyBorder="1" applyAlignment="1">
      <alignment horizontal="center"/>
    </xf>
    <xf numFmtId="0" fontId="30" fillId="2" borderId="7" xfId="1" applyFont="1" applyFill="1" applyBorder="1"/>
    <xf numFmtId="0" fontId="30" fillId="2" borderId="8" xfId="1" applyFont="1" applyFill="1" applyBorder="1"/>
    <xf numFmtId="0" fontId="30" fillId="2" borderId="0" xfId="1" applyFont="1" applyFill="1" applyAlignment="1" applyProtection="1">
      <alignment horizontal="left"/>
      <protection locked="0"/>
    </xf>
    <xf numFmtId="0" fontId="30" fillId="2" borderId="0" xfId="1" applyFont="1" applyFill="1" applyProtection="1">
      <protection locked="0"/>
    </xf>
    <xf numFmtId="0" fontId="26" fillId="2" borderId="9" xfId="1" applyFont="1" applyFill="1" applyBorder="1"/>
    <xf numFmtId="0" fontId="26" fillId="2" borderId="0" xfId="1" applyFont="1" applyFill="1" applyAlignment="1">
      <alignment horizontal="center"/>
    </xf>
    <xf numFmtId="10" fontId="26" fillId="2" borderId="9" xfId="1" applyNumberFormat="1" applyFont="1" applyFill="1" applyBorder="1"/>
    <xf numFmtId="0" fontId="24" fillId="2" borderId="0" xfId="1" applyFill="1"/>
    <xf numFmtId="0" fontId="25" fillId="2" borderId="10" xfId="1" applyFont="1" applyFill="1" applyBorder="1" applyAlignment="1">
      <alignment horizontal="center"/>
    </xf>
    <xf numFmtId="0" fontId="26" fillId="2" borderId="10" xfId="1" applyFont="1" applyFill="1" applyBorder="1" applyAlignment="1">
      <alignment horizontal="center"/>
    </xf>
    <xf numFmtId="0" fontId="25" fillId="2" borderId="0" xfId="1" applyFont="1" applyFill="1" applyAlignment="1">
      <alignment horizontal="right"/>
    </xf>
    <xf numFmtId="0" fontId="26" fillId="2" borderId="7" xfId="1" applyFont="1" applyFill="1" applyBorder="1"/>
    <xf numFmtId="0" fontId="25" fillId="2" borderId="11" xfId="1" applyFont="1" applyFill="1" applyBorder="1"/>
    <xf numFmtId="0" fontId="26" fillId="2" borderId="11" xfId="1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70" fontId="5" fillId="2" borderId="23" xfId="0" applyNumberFormat="1" applyFont="1" applyFill="1" applyBorder="1" applyAlignment="1">
      <alignment horizontal="center" vertical="center"/>
    </xf>
    <xf numFmtId="170" fontId="5" fillId="2" borderId="30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2" fillId="2" borderId="55" xfId="0" applyFont="1" applyFill="1" applyBorder="1" applyAlignment="1">
      <alignment horizontal="center" wrapText="1"/>
    </xf>
    <xf numFmtId="0" fontId="22" fillId="2" borderId="56" xfId="0" applyFont="1" applyFill="1" applyBorder="1" applyAlignment="1">
      <alignment horizontal="center" wrapText="1"/>
    </xf>
    <xf numFmtId="0" fontId="22" fillId="2" borderId="57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6" fillId="2" borderId="12" xfId="0" applyFont="1" applyFill="1" applyBorder="1" applyAlignment="1">
      <alignment horizontal="left" vertical="center" wrapText="1"/>
    </xf>
    <xf numFmtId="0" fontId="16" fillId="2" borderId="13" xfId="0" applyFont="1" applyFill="1" applyBorder="1" applyAlignment="1">
      <alignment horizontal="left" vertical="center" wrapText="1"/>
    </xf>
    <xf numFmtId="0" fontId="16" fillId="2" borderId="39" xfId="0" applyFont="1" applyFill="1" applyBorder="1" applyAlignment="1">
      <alignment horizontal="left" vertical="center" wrapText="1"/>
    </xf>
    <xf numFmtId="0" fontId="16" fillId="2" borderId="41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55" xfId="0" applyFont="1" applyFill="1" applyBorder="1" applyAlignment="1">
      <alignment horizontal="justify" vertical="center" wrapText="1"/>
    </xf>
    <xf numFmtId="0" fontId="16" fillId="2" borderId="56" xfId="0" applyFont="1" applyFill="1" applyBorder="1" applyAlignment="1">
      <alignment horizontal="justify" vertical="center" wrapText="1"/>
    </xf>
    <xf numFmtId="0" fontId="16" fillId="2" borderId="57" xfId="0" applyFont="1" applyFill="1" applyBorder="1" applyAlignment="1">
      <alignment horizontal="justify" vertical="center" wrapText="1"/>
    </xf>
    <xf numFmtId="0" fontId="16" fillId="2" borderId="55" xfId="0" applyFont="1" applyFill="1" applyBorder="1" applyAlignment="1">
      <alignment horizontal="left" vertical="center" wrapText="1"/>
    </xf>
    <xf numFmtId="0" fontId="16" fillId="2" borderId="56" xfId="0" applyFont="1" applyFill="1" applyBorder="1" applyAlignment="1">
      <alignment horizontal="left" vertical="center" wrapText="1"/>
    </xf>
    <xf numFmtId="0" fontId="16" fillId="2" borderId="57" xfId="0" applyFont="1" applyFill="1" applyBorder="1" applyAlignment="1">
      <alignment horizontal="left" vertical="center" wrapText="1"/>
    </xf>
    <xf numFmtId="0" fontId="9" fillId="2" borderId="44" xfId="0" applyFont="1" applyFill="1" applyBorder="1" applyAlignment="1">
      <alignment horizontal="center"/>
    </xf>
    <xf numFmtId="0" fontId="9" fillId="2" borderId="58" xfId="0" applyFont="1" applyFill="1" applyBorder="1" applyAlignment="1">
      <alignment horizontal="center"/>
    </xf>
    <xf numFmtId="10" fontId="12" fillId="2" borderId="40" xfId="0" applyNumberFormat="1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39" xfId="0" applyFont="1" applyFill="1" applyBorder="1" applyAlignment="1">
      <alignment horizontal="center" vertical="center"/>
    </xf>
    <xf numFmtId="2" fontId="10" fillId="3" borderId="23" xfId="0" applyNumberFormat="1" applyFont="1" applyFill="1" applyBorder="1" applyAlignment="1" applyProtection="1">
      <alignment horizontal="center" vertical="center"/>
      <protection locked="0"/>
    </xf>
    <xf numFmtId="2" fontId="10" fillId="3" borderId="40" xfId="0" applyNumberFormat="1" applyFont="1" applyFill="1" applyBorder="1" applyAlignment="1" applyProtection="1">
      <alignment horizontal="center" vertical="center"/>
      <protection locked="0"/>
    </xf>
    <xf numFmtId="2" fontId="10" fillId="3" borderId="30" xfId="0" applyNumberFormat="1" applyFont="1" applyFill="1" applyBorder="1" applyAlignment="1" applyProtection="1">
      <alignment horizontal="center" vertical="center"/>
      <protection locked="0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center" vertical="center" wrapText="1"/>
    </xf>
    <xf numFmtId="0" fontId="10" fillId="3" borderId="0" xfId="0" applyFont="1" applyFill="1" applyAlignment="1" applyProtection="1">
      <alignment horizontal="left"/>
      <protection locked="0"/>
    </xf>
    <xf numFmtId="0" fontId="9" fillId="2" borderId="9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/>
      <protection locked="0"/>
    </xf>
    <xf numFmtId="0" fontId="9" fillId="2" borderId="34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55" xfId="0" applyFont="1" applyFill="1" applyBorder="1" applyAlignment="1">
      <alignment horizontal="center"/>
    </xf>
    <xf numFmtId="0" fontId="16" fillId="2" borderId="56" xfId="0" applyFont="1" applyFill="1" applyBorder="1" applyAlignment="1">
      <alignment horizontal="center"/>
    </xf>
    <xf numFmtId="0" fontId="16" fillId="2" borderId="57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27" fillId="2" borderId="0" xfId="1" applyFont="1" applyFill="1" applyAlignment="1">
      <alignment horizontal="center"/>
    </xf>
    <xf numFmtId="0" fontId="25" fillId="2" borderId="10" xfId="1" applyFont="1" applyFill="1" applyBorder="1" applyAlignment="1">
      <alignment horizontal="center"/>
    </xf>
  </cellXfs>
  <cellStyles count="4">
    <cellStyle name="Normal" xfId="0" builtinId="0"/>
    <cellStyle name="Normal 2" xfId="2"/>
    <cellStyle name="Normal 3" xfId="3"/>
    <cellStyle name="Normal 4" xfId="1"/>
  </cellStyles>
  <dxfs count="31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2" workbookViewId="0">
      <selection activeCell="E40" sqref="E4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35" t="s">
        <v>0</v>
      </c>
      <c r="B15" s="335"/>
      <c r="C15" s="335"/>
      <c r="D15" s="335"/>
      <c r="E15" s="33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221" t="s">
        <v>124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99.21</v>
      </c>
      <c r="C19" s="10"/>
      <c r="D19" s="10"/>
      <c r="E19" s="10"/>
    </row>
    <row r="20" spans="1:6" ht="16.5" customHeight="1" x14ac:dyDescent="0.3">
      <c r="A20" s="7" t="s">
        <v>8</v>
      </c>
      <c r="B20" s="12">
        <v>20</v>
      </c>
      <c r="C20" s="10"/>
      <c r="D20" s="10"/>
      <c r="E20" s="10"/>
    </row>
    <row r="21" spans="1:6" ht="16.5" customHeight="1" x14ac:dyDescent="0.3">
      <c r="A21" s="7" t="s">
        <v>10</v>
      </c>
      <c r="B21" s="13">
        <v>0.02</v>
      </c>
      <c r="C21" s="10"/>
      <c r="D21" s="10"/>
      <c r="E21" s="10"/>
    </row>
    <row r="22" spans="1:6" ht="15.75" customHeight="1" x14ac:dyDescent="0.25">
      <c r="A22" s="10"/>
      <c r="B22" s="280">
        <v>42425</v>
      </c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21407277</v>
      </c>
      <c r="C24" s="18">
        <v>10362.209999999999</v>
      </c>
      <c r="D24" s="19">
        <v>1.07</v>
      </c>
      <c r="E24" s="20">
        <v>10.11</v>
      </c>
    </row>
    <row r="25" spans="1:6" ht="16.5" customHeight="1" x14ac:dyDescent="0.3">
      <c r="A25" s="17">
        <v>2</v>
      </c>
      <c r="B25" s="18">
        <v>21390825</v>
      </c>
      <c r="C25" s="18">
        <v>10373.48</v>
      </c>
      <c r="D25" s="19">
        <v>1.07</v>
      </c>
      <c r="E25" s="19">
        <v>10.119999999999999</v>
      </c>
    </row>
    <row r="26" spans="1:6" ht="16.5" customHeight="1" x14ac:dyDescent="0.3">
      <c r="A26" s="17">
        <v>3</v>
      </c>
      <c r="B26" s="18">
        <v>21397578</v>
      </c>
      <c r="C26" s="18">
        <v>10351.040000000001</v>
      </c>
      <c r="D26" s="19">
        <v>1.07</v>
      </c>
      <c r="E26" s="19">
        <v>10.130000000000001</v>
      </c>
    </row>
    <row r="27" spans="1:6" ht="16.5" customHeight="1" x14ac:dyDescent="0.3">
      <c r="A27" s="17">
        <v>4</v>
      </c>
      <c r="B27" s="18">
        <v>21407641</v>
      </c>
      <c r="C27" s="18">
        <v>10360.93</v>
      </c>
      <c r="D27" s="19">
        <v>1.07</v>
      </c>
      <c r="E27" s="19">
        <v>10.14</v>
      </c>
    </row>
    <row r="28" spans="1:6" ht="16.5" customHeight="1" x14ac:dyDescent="0.3">
      <c r="A28" s="17">
        <v>5</v>
      </c>
      <c r="B28" s="18">
        <v>21412608</v>
      </c>
      <c r="C28" s="18">
        <v>10350.07</v>
      </c>
      <c r="D28" s="19">
        <v>1.07</v>
      </c>
      <c r="E28" s="19">
        <v>10.14</v>
      </c>
    </row>
    <row r="29" spans="1:6" ht="16.5" customHeight="1" x14ac:dyDescent="0.3">
      <c r="A29" s="17">
        <v>6</v>
      </c>
      <c r="B29" s="21">
        <v>21419837</v>
      </c>
      <c r="C29" s="21">
        <v>10302.67</v>
      </c>
      <c r="D29" s="22">
        <v>1.08</v>
      </c>
      <c r="E29" s="22">
        <v>10.14</v>
      </c>
    </row>
    <row r="30" spans="1:6" ht="16.5" customHeight="1" x14ac:dyDescent="0.3">
      <c r="A30" s="23" t="s">
        <v>17</v>
      </c>
      <c r="B30" s="24">
        <f>AVERAGE(B24:B29)</f>
        <v>21405961</v>
      </c>
      <c r="C30" s="25">
        <f>AVERAGE(C24:C29)</f>
        <v>10350.066666666668</v>
      </c>
      <c r="D30" s="26">
        <f>AVERAGE(D24:D29)</f>
        <v>1.0716666666666668</v>
      </c>
      <c r="E30" s="26">
        <f>AVERAGE(E24:E29)</f>
        <v>10.130000000000001</v>
      </c>
    </row>
    <row r="31" spans="1:6" ht="16.5" customHeight="1" x14ac:dyDescent="0.3">
      <c r="A31" s="27" t="s">
        <v>18</v>
      </c>
      <c r="B31" s="28">
        <f>(STDEV(B24:B29)/B30)</f>
        <v>4.857801310161562E-4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73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36" t="s">
        <v>25</v>
      </c>
      <c r="C59" s="336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0" workbookViewId="0">
      <selection activeCell="A12" sqref="A12:G56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40" t="s">
        <v>32</v>
      </c>
      <c r="B11" s="341"/>
      <c r="C11" s="341"/>
      <c r="D11" s="341"/>
      <c r="E11" s="341"/>
      <c r="F11" s="342"/>
      <c r="G11" s="91"/>
    </row>
    <row r="12" spans="1:7" ht="16.5" customHeight="1" x14ac:dyDescent="0.3">
      <c r="A12" s="339" t="s">
        <v>118</v>
      </c>
      <c r="B12" s="339"/>
      <c r="C12" s="339"/>
      <c r="D12" s="339"/>
      <c r="E12" s="339"/>
      <c r="F12" s="339"/>
      <c r="G12" s="90"/>
    </row>
    <row r="14" spans="1:7" ht="16.5" customHeight="1" x14ac:dyDescent="0.3">
      <c r="A14" s="344" t="s">
        <v>34</v>
      </c>
      <c r="B14" s="344"/>
      <c r="C14" s="60" t="s">
        <v>5</v>
      </c>
    </row>
    <row r="15" spans="1:7" ht="16.5" customHeight="1" x14ac:dyDescent="0.3">
      <c r="A15" s="344" t="s">
        <v>35</v>
      </c>
      <c r="B15" s="344"/>
      <c r="C15" s="60" t="s">
        <v>7</v>
      </c>
    </row>
    <row r="16" spans="1:7" ht="16.5" customHeight="1" x14ac:dyDescent="0.3">
      <c r="A16" s="344" t="s">
        <v>36</v>
      </c>
      <c r="B16" s="344"/>
      <c r="C16" s="60" t="s">
        <v>9</v>
      </c>
    </row>
    <row r="17" spans="1:5" ht="16.5" customHeight="1" x14ac:dyDescent="0.3">
      <c r="A17" s="344" t="s">
        <v>37</v>
      </c>
      <c r="B17" s="344"/>
      <c r="C17" s="60" t="s">
        <v>11</v>
      </c>
    </row>
    <row r="18" spans="1:5" ht="16.5" customHeight="1" x14ac:dyDescent="0.3">
      <c r="A18" s="344" t="s">
        <v>38</v>
      </c>
      <c r="B18" s="344"/>
      <c r="C18" s="97">
        <v>42423</v>
      </c>
    </row>
    <row r="19" spans="1:5" ht="16.5" customHeight="1" x14ac:dyDescent="0.3">
      <c r="A19" s="344" t="s">
        <v>39</v>
      </c>
      <c r="B19" s="344"/>
      <c r="C19" s="97">
        <v>42423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339" t="s">
        <v>1</v>
      </c>
      <c r="B21" s="339"/>
      <c r="C21" s="59" t="s">
        <v>119</v>
      </c>
      <c r="D21" s="66"/>
    </row>
    <row r="22" spans="1:5" ht="15.75" customHeight="1" x14ac:dyDescent="0.3">
      <c r="A22" s="343"/>
      <c r="B22" s="343"/>
      <c r="C22" s="57"/>
      <c r="D22" s="343"/>
      <c r="E22" s="343"/>
    </row>
    <row r="23" spans="1:5" ht="33.75" customHeight="1" x14ac:dyDescent="0.3">
      <c r="C23" s="86" t="s">
        <v>120</v>
      </c>
      <c r="D23" s="85" t="s">
        <v>121</v>
      </c>
      <c r="E23" s="52"/>
    </row>
    <row r="24" spans="1:5" ht="15.75" customHeight="1" x14ac:dyDescent="0.3">
      <c r="C24" s="95">
        <v>280.16000000000003</v>
      </c>
      <c r="D24" s="87">
        <f t="shared" ref="D24:D43" si="0">(C24-$C$46)/$C$46</f>
        <v>-9.0580356187623396E-4</v>
      </c>
      <c r="E24" s="53"/>
    </row>
    <row r="25" spans="1:5" ht="15.75" customHeight="1" x14ac:dyDescent="0.3">
      <c r="C25" s="95">
        <v>284.13</v>
      </c>
      <c r="D25" s="88">
        <f t="shared" si="0"/>
        <v>1.3251834787136194E-2</v>
      </c>
      <c r="E25" s="53"/>
    </row>
    <row r="26" spans="1:5" ht="15.75" customHeight="1" x14ac:dyDescent="0.3">
      <c r="C26" s="95">
        <v>288.29000000000002</v>
      </c>
      <c r="D26" s="88">
        <f t="shared" si="0"/>
        <v>2.808704272967838E-2</v>
      </c>
      <c r="E26" s="53"/>
    </row>
    <row r="27" spans="1:5" ht="15.75" customHeight="1" x14ac:dyDescent="0.3">
      <c r="C27" s="95">
        <v>281.99</v>
      </c>
      <c r="D27" s="88">
        <f t="shared" si="0"/>
        <v>5.6202614705400658E-3</v>
      </c>
      <c r="E27" s="53"/>
    </row>
    <row r="28" spans="1:5" ht="15.75" customHeight="1" x14ac:dyDescent="0.3">
      <c r="C28" s="95">
        <v>282.26</v>
      </c>
      <c r="D28" s="88">
        <f t="shared" si="0"/>
        <v>6.5831235245030692E-3</v>
      </c>
      <c r="E28" s="53"/>
    </row>
    <row r="29" spans="1:5" ht="15.75" customHeight="1" x14ac:dyDescent="0.3">
      <c r="C29" s="95">
        <v>278.14999999999998</v>
      </c>
      <c r="D29" s="88">
        <f t="shared" si="0"/>
        <v>-8.0737766302681393E-3</v>
      </c>
      <c r="E29" s="53"/>
    </row>
    <row r="30" spans="1:5" ht="15.75" customHeight="1" x14ac:dyDescent="0.3">
      <c r="C30" s="95">
        <v>282.02999999999997</v>
      </c>
      <c r="D30" s="88">
        <f t="shared" si="0"/>
        <v>5.7629077007566865E-3</v>
      </c>
      <c r="E30" s="53"/>
    </row>
    <row r="31" spans="1:5" ht="15.75" customHeight="1" x14ac:dyDescent="0.3">
      <c r="C31" s="95">
        <v>280.02</v>
      </c>
      <c r="D31" s="88">
        <f t="shared" si="0"/>
        <v>-1.4050653676350164E-3</v>
      </c>
      <c r="E31" s="53"/>
    </row>
    <row r="32" spans="1:5" ht="15.75" customHeight="1" x14ac:dyDescent="0.3">
      <c r="C32" s="95">
        <v>278.26</v>
      </c>
      <c r="D32" s="88">
        <f t="shared" si="0"/>
        <v>-7.6814994971720263E-3</v>
      </c>
      <c r="E32" s="53"/>
    </row>
    <row r="33" spans="1:7" ht="15.75" customHeight="1" x14ac:dyDescent="0.3">
      <c r="C33" s="95">
        <v>278.14</v>
      </c>
      <c r="D33" s="88">
        <f t="shared" si="0"/>
        <v>-8.1094381878222942E-3</v>
      </c>
      <c r="E33" s="53"/>
    </row>
    <row r="34" spans="1:7" ht="15.75" customHeight="1" x14ac:dyDescent="0.3">
      <c r="C34" s="95">
        <v>278.69</v>
      </c>
      <c r="D34" s="88">
        <f t="shared" si="0"/>
        <v>-6.1480525223419286E-3</v>
      </c>
      <c r="E34" s="53"/>
    </row>
    <row r="35" spans="1:7" ht="15.75" customHeight="1" x14ac:dyDescent="0.3">
      <c r="C35" s="95">
        <v>277.66000000000003</v>
      </c>
      <c r="D35" s="88">
        <f t="shared" si="0"/>
        <v>-9.8211929504231684E-3</v>
      </c>
      <c r="E35" s="53"/>
    </row>
    <row r="36" spans="1:7" ht="15.75" customHeight="1" x14ac:dyDescent="0.3">
      <c r="C36" s="95">
        <v>282.74</v>
      </c>
      <c r="D36" s="88">
        <f t="shared" si="0"/>
        <v>8.2948782871041463E-3</v>
      </c>
      <c r="E36" s="53"/>
    </row>
    <row r="37" spans="1:7" ht="15.75" customHeight="1" x14ac:dyDescent="0.3">
      <c r="C37" s="95">
        <v>278.08999999999997</v>
      </c>
      <c r="D37" s="88">
        <f t="shared" si="0"/>
        <v>-8.2877459755932737E-3</v>
      </c>
      <c r="E37" s="53"/>
    </row>
    <row r="38" spans="1:7" ht="15.75" customHeight="1" x14ac:dyDescent="0.3">
      <c r="C38" s="95">
        <v>273.62</v>
      </c>
      <c r="D38" s="88">
        <f t="shared" si="0"/>
        <v>-2.4228462202315088E-2</v>
      </c>
      <c r="E38" s="53"/>
    </row>
    <row r="39" spans="1:7" ht="15.75" customHeight="1" x14ac:dyDescent="0.3">
      <c r="C39" s="95">
        <v>276.7</v>
      </c>
      <c r="D39" s="88">
        <f t="shared" si="0"/>
        <v>-1.3244702475625321E-2</v>
      </c>
      <c r="E39" s="53"/>
    </row>
    <row r="40" spans="1:7" ht="15.75" customHeight="1" x14ac:dyDescent="0.3">
      <c r="C40" s="95">
        <v>286.61</v>
      </c>
      <c r="D40" s="88">
        <f t="shared" si="0"/>
        <v>2.2095901060574817E-2</v>
      </c>
      <c r="E40" s="53"/>
    </row>
    <row r="41" spans="1:7" ht="15.75" customHeight="1" x14ac:dyDescent="0.3">
      <c r="C41" s="95">
        <v>276.06</v>
      </c>
      <c r="D41" s="88">
        <f t="shared" si="0"/>
        <v>-1.5527042159093288E-2</v>
      </c>
      <c r="E41" s="53"/>
    </row>
    <row r="42" spans="1:7" ht="15.75" customHeight="1" x14ac:dyDescent="0.3">
      <c r="C42" s="95">
        <v>281.58</v>
      </c>
      <c r="D42" s="88">
        <f t="shared" si="0"/>
        <v>4.1581376108182789E-3</v>
      </c>
      <c r="E42" s="53"/>
    </row>
    <row r="43" spans="1:7" ht="16.5" customHeight="1" x14ac:dyDescent="0.3">
      <c r="C43" s="96">
        <v>283.10000000000002</v>
      </c>
      <c r="D43" s="89">
        <f t="shared" si="0"/>
        <v>9.5786943590549529E-3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122</v>
      </c>
      <c r="C45" s="83">
        <f>SUM(C24:C44)</f>
        <v>5608.28</v>
      </c>
      <c r="D45" s="78"/>
      <c r="E45" s="54"/>
    </row>
    <row r="46" spans="1:7" ht="17.25" customHeight="1" x14ac:dyDescent="0.3">
      <c r="B46" s="82" t="s">
        <v>117</v>
      </c>
      <c r="C46" s="84">
        <f>AVERAGE(C24:C44)</f>
        <v>280.41399999999999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117</v>
      </c>
      <c r="C48" s="85" t="s">
        <v>123</v>
      </c>
      <c r="D48" s="80"/>
      <c r="G48" s="58"/>
    </row>
    <row r="49" spans="1:6" ht="17.25" customHeight="1" x14ac:dyDescent="0.3">
      <c r="B49" s="337">
        <f>C46</f>
        <v>280.41399999999999</v>
      </c>
      <c r="C49" s="93">
        <f>-IF(C46&lt;=80,10%,IF(C46&lt;250,7.5%,5%))</f>
        <v>-0.05</v>
      </c>
      <c r="D49" s="81">
        <f>IF(C46&lt;=80,C46*0.9,IF(C46&lt;250,C46*0.925,C46*0.95))</f>
        <v>266.39329999999995</v>
      </c>
    </row>
    <row r="50" spans="1:6" ht="17.25" customHeight="1" x14ac:dyDescent="0.3">
      <c r="B50" s="338"/>
      <c r="C50" s="94">
        <f>IF(C46&lt;=80, 10%, IF(C46&lt;250, 7.5%, 5%))</f>
        <v>0.05</v>
      </c>
      <c r="D50" s="81">
        <f>IF(C46&lt;=80, C46*1.1, IF(C46&lt;250, C46*1.075, C46*1.05))</f>
        <v>294.43470000000002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 x14ac:dyDescent="0.3">
      <c r="A53" s="70" t="s">
        <v>28</v>
      </c>
      <c r="B53" s="73" t="s">
        <v>125</v>
      </c>
      <c r="C53" s="72"/>
      <c r="D53" s="71"/>
      <c r="E53" s="61"/>
      <c r="F53" s="73"/>
    </row>
    <row r="54" spans="1:6" ht="34.5" customHeight="1" x14ac:dyDescent="0.3">
      <c r="A54" s="70" t="s">
        <v>29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83" zoomScale="55" zoomScaleNormal="40" zoomScalePageLayoutView="55" workbookViewId="0">
      <selection activeCell="A59" sqref="A5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45" t="s">
        <v>30</v>
      </c>
      <c r="B1" s="345"/>
      <c r="C1" s="345"/>
      <c r="D1" s="345"/>
      <c r="E1" s="345"/>
      <c r="F1" s="345"/>
      <c r="G1" s="345"/>
      <c r="H1" s="345"/>
      <c r="I1" s="345"/>
    </row>
    <row r="2" spans="1:9" ht="18.75" customHeight="1" x14ac:dyDescent="0.25">
      <c r="A2" s="345"/>
      <c r="B2" s="345"/>
      <c r="C2" s="345"/>
      <c r="D2" s="345"/>
      <c r="E2" s="345"/>
      <c r="F2" s="345"/>
      <c r="G2" s="345"/>
      <c r="H2" s="345"/>
      <c r="I2" s="345"/>
    </row>
    <row r="3" spans="1:9" ht="18.75" customHeight="1" x14ac:dyDescent="0.25">
      <c r="A3" s="345"/>
      <c r="B3" s="345"/>
      <c r="C3" s="345"/>
      <c r="D3" s="345"/>
      <c r="E3" s="345"/>
      <c r="F3" s="345"/>
      <c r="G3" s="345"/>
      <c r="H3" s="345"/>
      <c r="I3" s="345"/>
    </row>
    <row r="4" spans="1:9" ht="18.75" customHeight="1" x14ac:dyDescent="0.25">
      <c r="A4" s="345"/>
      <c r="B4" s="345"/>
      <c r="C4" s="345"/>
      <c r="D4" s="345"/>
      <c r="E4" s="345"/>
      <c r="F4" s="345"/>
      <c r="G4" s="345"/>
      <c r="H4" s="345"/>
      <c r="I4" s="345"/>
    </row>
    <row r="5" spans="1:9" ht="18.75" customHeight="1" x14ac:dyDescent="0.25">
      <c r="A5" s="345"/>
      <c r="B5" s="345"/>
      <c r="C5" s="345"/>
      <c r="D5" s="345"/>
      <c r="E5" s="345"/>
      <c r="F5" s="345"/>
      <c r="G5" s="345"/>
      <c r="H5" s="345"/>
      <c r="I5" s="345"/>
    </row>
    <row r="6" spans="1:9" ht="18.75" customHeight="1" x14ac:dyDescent="0.25">
      <c r="A6" s="345"/>
      <c r="B6" s="345"/>
      <c r="C6" s="345"/>
      <c r="D6" s="345"/>
      <c r="E6" s="345"/>
      <c r="F6" s="345"/>
      <c r="G6" s="345"/>
      <c r="H6" s="345"/>
      <c r="I6" s="345"/>
    </row>
    <row r="7" spans="1:9" ht="18.75" customHeight="1" x14ac:dyDescent="0.25">
      <c r="A7" s="345"/>
      <c r="B7" s="345"/>
      <c r="C7" s="345"/>
      <c r="D7" s="345"/>
      <c r="E7" s="345"/>
      <c r="F7" s="345"/>
      <c r="G7" s="345"/>
      <c r="H7" s="345"/>
      <c r="I7" s="345"/>
    </row>
    <row r="8" spans="1:9" x14ac:dyDescent="0.25">
      <c r="A8" s="346" t="s">
        <v>31</v>
      </c>
      <c r="B8" s="346"/>
      <c r="C8" s="346"/>
      <c r="D8" s="346"/>
      <c r="E8" s="346"/>
      <c r="F8" s="346"/>
      <c r="G8" s="346"/>
      <c r="H8" s="346"/>
      <c r="I8" s="346"/>
    </row>
    <row r="9" spans="1:9" x14ac:dyDescent="0.25">
      <c r="A9" s="346"/>
      <c r="B9" s="346"/>
      <c r="C9" s="346"/>
      <c r="D9" s="346"/>
      <c r="E9" s="346"/>
      <c r="F9" s="346"/>
      <c r="G9" s="346"/>
      <c r="H9" s="346"/>
      <c r="I9" s="346"/>
    </row>
    <row r="10" spans="1:9" x14ac:dyDescent="0.25">
      <c r="A10" s="346"/>
      <c r="B10" s="346"/>
      <c r="C10" s="346"/>
      <c r="D10" s="346"/>
      <c r="E10" s="346"/>
      <c r="F10" s="346"/>
      <c r="G10" s="346"/>
      <c r="H10" s="346"/>
      <c r="I10" s="346"/>
    </row>
    <row r="11" spans="1:9" x14ac:dyDescent="0.25">
      <c r="A11" s="346"/>
      <c r="B11" s="346"/>
      <c r="C11" s="346"/>
      <c r="D11" s="346"/>
      <c r="E11" s="346"/>
      <c r="F11" s="346"/>
      <c r="G11" s="346"/>
      <c r="H11" s="346"/>
      <c r="I11" s="346"/>
    </row>
    <row r="12" spans="1:9" x14ac:dyDescent="0.25">
      <c r="A12" s="346"/>
      <c r="B12" s="346"/>
      <c r="C12" s="346"/>
      <c r="D12" s="346"/>
      <c r="E12" s="346"/>
      <c r="F12" s="346"/>
      <c r="G12" s="346"/>
      <c r="H12" s="346"/>
      <c r="I12" s="346"/>
    </row>
    <row r="13" spans="1:9" x14ac:dyDescent="0.25">
      <c r="A13" s="346"/>
      <c r="B13" s="346"/>
      <c r="C13" s="346"/>
      <c r="D13" s="346"/>
      <c r="E13" s="346"/>
      <c r="F13" s="346"/>
      <c r="G13" s="346"/>
      <c r="H13" s="346"/>
      <c r="I13" s="346"/>
    </row>
    <row r="14" spans="1:9" x14ac:dyDescent="0.25">
      <c r="A14" s="346"/>
      <c r="B14" s="346"/>
      <c r="C14" s="346"/>
      <c r="D14" s="346"/>
      <c r="E14" s="346"/>
      <c r="F14" s="346"/>
      <c r="G14" s="346"/>
      <c r="H14" s="346"/>
      <c r="I14" s="346"/>
    </row>
    <row r="15" spans="1:9" ht="19.5" customHeight="1" x14ac:dyDescent="0.3">
      <c r="A15" s="98"/>
    </row>
    <row r="16" spans="1:9" ht="19.5" customHeight="1" x14ac:dyDescent="0.3">
      <c r="A16" s="379" t="s">
        <v>32</v>
      </c>
      <c r="B16" s="380"/>
      <c r="C16" s="380"/>
      <c r="D16" s="380"/>
      <c r="E16" s="380"/>
      <c r="F16" s="380"/>
      <c r="G16" s="380"/>
      <c r="H16" s="381"/>
    </row>
    <row r="17" spans="1:14" ht="20.25" customHeight="1" x14ac:dyDescent="0.25">
      <c r="A17" s="382" t="s">
        <v>33</v>
      </c>
      <c r="B17" s="382"/>
      <c r="C17" s="382"/>
      <c r="D17" s="382"/>
      <c r="E17" s="382"/>
      <c r="F17" s="382"/>
      <c r="G17" s="382"/>
      <c r="H17" s="382"/>
    </row>
    <row r="18" spans="1:14" ht="26.25" customHeight="1" x14ac:dyDescent="0.4">
      <c r="A18" s="100" t="s">
        <v>34</v>
      </c>
      <c r="B18" s="378" t="s">
        <v>126</v>
      </c>
      <c r="C18" s="378"/>
      <c r="D18" s="259"/>
      <c r="E18" s="101"/>
      <c r="F18" s="102"/>
      <c r="G18" s="102"/>
      <c r="H18" s="102"/>
    </row>
    <row r="19" spans="1:14" ht="26.25" customHeight="1" x14ac:dyDescent="0.4">
      <c r="A19" s="100" t="s">
        <v>35</v>
      </c>
      <c r="B19" s="279" t="s">
        <v>7</v>
      </c>
      <c r="C19" s="272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36</v>
      </c>
      <c r="B20" s="383" t="s">
        <v>9</v>
      </c>
      <c r="C20" s="383"/>
      <c r="D20" s="102"/>
      <c r="E20" s="102"/>
      <c r="F20" s="102"/>
      <c r="G20" s="102"/>
      <c r="H20" s="102"/>
    </row>
    <row r="21" spans="1:14" ht="26.25" customHeight="1" x14ac:dyDescent="0.4">
      <c r="A21" s="100" t="s">
        <v>37</v>
      </c>
      <c r="B21" s="383" t="s">
        <v>127</v>
      </c>
      <c r="C21" s="383"/>
      <c r="D21" s="383"/>
      <c r="E21" s="383"/>
      <c r="F21" s="383"/>
      <c r="G21" s="383"/>
      <c r="H21" s="383"/>
      <c r="I21" s="103"/>
    </row>
    <row r="22" spans="1:14" ht="26.25" customHeight="1" x14ac:dyDescent="0.4">
      <c r="A22" s="100" t="s">
        <v>38</v>
      </c>
      <c r="B22" s="104">
        <v>42425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39</v>
      </c>
      <c r="B23" s="104">
        <v>42426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107" t="s">
        <v>4</v>
      </c>
      <c r="B26" s="378" t="s">
        <v>124</v>
      </c>
      <c r="C26" s="378"/>
    </row>
    <row r="27" spans="1:14" ht="26.25" customHeight="1" x14ac:dyDescent="0.4">
      <c r="A27" s="108" t="s">
        <v>40</v>
      </c>
      <c r="B27" s="376" t="s">
        <v>128</v>
      </c>
      <c r="C27" s="376"/>
    </row>
    <row r="28" spans="1:14" ht="27" customHeight="1" x14ac:dyDescent="0.4">
      <c r="A28" s="108" t="s">
        <v>6</v>
      </c>
      <c r="B28" s="109">
        <v>99.21</v>
      </c>
    </row>
    <row r="29" spans="1:14" s="14" customFormat="1" ht="27" customHeight="1" x14ac:dyDescent="0.4">
      <c r="A29" s="108" t="s">
        <v>41</v>
      </c>
      <c r="B29" s="110">
        <v>0</v>
      </c>
      <c r="C29" s="353" t="s">
        <v>42</v>
      </c>
      <c r="D29" s="354"/>
      <c r="E29" s="354"/>
      <c r="F29" s="354"/>
      <c r="G29" s="355"/>
      <c r="I29" s="111"/>
      <c r="J29" s="111"/>
      <c r="K29" s="111"/>
      <c r="L29" s="111"/>
    </row>
    <row r="30" spans="1:14" s="14" customFormat="1" ht="19.5" customHeight="1" x14ac:dyDescent="0.3">
      <c r="A30" s="108" t="s">
        <v>43</v>
      </c>
      <c r="B30" s="112">
        <f>B28-B29</f>
        <v>99.21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4" customFormat="1" ht="27" customHeight="1" x14ac:dyDescent="0.4">
      <c r="A31" s="108" t="s">
        <v>44</v>
      </c>
      <c r="B31" s="115">
        <v>408.88</v>
      </c>
      <c r="C31" s="356" t="s">
        <v>45</v>
      </c>
      <c r="D31" s="357"/>
      <c r="E31" s="357"/>
      <c r="F31" s="357"/>
      <c r="G31" s="357"/>
      <c r="H31" s="358"/>
      <c r="I31" s="111"/>
      <c r="J31" s="111"/>
      <c r="K31" s="111"/>
      <c r="L31" s="111"/>
    </row>
    <row r="32" spans="1:14" s="14" customFormat="1" ht="27" customHeight="1" x14ac:dyDescent="0.4">
      <c r="A32" s="108" t="s">
        <v>46</v>
      </c>
      <c r="B32" s="115">
        <v>567.04999999999995</v>
      </c>
      <c r="C32" s="356" t="s">
        <v>47</v>
      </c>
      <c r="D32" s="357"/>
      <c r="E32" s="357"/>
      <c r="F32" s="357"/>
      <c r="G32" s="357"/>
      <c r="H32" s="358"/>
      <c r="I32" s="111"/>
      <c r="J32" s="111"/>
      <c r="K32" s="111"/>
      <c r="L32" s="116"/>
      <c r="M32" s="116"/>
      <c r="N32" s="117"/>
    </row>
    <row r="33" spans="1:14" s="14" customFormat="1" ht="17.25" customHeight="1" x14ac:dyDescent="0.3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4" customFormat="1" ht="18.75" x14ac:dyDescent="0.3">
      <c r="A34" s="108" t="s">
        <v>48</v>
      </c>
      <c r="B34" s="120">
        <f>B31/B32</f>
        <v>0.72106516180231028</v>
      </c>
      <c r="C34" s="99" t="s">
        <v>49</v>
      </c>
      <c r="D34" s="99"/>
      <c r="E34" s="99"/>
      <c r="F34" s="99"/>
      <c r="G34" s="99"/>
      <c r="I34" s="111"/>
      <c r="J34" s="111"/>
      <c r="K34" s="111"/>
      <c r="L34" s="116"/>
      <c r="M34" s="116"/>
      <c r="N34" s="117"/>
    </row>
    <row r="35" spans="1:14" s="14" customFormat="1" ht="19.5" customHeight="1" x14ac:dyDescent="0.3">
      <c r="A35" s="108"/>
      <c r="B35" s="112"/>
      <c r="G35" s="99"/>
      <c r="I35" s="111"/>
      <c r="J35" s="111"/>
      <c r="K35" s="111"/>
      <c r="L35" s="116"/>
      <c r="M35" s="116"/>
      <c r="N35" s="117"/>
    </row>
    <row r="36" spans="1:14" s="14" customFormat="1" ht="27" customHeight="1" x14ac:dyDescent="0.4">
      <c r="A36" s="121" t="s">
        <v>50</v>
      </c>
      <c r="B36" s="122">
        <v>100</v>
      </c>
      <c r="C36" s="99"/>
      <c r="D36" s="359" t="s">
        <v>51</v>
      </c>
      <c r="E36" s="377"/>
      <c r="F36" s="359" t="s">
        <v>52</v>
      </c>
      <c r="G36" s="360"/>
      <c r="J36" s="111"/>
      <c r="K36" s="111"/>
      <c r="L36" s="116"/>
      <c r="M36" s="116"/>
      <c r="N36" s="117"/>
    </row>
    <row r="37" spans="1:14" s="14" customFormat="1" ht="27" customHeight="1" x14ac:dyDescent="0.4">
      <c r="A37" s="123" t="s">
        <v>53</v>
      </c>
      <c r="B37" s="124">
        <v>10</v>
      </c>
      <c r="C37" s="125" t="s">
        <v>54</v>
      </c>
      <c r="D37" s="126" t="s">
        <v>55</v>
      </c>
      <c r="E37" s="127" t="s">
        <v>56</v>
      </c>
      <c r="F37" s="126" t="s">
        <v>55</v>
      </c>
      <c r="G37" s="128" t="s">
        <v>56</v>
      </c>
      <c r="I37" s="129" t="s">
        <v>57</v>
      </c>
      <c r="J37" s="111"/>
      <c r="K37" s="111"/>
      <c r="L37" s="116"/>
      <c r="M37" s="116"/>
      <c r="N37" s="117"/>
    </row>
    <row r="38" spans="1:14" s="14" customFormat="1" ht="26.25" customHeight="1" x14ac:dyDescent="0.4">
      <c r="A38" s="123" t="s">
        <v>58</v>
      </c>
      <c r="B38" s="124">
        <v>100</v>
      </c>
      <c r="C38" s="130">
        <v>1</v>
      </c>
      <c r="D38" s="273">
        <v>21478967</v>
      </c>
      <c r="E38" s="274">
        <f>IF(ISBLANK(D38),"-",$D$48/$D$45*D38)</f>
        <v>30953637.603780437</v>
      </c>
      <c r="F38" s="273">
        <v>22730718</v>
      </c>
      <c r="G38" s="275">
        <f>IF(ISBLANK(F38),"-",$D$48/$F$45*F38)</f>
        <v>30819424.589060858</v>
      </c>
      <c r="I38" s="131"/>
      <c r="J38" s="111"/>
      <c r="K38" s="111"/>
      <c r="L38" s="116"/>
      <c r="M38" s="116"/>
      <c r="N38" s="117"/>
    </row>
    <row r="39" spans="1:14" s="14" customFormat="1" ht="26.25" customHeight="1" x14ac:dyDescent="0.4">
      <c r="A39" s="123" t="s">
        <v>59</v>
      </c>
      <c r="B39" s="124">
        <v>1</v>
      </c>
      <c r="C39" s="132">
        <v>2</v>
      </c>
      <c r="D39" s="276">
        <v>21482754</v>
      </c>
      <c r="E39" s="277">
        <f>IF(ISBLANK(D39),"-",$D$48/$D$45*D39)</f>
        <v>30959095.102067273</v>
      </c>
      <c r="F39" s="276">
        <v>22729678</v>
      </c>
      <c r="G39" s="278">
        <f>IF(ISBLANK(F39),"-",$D$48/$F$45*F39)</f>
        <v>30818014.505948979</v>
      </c>
      <c r="I39" s="361">
        <f>ABS((F43/D43*D42)-F42)/D42</f>
        <v>4.4594084117305687E-3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60</v>
      </c>
      <c r="B40" s="124">
        <v>1</v>
      </c>
      <c r="C40" s="132">
        <v>3</v>
      </c>
      <c r="D40" s="276">
        <v>21463969</v>
      </c>
      <c r="E40" s="277">
        <f>IF(ISBLANK(D40),"-",$D$48/$D$45*D40)</f>
        <v>30932023.777716015</v>
      </c>
      <c r="F40" s="276">
        <v>22729506</v>
      </c>
      <c r="G40" s="278">
        <f>IF(ISBLANK(F40),"-",$D$48/$F$45*F40)</f>
        <v>30817781.299895864</v>
      </c>
      <c r="I40" s="361"/>
      <c r="L40" s="116"/>
      <c r="M40" s="116"/>
      <c r="N40" s="134"/>
    </row>
    <row r="41" spans="1:14" ht="27" customHeight="1" x14ac:dyDescent="0.4">
      <c r="A41" s="123" t="s">
        <v>61</v>
      </c>
      <c r="B41" s="124">
        <v>1</v>
      </c>
      <c r="C41" s="135"/>
      <c r="D41" s="136"/>
      <c r="E41" s="137" t="str">
        <f>IF(ISBLANK(D41),"-",$D$48/$D$45*D41)</f>
        <v>-</v>
      </c>
      <c r="F41" s="136"/>
      <c r="G41" s="138" t="str">
        <f>IF(ISBLANK(F41),"-",$D$48/$F$45*F41)</f>
        <v>-</v>
      </c>
      <c r="I41" s="139"/>
      <c r="L41" s="116"/>
      <c r="M41" s="116"/>
      <c r="N41" s="134"/>
    </row>
    <row r="42" spans="1:14" ht="27" customHeight="1" x14ac:dyDescent="0.4">
      <c r="A42" s="123" t="s">
        <v>62</v>
      </c>
      <c r="B42" s="124">
        <v>1</v>
      </c>
      <c r="C42" s="140" t="s">
        <v>63</v>
      </c>
      <c r="D42" s="141">
        <f>AVERAGE(D38:D41)</f>
        <v>21475230</v>
      </c>
      <c r="E42" s="142">
        <f>AVERAGE(E38:E41)</f>
        <v>30948252.161187906</v>
      </c>
      <c r="F42" s="141">
        <f>AVERAGE(F38:F41)</f>
        <v>22729967.333333332</v>
      </c>
      <c r="G42" s="143">
        <f>AVERAGE(G38:G41)</f>
        <v>30818406.798301902</v>
      </c>
      <c r="H42" s="144"/>
    </row>
    <row r="43" spans="1:14" ht="26.25" customHeight="1" x14ac:dyDescent="0.4">
      <c r="A43" s="123" t="s">
        <v>64</v>
      </c>
      <c r="B43" s="124">
        <v>1</v>
      </c>
      <c r="C43" s="145" t="s">
        <v>65</v>
      </c>
      <c r="D43" s="146">
        <v>19.399999999999999</v>
      </c>
      <c r="E43" s="134"/>
      <c r="F43" s="146">
        <v>20.62</v>
      </c>
      <c r="H43" s="144"/>
    </row>
    <row r="44" spans="1:14" ht="26.25" customHeight="1" x14ac:dyDescent="0.4">
      <c r="A44" s="123" t="s">
        <v>66</v>
      </c>
      <c r="B44" s="124">
        <v>1</v>
      </c>
      <c r="C44" s="147" t="s">
        <v>67</v>
      </c>
      <c r="D44" s="148">
        <f>D43*$B$34</f>
        <v>13.988664138964818</v>
      </c>
      <c r="E44" s="149"/>
      <c r="F44" s="148">
        <f>F43*$B$34</f>
        <v>14.86836363636364</v>
      </c>
      <c r="H44" s="144"/>
    </row>
    <row r="45" spans="1:14" ht="19.5" customHeight="1" x14ac:dyDescent="0.3">
      <c r="A45" s="123" t="s">
        <v>68</v>
      </c>
      <c r="B45" s="150">
        <f>(B44/B43)*(B42/B41)*(B40/B39)*(B38/B37)*B36</f>
        <v>1000</v>
      </c>
      <c r="C45" s="147" t="s">
        <v>69</v>
      </c>
      <c r="D45" s="151">
        <f>D44*$B$30/100</f>
        <v>13.878153692266995</v>
      </c>
      <c r="E45" s="152"/>
      <c r="F45" s="151">
        <f>F44*$B$30/100</f>
        <v>14.750903563636365</v>
      </c>
      <c r="H45" s="144"/>
    </row>
    <row r="46" spans="1:14" ht="19.5" customHeight="1" x14ac:dyDescent="0.3">
      <c r="A46" s="347" t="s">
        <v>70</v>
      </c>
      <c r="B46" s="348"/>
      <c r="C46" s="147" t="s">
        <v>71</v>
      </c>
      <c r="D46" s="153">
        <f>D45/$B$45</f>
        <v>1.3878153692266994E-2</v>
      </c>
      <c r="E46" s="154"/>
      <c r="F46" s="155">
        <f>F45/$B$45</f>
        <v>1.4750903563636366E-2</v>
      </c>
      <c r="H46" s="144"/>
    </row>
    <row r="47" spans="1:14" ht="27" customHeight="1" x14ac:dyDescent="0.4">
      <c r="A47" s="349"/>
      <c r="B47" s="350"/>
      <c r="C47" s="156" t="s">
        <v>72</v>
      </c>
      <c r="D47" s="157">
        <v>0.02</v>
      </c>
      <c r="E47" s="158"/>
      <c r="F47" s="154"/>
      <c r="H47" s="144"/>
    </row>
    <row r="48" spans="1:14" ht="18.75" x14ac:dyDescent="0.3">
      <c r="C48" s="159" t="s">
        <v>73</v>
      </c>
      <c r="D48" s="151">
        <f>D47*$B$45</f>
        <v>20</v>
      </c>
      <c r="F48" s="160"/>
      <c r="H48" s="144"/>
    </row>
    <row r="49" spans="1:12" ht="19.5" customHeight="1" x14ac:dyDescent="0.3">
      <c r="C49" s="161" t="s">
        <v>74</v>
      </c>
      <c r="D49" s="162">
        <f>D48/B34</f>
        <v>27.7367442770495</v>
      </c>
      <c r="F49" s="160"/>
      <c r="H49" s="144"/>
    </row>
    <row r="50" spans="1:12" ht="18.75" x14ac:dyDescent="0.3">
      <c r="C50" s="121" t="s">
        <v>75</v>
      </c>
      <c r="D50" s="163">
        <f>AVERAGE(E38:E41,G38:G41)</f>
        <v>30883329.4797449</v>
      </c>
      <c r="F50" s="164"/>
      <c r="H50" s="144"/>
    </row>
    <row r="51" spans="1:12" ht="18.75" x14ac:dyDescent="0.3">
      <c r="C51" s="123" t="s">
        <v>76</v>
      </c>
      <c r="D51" s="165">
        <f>STDEV(E38:E41,G38:G41)/D50</f>
        <v>2.3214959587061095E-3</v>
      </c>
      <c r="F51" s="164"/>
      <c r="H51" s="144"/>
    </row>
    <row r="52" spans="1:12" ht="19.5" customHeight="1" x14ac:dyDescent="0.3">
      <c r="C52" s="166" t="s">
        <v>19</v>
      </c>
      <c r="D52" s="167">
        <f>COUNT(E38:E41,G38:G41)</f>
        <v>6</v>
      </c>
      <c r="F52" s="164"/>
    </row>
    <row r="54" spans="1:12" ht="18.75" x14ac:dyDescent="0.3">
      <c r="A54" s="168" t="s">
        <v>1</v>
      </c>
      <c r="B54" s="169" t="s">
        <v>77</v>
      </c>
    </row>
    <row r="55" spans="1:12" ht="18.75" x14ac:dyDescent="0.3">
      <c r="A55" s="99" t="s">
        <v>78</v>
      </c>
      <c r="B55" s="170" t="str">
        <f>B21</f>
        <v>Each uncoacted tablet contains:Amlodipine Besylate USP eq. to Amlodipine 5mg</v>
      </c>
    </row>
    <row r="56" spans="1:12" ht="26.25" customHeight="1" x14ac:dyDescent="0.4">
      <c r="A56" s="171" t="s">
        <v>79</v>
      </c>
      <c r="B56" s="172">
        <v>5</v>
      </c>
      <c r="C56" s="99" t="str">
        <f>B20</f>
        <v xml:space="preserve">AMLODIPINE BESYLATE </v>
      </c>
      <c r="H56" s="173"/>
    </row>
    <row r="57" spans="1:12" ht="18.75" x14ac:dyDescent="0.3">
      <c r="A57" s="170" t="s">
        <v>80</v>
      </c>
      <c r="B57" s="260">
        <f>Uniformity!C46</f>
        <v>280.41399999999999</v>
      </c>
      <c r="H57" s="173"/>
    </row>
    <row r="58" spans="1:12" ht="19.5" customHeight="1" x14ac:dyDescent="0.3">
      <c r="H58" s="173"/>
    </row>
    <row r="59" spans="1:12" s="14" customFormat="1" ht="27" customHeight="1" x14ac:dyDescent="0.4">
      <c r="A59" s="121" t="s">
        <v>81</v>
      </c>
      <c r="B59" s="122">
        <v>100</v>
      </c>
      <c r="C59" s="99"/>
      <c r="D59" s="174" t="s">
        <v>82</v>
      </c>
      <c r="E59" s="175" t="s">
        <v>54</v>
      </c>
      <c r="F59" s="175" t="s">
        <v>55</v>
      </c>
      <c r="G59" s="175" t="s">
        <v>83</v>
      </c>
      <c r="H59" s="125" t="s">
        <v>84</v>
      </c>
      <c r="L59" s="111"/>
    </row>
    <row r="60" spans="1:12" s="14" customFormat="1" ht="26.25" customHeight="1" x14ac:dyDescent="0.4">
      <c r="A60" s="123" t="s">
        <v>85</v>
      </c>
      <c r="B60" s="124">
        <v>1</v>
      </c>
      <c r="C60" s="364" t="s">
        <v>86</v>
      </c>
      <c r="D60" s="367">
        <v>113</v>
      </c>
      <c r="E60" s="176">
        <v>1</v>
      </c>
      <c r="F60" s="177">
        <v>35569538</v>
      </c>
      <c r="G60" s="261">
        <f>IF(ISBLANK(F60),"-",(F60/$D$50*$D$47*$B$68)*($B$57/$D$60))</f>
        <v>5.7161728686615447</v>
      </c>
      <c r="H60" s="178">
        <f t="shared" ref="H60:H70" si="0">IF(ISBLANK(F60),"-",G60/$B$56)</f>
        <v>1.1432345737323089</v>
      </c>
      <c r="L60" s="111"/>
    </row>
    <row r="61" spans="1:12" s="14" customFormat="1" ht="26.25" customHeight="1" x14ac:dyDescent="0.4">
      <c r="A61" s="123" t="s">
        <v>87</v>
      </c>
      <c r="B61" s="124">
        <v>1</v>
      </c>
      <c r="C61" s="365"/>
      <c r="D61" s="368"/>
      <c r="E61" s="179">
        <v>2</v>
      </c>
      <c r="F61" s="133">
        <v>35546876</v>
      </c>
      <c r="G61" s="262">
        <f>IF(ISBLANK(F61),"-",(F61/$D$50*$D$47*$B$68)*($B$57/$D$60))</f>
        <v>5.7125309908966546</v>
      </c>
      <c r="H61" s="180">
        <f t="shared" si="0"/>
        <v>1.142506198179331</v>
      </c>
      <c r="L61" s="111"/>
    </row>
    <row r="62" spans="1:12" s="14" customFormat="1" ht="26.25" customHeight="1" x14ac:dyDescent="0.4">
      <c r="A62" s="123" t="s">
        <v>88</v>
      </c>
      <c r="B62" s="124">
        <v>1</v>
      </c>
      <c r="C62" s="365"/>
      <c r="D62" s="368"/>
      <c r="E62" s="179">
        <v>3</v>
      </c>
      <c r="F62" s="181">
        <v>33582355</v>
      </c>
      <c r="G62" s="262">
        <f>IF(ISBLANK(F62),"-",(F62/$D$50*$D$47*$B$68)*($B$57/$D$60))</f>
        <v>5.3968242859033033</v>
      </c>
      <c r="H62" s="180">
        <f t="shared" si="0"/>
        <v>1.0793648571806607</v>
      </c>
      <c r="L62" s="111"/>
    </row>
    <row r="63" spans="1:12" ht="27" customHeight="1" x14ac:dyDescent="0.4">
      <c r="A63" s="123" t="s">
        <v>89</v>
      </c>
      <c r="B63" s="124">
        <v>1</v>
      </c>
      <c r="C63" s="375"/>
      <c r="D63" s="369"/>
      <c r="E63" s="182">
        <v>4</v>
      </c>
      <c r="F63" s="183"/>
      <c r="G63" s="262" t="str">
        <f>IF(ISBLANK(F63),"-",(F63/$D$50*$D$47*$B$68)*($B$57/$D$60))</f>
        <v>-</v>
      </c>
      <c r="H63" s="180" t="str">
        <f t="shared" si="0"/>
        <v>-</v>
      </c>
    </row>
    <row r="64" spans="1:12" ht="26.25" customHeight="1" x14ac:dyDescent="0.4">
      <c r="A64" s="123" t="s">
        <v>90</v>
      </c>
      <c r="B64" s="124">
        <v>1</v>
      </c>
      <c r="C64" s="364" t="s">
        <v>91</v>
      </c>
      <c r="D64" s="367">
        <v>114.1</v>
      </c>
      <c r="E64" s="176">
        <v>1</v>
      </c>
      <c r="F64" s="177">
        <v>33615547</v>
      </c>
      <c r="G64" s="263">
        <f>IF(ISBLANK(F64),"-",(F64/$D$50*$D$47*$B$68)*($B$57/$D$64))</f>
        <v>5.3500779734638453</v>
      </c>
      <c r="H64" s="184">
        <f t="shared" si="0"/>
        <v>1.070015594692769</v>
      </c>
    </row>
    <row r="65" spans="1:8" ht="26.25" customHeight="1" x14ac:dyDescent="0.4">
      <c r="A65" s="123" t="s">
        <v>92</v>
      </c>
      <c r="B65" s="124">
        <v>1</v>
      </c>
      <c r="C65" s="365"/>
      <c r="D65" s="368"/>
      <c r="E65" s="179">
        <v>2</v>
      </c>
      <c r="F65" s="133">
        <v>33619866</v>
      </c>
      <c r="G65" s="264">
        <f>IF(ISBLANK(F65),"-",(F65/$D$50*$D$47*$B$68)*($B$57/$D$64))</f>
        <v>5.3507653633423251</v>
      </c>
      <c r="H65" s="185">
        <f t="shared" si="0"/>
        <v>1.0701530726684649</v>
      </c>
    </row>
    <row r="66" spans="1:8" ht="26.25" customHeight="1" x14ac:dyDescent="0.4">
      <c r="A66" s="123" t="s">
        <v>93</v>
      </c>
      <c r="B66" s="124">
        <v>1</v>
      </c>
      <c r="C66" s="365"/>
      <c r="D66" s="368"/>
      <c r="E66" s="179">
        <v>3</v>
      </c>
      <c r="F66" s="133">
        <v>33582355</v>
      </c>
      <c r="G66" s="264">
        <f>IF(ISBLANK(F66),"-",(F66/$D$50*$D$47*$B$68)*($B$57/$D$64))</f>
        <v>5.3447953050576098</v>
      </c>
      <c r="H66" s="185">
        <f t="shared" si="0"/>
        <v>1.068959061011522</v>
      </c>
    </row>
    <row r="67" spans="1:8" ht="27" customHeight="1" x14ac:dyDescent="0.4">
      <c r="A67" s="123" t="s">
        <v>94</v>
      </c>
      <c r="B67" s="124">
        <v>1</v>
      </c>
      <c r="C67" s="375"/>
      <c r="D67" s="369"/>
      <c r="E67" s="182">
        <v>4</v>
      </c>
      <c r="F67" s="183"/>
      <c r="G67" s="265" t="str">
        <f>IF(ISBLANK(F67),"-",(F67/$D$50*$D$47*$B$68)*($B$57/$D$64))</f>
        <v>-</v>
      </c>
      <c r="H67" s="186" t="str">
        <f t="shared" si="0"/>
        <v>-</v>
      </c>
    </row>
    <row r="68" spans="1:8" ht="26.25" customHeight="1" x14ac:dyDescent="0.4">
      <c r="A68" s="123" t="s">
        <v>95</v>
      </c>
      <c r="B68" s="187">
        <f>(B67/B66)*(B65/B64)*(B63/B62)*(B61/B60)*B59</f>
        <v>100</v>
      </c>
      <c r="C68" s="364" t="s">
        <v>96</v>
      </c>
      <c r="D68" s="367">
        <v>112</v>
      </c>
      <c r="E68" s="176">
        <v>1</v>
      </c>
      <c r="F68" s="177">
        <v>34726709</v>
      </c>
      <c r="G68" s="263">
        <f>IF(ISBLANK(F68),"-",(F68/$D$50*$D$47*$B$68)*($B$57/$D$68))</f>
        <v>5.6305546561204158</v>
      </c>
      <c r="H68" s="180">
        <f t="shared" si="0"/>
        <v>1.1261109312240831</v>
      </c>
    </row>
    <row r="69" spans="1:8" ht="27" customHeight="1" x14ac:dyDescent="0.4">
      <c r="A69" s="166" t="s">
        <v>97</v>
      </c>
      <c r="B69" s="188">
        <f>(D47*B68)/B56*B57</f>
        <v>112.1656</v>
      </c>
      <c r="C69" s="365"/>
      <c r="D69" s="368"/>
      <c r="E69" s="179">
        <v>2</v>
      </c>
      <c r="F69" s="133">
        <v>34709290</v>
      </c>
      <c r="G69" s="264">
        <f>IF(ISBLANK(F69),"-",(F69/$D$50*$D$47*$B$68)*($B$57/$D$68))</f>
        <v>5.6277303564853725</v>
      </c>
      <c r="H69" s="180">
        <f t="shared" si="0"/>
        <v>1.1255460712970744</v>
      </c>
    </row>
    <row r="70" spans="1:8" ht="26.25" customHeight="1" x14ac:dyDescent="0.4">
      <c r="A70" s="370" t="s">
        <v>70</v>
      </c>
      <c r="B70" s="371"/>
      <c r="C70" s="365"/>
      <c r="D70" s="368"/>
      <c r="E70" s="179">
        <v>3</v>
      </c>
      <c r="F70" s="133">
        <v>34657255</v>
      </c>
      <c r="G70" s="264">
        <f>IF(ISBLANK(F70),"-",(F70/$D$50*$D$47*$B$68)*($B$57/$D$68))</f>
        <v>5.6192934524432641</v>
      </c>
      <c r="H70" s="180">
        <f t="shared" si="0"/>
        <v>1.1238586904886527</v>
      </c>
    </row>
    <row r="71" spans="1:8" ht="27" customHeight="1" thickBot="1" x14ac:dyDescent="0.35">
      <c r="A71" s="372"/>
      <c r="B71" s="373"/>
      <c r="C71" s="366"/>
      <c r="D71" s="369"/>
      <c r="E71" s="182">
        <v>4</v>
      </c>
      <c r="G71" s="265" t="str">
        <f>IF(ISBLANK(H81),"-",(H81/$D$50*$D$47*$B$68)*($B$57/$D$68))</f>
        <v>-</v>
      </c>
      <c r="H71" s="189" t="str">
        <f>IF(ISBLANK(H81),"-",G71/$B$56)</f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63</v>
      </c>
      <c r="G72" s="270">
        <f>AVERAGE(G60:G71)</f>
        <v>5.5276383613749269</v>
      </c>
      <c r="H72" s="193">
        <f>AVERAGE(H60:H71)</f>
        <v>1.1055276722749854</v>
      </c>
    </row>
    <row r="73" spans="1:8" ht="26.25" customHeight="1" x14ac:dyDescent="0.4">
      <c r="C73" s="190"/>
      <c r="D73" s="190"/>
      <c r="E73" s="190"/>
      <c r="F73" s="194" t="s">
        <v>76</v>
      </c>
      <c r="G73" s="266">
        <f>STDEV(G60:G71)/G72</f>
        <v>2.9456603842676184E-2</v>
      </c>
      <c r="H73" s="266">
        <f>STDEV(H60:H71)/H72</f>
        <v>2.945660384267617E-2</v>
      </c>
    </row>
    <row r="74" spans="1:8" ht="27" customHeight="1" x14ac:dyDescent="0.4">
      <c r="A74" s="190"/>
      <c r="B74" s="190"/>
      <c r="C74" s="191"/>
      <c r="D74" s="191"/>
      <c r="E74" s="195"/>
      <c r="F74" s="196" t="s">
        <v>19</v>
      </c>
      <c r="G74" s="197">
        <f>COUNT(G60:G71)</f>
        <v>9</v>
      </c>
      <c r="H74" s="197">
        <f>COUNT(H60:H71)</f>
        <v>9</v>
      </c>
    </row>
    <row r="76" spans="1:8" ht="26.25" customHeight="1" x14ac:dyDescent="0.4">
      <c r="A76" s="107" t="s">
        <v>98</v>
      </c>
      <c r="B76" s="198" t="s">
        <v>99</v>
      </c>
      <c r="C76" s="351" t="str">
        <f>B20</f>
        <v xml:space="preserve">AMLODIPINE BESYLATE </v>
      </c>
      <c r="D76" s="351"/>
      <c r="E76" s="199" t="s">
        <v>100</v>
      </c>
      <c r="F76" s="199"/>
      <c r="G76" s="200">
        <f>H72</f>
        <v>1.1055276722749854</v>
      </c>
      <c r="H76" s="201"/>
    </row>
    <row r="77" spans="1:8" ht="18.75" x14ac:dyDescent="0.3">
      <c r="A77" s="106" t="s">
        <v>101</v>
      </c>
      <c r="B77" s="106" t="s">
        <v>102</v>
      </c>
    </row>
    <row r="78" spans="1:8" ht="18.75" x14ac:dyDescent="0.3">
      <c r="A78" s="106"/>
      <c r="B78" s="106"/>
    </row>
    <row r="79" spans="1:8" ht="26.25" customHeight="1" x14ac:dyDescent="0.4">
      <c r="A79" s="107" t="s">
        <v>4</v>
      </c>
      <c r="B79" s="374" t="str">
        <f>B26</f>
        <v>Amlodipine Besylate BP</v>
      </c>
      <c r="C79" s="374"/>
    </row>
    <row r="80" spans="1:8" ht="26.25" customHeight="1" x14ac:dyDescent="0.4">
      <c r="A80" s="108" t="s">
        <v>40</v>
      </c>
      <c r="B80" s="374" t="str">
        <f>B27</f>
        <v>A65-1</v>
      </c>
      <c r="C80" s="374"/>
    </row>
    <row r="81" spans="1:12" ht="27" customHeight="1" thickBot="1" x14ac:dyDescent="0.45">
      <c r="A81" s="108" t="s">
        <v>6</v>
      </c>
      <c r="B81" s="202">
        <f>B28</f>
        <v>99.21</v>
      </c>
      <c r="H81" s="183"/>
    </row>
    <row r="82" spans="1:12" s="14" customFormat="1" ht="27" customHeight="1" thickBot="1" x14ac:dyDescent="0.45">
      <c r="A82" s="108" t="s">
        <v>41</v>
      </c>
      <c r="B82" s="110">
        <v>0</v>
      </c>
      <c r="C82" s="353" t="s">
        <v>42</v>
      </c>
      <c r="D82" s="354"/>
      <c r="E82" s="354"/>
      <c r="F82" s="354"/>
      <c r="G82" s="355"/>
      <c r="I82" s="111"/>
      <c r="J82" s="111"/>
      <c r="K82" s="111"/>
      <c r="L82" s="111"/>
    </row>
    <row r="83" spans="1:12" s="14" customFormat="1" ht="19.5" customHeight="1" x14ac:dyDescent="0.3">
      <c r="A83" s="108" t="s">
        <v>43</v>
      </c>
      <c r="B83" s="112">
        <f>B81-B82</f>
        <v>99.21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4" customFormat="1" ht="27" customHeight="1" x14ac:dyDescent="0.4">
      <c r="A84" s="108" t="s">
        <v>44</v>
      </c>
      <c r="B84" s="115">
        <v>408.88</v>
      </c>
      <c r="C84" s="356" t="s">
        <v>103</v>
      </c>
      <c r="D84" s="357"/>
      <c r="E84" s="357"/>
      <c r="F84" s="357"/>
      <c r="G84" s="357"/>
      <c r="H84" s="358"/>
      <c r="I84" s="111"/>
      <c r="J84" s="111"/>
      <c r="K84" s="111"/>
      <c r="L84" s="111"/>
    </row>
    <row r="85" spans="1:12" s="14" customFormat="1" ht="27" customHeight="1" x14ac:dyDescent="0.4">
      <c r="A85" s="108" t="s">
        <v>46</v>
      </c>
      <c r="B85" s="115">
        <v>567.04999999999995</v>
      </c>
      <c r="C85" s="356" t="s">
        <v>104</v>
      </c>
      <c r="D85" s="357"/>
      <c r="E85" s="357"/>
      <c r="F85" s="357"/>
      <c r="G85" s="357"/>
      <c r="H85" s="358"/>
      <c r="I85" s="111"/>
      <c r="J85" s="111"/>
      <c r="K85" s="111"/>
      <c r="L85" s="111"/>
    </row>
    <row r="86" spans="1:12" s="14" customFormat="1" ht="18.75" x14ac:dyDescent="0.3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4" customFormat="1" ht="18.75" x14ac:dyDescent="0.3">
      <c r="A87" s="108" t="s">
        <v>48</v>
      </c>
      <c r="B87" s="120">
        <f>B84/B85</f>
        <v>0.72106516180231028</v>
      </c>
      <c r="C87" s="99" t="s">
        <v>49</v>
      </c>
      <c r="D87" s="99"/>
      <c r="E87" s="99"/>
      <c r="F87" s="99"/>
      <c r="G87" s="99"/>
      <c r="I87" s="111"/>
      <c r="J87" s="111"/>
      <c r="K87" s="111"/>
      <c r="L87" s="111"/>
    </row>
    <row r="88" spans="1:12" ht="19.5" customHeight="1" x14ac:dyDescent="0.3">
      <c r="A88" s="106"/>
      <c r="B88" s="106"/>
    </row>
    <row r="89" spans="1:12" ht="27" customHeight="1" x14ac:dyDescent="0.4">
      <c r="A89" s="121" t="s">
        <v>50</v>
      </c>
      <c r="B89" s="122">
        <v>50</v>
      </c>
      <c r="D89" s="203" t="s">
        <v>51</v>
      </c>
      <c r="E89" s="204"/>
      <c r="F89" s="359" t="s">
        <v>52</v>
      </c>
      <c r="G89" s="360"/>
    </row>
    <row r="90" spans="1:12" ht="27" customHeight="1" x14ac:dyDescent="0.4">
      <c r="A90" s="123" t="s">
        <v>53</v>
      </c>
      <c r="B90" s="124">
        <v>3</v>
      </c>
      <c r="C90" s="205" t="s">
        <v>54</v>
      </c>
      <c r="D90" s="126" t="s">
        <v>55</v>
      </c>
      <c r="E90" s="127" t="s">
        <v>56</v>
      </c>
      <c r="F90" s="126" t="s">
        <v>55</v>
      </c>
      <c r="G90" s="206" t="s">
        <v>56</v>
      </c>
      <c r="I90" s="129" t="s">
        <v>57</v>
      </c>
    </row>
    <row r="91" spans="1:12" ht="26.25" customHeight="1" x14ac:dyDescent="0.4">
      <c r="A91" s="123" t="s">
        <v>58</v>
      </c>
      <c r="B91" s="124">
        <v>100</v>
      </c>
      <c r="C91" s="207">
        <v>1</v>
      </c>
      <c r="D91" s="273">
        <v>0.22800000000000001</v>
      </c>
      <c r="E91" s="274">
        <f>IF(ISBLANK(D91),"-",$D$101/$D$98*D91)</f>
        <v>0.20766011666675752</v>
      </c>
      <c r="F91" s="273">
        <v>0.2104</v>
      </c>
      <c r="G91" s="275">
        <f>IF(ISBLANK(F91),"-",$D$101/$F$98*F91)</f>
        <v>0.21257158918462557</v>
      </c>
      <c r="I91" s="131"/>
    </row>
    <row r="92" spans="1:12" ht="26.25" customHeight="1" x14ac:dyDescent="0.4">
      <c r="A92" s="123" t="s">
        <v>59</v>
      </c>
      <c r="B92" s="124">
        <v>10</v>
      </c>
      <c r="C92" s="191">
        <v>2</v>
      </c>
      <c r="D92" s="276">
        <v>0.2271</v>
      </c>
      <c r="E92" s="277">
        <f>IF(ISBLANK(D92),"-",$D$101/$D$98*D92)</f>
        <v>0.20684040567991505</v>
      </c>
      <c r="F92" s="276">
        <v>0.21229999999999999</v>
      </c>
      <c r="G92" s="278">
        <f>IF(ISBLANK(F92),"-",$D$101/$F$98*F92)</f>
        <v>0.21449119954323198</v>
      </c>
      <c r="I92" s="361">
        <f>ABS((F96/D96*D95)-F95)/D95</f>
        <v>2.53936688710765E-2</v>
      </c>
    </row>
    <row r="93" spans="1:12" ht="26.25" customHeight="1" x14ac:dyDescent="0.4">
      <c r="A93" s="123" t="s">
        <v>60</v>
      </c>
      <c r="B93" s="124">
        <v>20</v>
      </c>
      <c r="C93" s="191">
        <v>3</v>
      </c>
      <c r="D93" s="276">
        <v>0.22869999999999999</v>
      </c>
      <c r="E93" s="277">
        <f>IF(ISBLANK(D93),"-",$D$101/$D$98*D93)</f>
        <v>0.20829766965652385</v>
      </c>
      <c r="F93" s="276">
        <v>0.21110000000000001</v>
      </c>
      <c r="G93" s="278">
        <f>IF(ISBLANK(F93),"-",$D$101/$F$98*F93)</f>
        <v>0.21327881405358584</v>
      </c>
      <c r="I93" s="361"/>
    </row>
    <row r="94" spans="1:12" ht="27" customHeight="1" x14ac:dyDescent="0.4">
      <c r="A94" s="123" t="s">
        <v>61</v>
      </c>
      <c r="B94" s="124">
        <v>1</v>
      </c>
      <c r="C94" s="208">
        <v>4</v>
      </c>
      <c r="D94" s="136"/>
      <c r="E94" s="137" t="str">
        <f>IF(ISBLANK(D94),"-",$D$101/$D$98*D94)</f>
        <v>-</v>
      </c>
      <c r="F94" s="209"/>
      <c r="G94" s="138" t="str">
        <f>IF(ISBLANK(F94),"-",$D$101/$F$98*F94)</f>
        <v>-</v>
      </c>
      <c r="I94" s="139"/>
    </row>
    <row r="95" spans="1:12" ht="27" customHeight="1" x14ac:dyDescent="0.4">
      <c r="A95" s="123" t="s">
        <v>62</v>
      </c>
      <c r="B95" s="124">
        <v>1</v>
      </c>
      <c r="C95" s="210" t="s">
        <v>63</v>
      </c>
      <c r="D95" s="211">
        <f>AVERAGE(D91:D94)</f>
        <v>0.22793333333333332</v>
      </c>
      <c r="E95" s="142">
        <f>AVERAGE(E91:E94)</f>
        <v>0.20759939733439881</v>
      </c>
      <c r="F95" s="212">
        <f>AVERAGE(F91:F94)</f>
        <v>0.21126666666666663</v>
      </c>
      <c r="G95" s="213">
        <f>AVERAGE(G91:G94)</f>
        <v>0.21344720092714778</v>
      </c>
    </row>
    <row r="96" spans="1:12" ht="26.25" customHeight="1" x14ac:dyDescent="0.4">
      <c r="A96" s="123" t="s">
        <v>64</v>
      </c>
      <c r="B96" s="109">
        <v>1</v>
      </c>
      <c r="C96" s="214" t="s">
        <v>105</v>
      </c>
      <c r="D96" s="215">
        <v>25.58</v>
      </c>
      <c r="E96" s="134"/>
      <c r="F96" s="146">
        <v>23.06</v>
      </c>
    </row>
    <row r="97" spans="1:10" ht="26.25" customHeight="1" x14ac:dyDescent="0.4">
      <c r="A97" s="123" t="s">
        <v>66</v>
      </c>
      <c r="B97" s="109">
        <v>1</v>
      </c>
      <c r="C97" s="216" t="s">
        <v>106</v>
      </c>
      <c r="D97" s="217">
        <f>D96*$B$87</f>
        <v>18.444846838903096</v>
      </c>
      <c r="E97" s="149"/>
      <c r="F97" s="148">
        <f>F96*$B$87</f>
        <v>16.627762631161275</v>
      </c>
    </row>
    <row r="98" spans="1:10" ht="19.5" customHeight="1" x14ac:dyDescent="0.3">
      <c r="A98" s="123" t="s">
        <v>68</v>
      </c>
      <c r="B98" s="218">
        <f>(B97/B96)*(B95/B94)*(B93/B92)*(B91/B90)*B89</f>
        <v>3333.3333333333335</v>
      </c>
      <c r="C98" s="216" t="s">
        <v>107</v>
      </c>
      <c r="D98" s="219">
        <f>D97*$B$83/100</f>
        <v>18.299132548875761</v>
      </c>
      <c r="E98" s="152"/>
      <c r="F98" s="151">
        <f>F97*$B$83/100</f>
        <v>16.4964033063751</v>
      </c>
    </row>
    <row r="99" spans="1:10" ht="19.5" customHeight="1" x14ac:dyDescent="0.3">
      <c r="A99" s="347" t="s">
        <v>70</v>
      </c>
      <c r="B99" s="362"/>
      <c r="C99" s="216" t="s">
        <v>108</v>
      </c>
      <c r="D99" s="220">
        <f>D98/$B$98</f>
        <v>5.4897397646627277E-3</v>
      </c>
      <c r="E99" s="152"/>
      <c r="F99" s="155">
        <f>F98/$B$98</f>
        <v>4.9489209919125303E-3</v>
      </c>
      <c r="G99" s="221"/>
      <c r="H99" s="144"/>
    </row>
    <row r="100" spans="1:10" ht="19.5" customHeight="1" x14ac:dyDescent="0.3">
      <c r="A100" s="349"/>
      <c r="B100" s="363"/>
      <c r="C100" s="216" t="s">
        <v>72</v>
      </c>
      <c r="D100" s="222">
        <f>$B$56/$B$116</f>
        <v>5.0000000000000001E-3</v>
      </c>
      <c r="F100" s="160"/>
      <c r="G100" s="223"/>
      <c r="H100" s="144"/>
    </row>
    <row r="101" spans="1:10" ht="18.75" x14ac:dyDescent="0.3">
      <c r="C101" s="216" t="s">
        <v>73</v>
      </c>
      <c r="D101" s="217">
        <f>D100*$B$98</f>
        <v>16.666666666666668</v>
      </c>
      <c r="F101" s="160"/>
      <c r="G101" s="221"/>
      <c r="H101" s="144"/>
    </row>
    <row r="102" spans="1:10" ht="19.5" customHeight="1" x14ac:dyDescent="0.3">
      <c r="C102" s="224" t="s">
        <v>74</v>
      </c>
      <c r="D102" s="225">
        <f>D101/B34</f>
        <v>23.113953564207918</v>
      </c>
      <c r="F102" s="164"/>
      <c r="G102" s="221"/>
      <c r="H102" s="144"/>
      <c r="J102" s="226"/>
    </row>
    <row r="103" spans="1:10" ht="18.75" x14ac:dyDescent="0.3">
      <c r="C103" s="227" t="s">
        <v>109</v>
      </c>
      <c r="D103" s="228">
        <f>AVERAGE(E91:E94,G91:G94)</f>
        <v>0.21052329913077328</v>
      </c>
      <c r="F103" s="164"/>
      <c r="G103" s="229"/>
      <c r="H103" s="144"/>
      <c r="J103" s="230"/>
    </row>
    <row r="104" spans="1:10" ht="18.75" x14ac:dyDescent="0.3">
      <c r="C104" s="194" t="s">
        <v>76</v>
      </c>
      <c r="D104" s="231">
        <f>STDEV(E91:E94,G91:G94)/D103</f>
        <v>1.5646054056060326E-2</v>
      </c>
      <c r="F104" s="164"/>
      <c r="G104" s="221"/>
      <c r="H104" s="144"/>
      <c r="J104" s="230"/>
    </row>
    <row r="105" spans="1:10" ht="19.5" customHeight="1" x14ac:dyDescent="0.3">
      <c r="C105" s="196" t="s">
        <v>19</v>
      </c>
      <c r="D105" s="232">
        <f>COUNT(E91:E94,G91:G94)</f>
        <v>6</v>
      </c>
      <c r="F105" s="164"/>
      <c r="G105" s="221"/>
      <c r="H105" s="144"/>
      <c r="J105" s="230"/>
    </row>
    <row r="106" spans="1:10" ht="19.5" customHeight="1" x14ac:dyDescent="0.3">
      <c r="A106" s="168"/>
      <c r="B106" s="168"/>
      <c r="C106" s="168"/>
      <c r="D106" s="168"/>
      <c r="E106" s="168"/>
    </row>
    <row r="107" spans="1:10" ht="26.25" customHeight="1" x14ac:dyDescent="0.4">
      <c r="A107" s="121" t="s">
        <v>110</v>
      </c>
      <c r="B107" s="122">
        <v>500</v>
      </c>
      <c r="C107" s="233" t="s">
        <v>111</v>
      </c>
      <c r="D107" s="234" t="s">
        <v>55</v>
      </c>
      <c r="E107" s="235" t="s">
        <v>112</v>
      </c>
      <c r="F107" s="236" t="s">
        <v>113</v>
      </c>
    </row>
    <row r="108" spans="1:10" ht="26.25" customHeight="1" x14ac:dyDescent="0.4">
      <c r="A108" s="123" t="s">
        <v>114</v>
      </c>
      <c r="B108" s="124">
        <v>5</v>
      </c>
      <c r="C108" s="237">
        <v>1</v>
      </c>
      <c r="D108" s="281">
        <v>0.23330000000000001</v>
      </c>
      <c r="E108" s="267">
        <f t="shared" ref="E108:E113" si="1">IF(ISBLANK(D108),"-",D108/$D$103*$D$100*$B$116)</f>
        <v>5.5409543970493793</v>
      </c>
      <c r="F108" s="238">
        <f t="shared" ref="F108:F113" si="2">IF(ISBLANK(D108), "-", E108/$B$56)</f>
        <v>1.1081908794098758</v>
      </c>
    </row>
    <row r="109" spans="1:10" ht="26.25" customHeight="1" x14ac:dyDescent="0.4">
      <c r="A109" s="123" t="s">
        <v>87</v>
      </c>
      <c r="B109" s="124">
        <v>10</v>
      </c>
      <c r="C109" s="237">
        <v>2</v>
      </c>
      <c r="D109" s="281">
        <v>0.2316</v>
      </c>
      <c r="E109" s="268">
        <f t="shared" si="1"/>
        <v>5.5005788185025128</v>
      </c>
      <c r="F109" s="239">
        <f t="shared" si="2"/>
        <v>1.1001157637005026</v>
      </c>
    </row>
    <row r="110" spans="1:10" ht="26.25" customHeight="1" x14ac:dyDescent="0.4">
      <c r="A110" s="123" t="s">
        <v>88</v>
      </c>
      <c r="B110" s="124">
        <v>1</v>
      </c>
      <c r="C110" s="237">
        <v>3</v>
      </c>
      <c r="D110" s="281">
        <v>0.2278</v>
      </c>
      <c r="E110" s="268">
        <f t="shared" si="1"/>
        <v>5.4103275252801053</v>
      </c>
      <c r="F110" s="239">
        <f t="shared" si="2"/>
        <v>1.0820655050560211</v>
      </c>
    </row>
    <row r="111" spans="1:10" ht="26.25" customHeight="1" x14ac:dyDescent="0.4">
      <c r="A111" s="123" t="s">
        <v>89</v>
      </c>
      <c r="B111" s="124">
        <v>1</v>
      </c>
      <c r="C111" s="237">
        <v>4</v>
      </c>
      <c r="D111" s="281">
        <v>0.22220000000000001</v>
      </c>
      <c r="E111" s="268">
        <f t="shared" si="1"/>
        <v>5.2773256194786633</v>
      </c>
      <c r="F111" s="239">
        <f t="shared" si="2"/>
        <v>1.0554651238957327</v>
      </c>
    </row>
    <row r="112" spans="1:10" ht="26.25" customHeight="1" x14ac:dyDescent="0.4">
      <c r="A112" s="123" t="s">
        <v>90</v>
      </c>
      <c r="B112" s="124">
        <v>1</v>
      </c>
      <c r="C112" s="237">
        <v>5</v>
      </c>
      <c r="D112" s="281">
        <v>0.22869999999999999</v>
      </c>
      <c r="E112" s="268">
        <f t="shared" si="1"/>
        <v>5.4317028315696225</v>
      </c>
      <c r="F112" s="239">
        <f t="shared" si="2"/>
        <v>1.0863405663139245</v>
      </c>
    </row>
    <row r="113" spans="1:10" ht="26.25" customHeight="1" x14ac:dyDescent="0.4">
      <c r="A113" s="123" t="s">
        <v>92</v>
      </c>
      <c r="B113" s="124">
        <v>1</v>
      </c>
      <c r="C113" s="240">
        <v>6</v>
      </c>
      <c r="D113" s="282">
        <v>0.2218</v>
      </c>
      <c r="E113" s="269">
        <f t="shared" si="1"/>
        <v>5.2678254833499878</v>
      </c>
      <c r="F113" s="241">
        <f t="shared" si="2"/>
        <v>1.0535650966699976</v>
      </c>
    </row>
    <row r="114" spans="1:10" ht="26.25" customHeight="1" x14ac:dyDescent="0.4">
      <c r="A114" s="123" t="s">
        <v>93</v>
      </c>
      <c r="B114" s="124">
        <v>1</v>
      </c>
      <c r="C114" s="237"/>
      <c r="D114" s="191"/>
      <c r="E114" s="98"/>
      <c r="F114" s="242"/>
    </row>
    <row r="115" spans="1:10" ht="26.25" customHeight="1" x14ac:dyDescent="0.4">
      <c r="A115" s="123" t="s">
        <v>94</v>
      </c>
      <c r="B115" s="124">
        <v>1</v>
      </c>
      <c r="C115" s="237"/>
      <c r="D115" s="243" t="s">
        <v>63</v>
      </c>
      <c r="E115" s="271">
        <f>AVERAGE(E108:E113)</f>
        <v>5.4047857792050449</v>
      </c>
      <c r="F115" s="244">
        <f>AVERAGE(F108:F113)</f>
        <v>1.0809571558410092</v>
      </c>
    </row>
    <row r="116" spans="1:10" ht="27" customHeight="1" x14ac:dyDescent="0.4">
      <c r="A116" s="123" t="s">
        <v>95</v>
      </c>
      <c r="B116" s="150">
        <f>(B115/B114)*(B113/B112)*(B111/B110)*(B109/B108)*B107</f>
        <v>1000</v>
      </c>
      <c r="C116" s="245"/>
      <c r="D116" s="210" t="s">
        <v>76</v>
      </c>
      <c r="E116" s="246">
        <f>STDEV(E108:E113)/E115</f>
        <v>2.0847162003406722E-2</v>
      </c>
      <c r="F116" s="246">
        <f>STDEV(F108:F113)/F115</f>
        <v>2.0847162003406691E-2</v>
      </c>
      <c r="I116" s="98"/>
    </row>
    <row r="117" spans="1:10" ht="27" customHeight="1" x14ac:dyDescent="0.4">
      <c r="A117" s="347" t="s">
        <v>70</v>
      </c>
      <c r="B117" s="348"/>
      <c r="C117" s="247"/>
      <c r="D117" s="248" t="s">
        <v>19</v>
      </c>
      <c r="E117" s="249">
        <f>COUNT(E108:E113)</f>
        <v>6</v>
      </c>
      <c r="F117" s="249">
        <f>COUNT(F108:F113)</f>
        <v>6</v>
      </c>
      <c r="I117" s="98"/>
      <c r="J117" s="230"/>
    </row>
    <row r="118" spans="1:10" ht="19.5" customHeight="1" x14ac:dyDescent="0.3">
      <c r="A118" s="349"/>
      <c r="B118" s="350"/>
      <c r="C118" s="98"/>
      <c r="D118" s="98"/>
      <c r="E118" s="98"/>
      <c r="F118" s="191"/>
      <c r="G118" s="98"/>
      <c r="H118" s="98"/>
      <c r="I118" s="98"/>
    </row>
    <row r="119" spans="1:10" ht="18.75" x14ac:dyDescent="0.3">
      <c r="A119" s="258"/>
      <c r="B119" s="119"/>
      <c r="C119" s="98"/>
      <c r="D119" s="98"/>
      <c r="E119" s="98"/>
      <c r="F119" s="191"/>
      <c r="G119" s="98"/>
      <c r="H119" s="98"/>
      <c r="I119" s="98"/>
    </row>
    <row r="120" spans="1:10" ht="26.25" customHeight="1" x14ac:dyDescent="0.4">
      <c r="A120" s="107" t="s">
        <v>98</v>
      </c>
      <c r="B120" s="198" t="s">
        <v>115</v>
      </c>
      <c r="C120" s="351" t="str">
        <f>B20</f>
        <v xml:space="preserve">AMLODIPINE BESYLATE </v>
      </c>
      <c r="D120" s="351"/>
      <c r="E120" s="199" t="s">
        <v>116</v>
      </c>
      <c r="F120" s="199"/>
      <c r="G120" s="200">
        <f>F115</f>
        <v>1.0809571558410092</v>
      </c>
      <c r="H120" s="98"/>
      <c r="I120" s="98"/>
    </row>
    <row r="121" spans="1:10" ht="19.5" customHeight="1" x14ac:dyDescent="0.3">
      <c r="A121" s="250"/>
      <c r="B121" s="250"/>
      <c r="C121" s="251"/>
      <c r="D121" s="251"/>
      <c r="E121" s="251"/>
      <c r="F121" s="251"/>
      <c r="G121" s="251"/>
      <c r="H121" s="251"/>
    </row>
    <row r="122" spans="1:10" ht="18.75" x14ac:dyDescent="0.3">
      <c r="B122" s="352" t="s">
        <v>25</v>
      </c>
      <c r="C122" s="352"/>
      <c r="E122" s="205" t="s">
        <v>26</v>
      </c>
      <c r="F122" s="252"/>
      <c r="G122" s="352" t="s">
        <v>27</v>
      </c>
      <c r="H122" s="352"/>
    </row>
    <row r="123" spans="1:10" ht="69.95" customHeight="1" x14ac:dyDescent="0.3">
      <c r="A123" s="253" t="s">
        <v>28</v>
      </c>
      <c r="B123" s="255" t="s">
        <v>129</v>
      </c>
      <c r="C123" s="254"/>
      <c r="E123" s="283">
        <v>42463</v>
      </c>
      <c r="F123" s="98"/>
      <c r="G123" s="255"/>
      <c r="H123" s="255"/>
    </row>
    <row r="124" spans="1:10" ht="69.95" customHeight="1" x14ac:dyDescent="0.3">
      <c r="A124" s="253" t="s">
        <v>29</v>
      </c>
      <c r="B124" s="256"/>
      <c r="C124" s="256"/>
      <c r="E124" s="256"/>
      <c r="F124" s="98"/>
      <c r="G124" s="257"/>
      <c r="H124" s="257"/>
    </row>
    <row r="125" spans="1:10" ht="18.75" x14ac:dyDescent="0.3">
      <c r="A125" s="190"/>
      <c r="B125" s="190"/>
      <c r="C125" s="191"/>
      <c r="D125" s="191"/>
      <c r="E125" s="191"/>
      <c r="F125" s="195"/>
      <c r="G125" s="191"/>
      <c r="H125" s="191"/>
      <c r="I125" s="98"/>
    </row>
    <row r="126" spans="1:10" ht="18.75" x14ac:dyDescent="0.3">
      <c r="A126" s="190"/>
      <c r="B126" s="190"/>
      <c r="C126" s="191"/>
      <c r="D126" s="191"/>
      <c r="E126" s="191"/>
      <c r="F126" s="195"/>
      <c r="G126" s="191"/>
      <c r="H126" s="191"/>
      <c r="I126" s="98"/>
    </row>
    <row r="127" spans="1:10" ht="18.75" x14ac:dyDescent="0.3">
      <c r="A127" s="190"/>
      <c r="B127" s="190"/>
      <c r="C127" s="191"/>
      <c r="D127" s="191"/>
      <c r="E127" s="191"/>
      <c r="F127" s="195"/>
      <c r="G127" s="191"/>
      <c r="H127" s="191"/>
      <c r="I127" s="98"/>
    </row>
    <row r="128" spans="1:10" ht="18.75" x14ac:dyDescent="0.3">
      <c r="A128" s="190"/>
      <c r="B128" s="190"/>
      <c r="C128" s="191"/>
      <c r="D128" s="191"/>
      <c r="E128" s="191"/>
      <c r="F128" s="195"/>
      <c r="G128" s="191"/>
      <c r="H128" s="191"/>
      <c r="I128" s="98"/>
    </row>
    <row r="129" spans="1:9" ht="18.75" x14ac:dyDescent="0.3">
      <c r="A129" s="190"/>
      <c r="B129" s="190"/>
      <c r="C129" s="191"/>
      <c r="D129" s="191"/>
      <c r="E129" s="191"/>
      <c r="F129" s="195"/>
      <c r="G129" s="191"/>
      <c r="H129" s="191"/>
      <c r="I129" s="98"/>
    </row>
    <row r="130" spans="1:9" ht="18.75" x14ac:dyDescent="0.3">
      <c r="A130" s="190"/>
      <c r="B130" s="190"/>
      <c r="C130" s="191"/>
      <c r="D130" s="191"/>
      <c r="E130" s="191"/>
      <c r="F130" s="195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5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5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5"/>
      <c r="G133" s="191"/>
      <c r="H133" s="191"/>
      <c r="I133" s="98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9" priority="1" operator="greaterThan">
      <formula>0.02</formula>
    </cfRule>
  </conditionalFormatting>
  <conditionalFormatting sqref="D51">
    <cfRule type="cellIs" dxfId="8" priority="2" operator="greaterThan">
      <formula>0.02</formula>
    </cfRule>
  </conditionalFormatting>
  <conditionalFormatting sqref="G73:H73 D104">
    <cfRule type="cellIs" dxfId="7" priority="3" operator="greaterThan">
      <formula>0.02</formula>
    </cfRule>
  </conditionalFormatting>
  <conditionalFormatting sqref="I39 I92">
    <cfRule type="cellIs" dxfId="6" priority="6" operator="lessThanOrEqual">
      <formula>0.02</formula>
    </cfRule>
  </conditionalFormatting>
  <conditionalFormatting sqref="I39 I92">
    <cfRule type="cellIs" dxfId="5" priority="7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E15"/>
    </sheetView>
  </sheetViews>
  <sheetFormatPr defaultRowHeight="13.5" x14ac:dyDescent="0.25"/>
  <cols>
    <col min="1" max="1" width="27.5703125" style="291" customWidth="1"/>
    <col min="2" max="2" width="20.42578125" style="291" customWidth="1"/>
    <col min="3" max="3" width="31.85546875" style="291" customWidth="1"/>
    <col min="4" max="4" width="25.85546875" style="291" customWidth="1"/>
    <col min="5" max="5" width="25.7109375" style="291" customWidth="1"/>
    <col min="6" max="6" width="23.140625" style="291" customWidth="1"/>
    <col min="7" max="7" width="28.42578125" style="291" customWidth="1"/>
    <col min="8" max="8" width="21.5703125" style="291" customWidth="1"/>
    <col min="9" max="9" width="9.140625" style="291" customWidth="1"/>
    <col min="10" max="16384" width="9.140625" style="328"/>
  </cols>
  <sheetData>
    <row r="14" spans="1:6" ht="15" customHeight="1" x14ac:dyDescent="0.3">
      <c r="A14" s="290"/>
      <c r="C14" s="292"/>
      <c r="F14" s="292"/>
    </row>
    <row r="15" spans="1:6" ht="18.75" customHeight="1" x14ac:dyDescent="0.3">
      <c r="A15" s="384" t="s">
        <v>0</v>
      </c>
      <c r="B15" s="384"/>
      <c r="C15" s="384"/>
      <c r="D15" s="384"/>
      <c r="E15" s="384"/>
    </row>
    <row r="16" spans="1:6" ht="16.5" customHeight="1" x14ac:dyDescent="0.3">
      <c r="A16" s="293" t="s">
        <v>1</v>
      </c>
      <c r="B16" s="294" t="s">
        <v>2</v>
      </c>
    </row>
    <row r="17" spans="1:5" ht="16.5" customHeight="1" x14ac:dyDescent="0.3">
      <c r="A17" s="295" t="s">
        <v>3</v>
      </c>
      <c r="B17" s="295" t="s">
        <v>130</v>
      </c>
      <c r="D17" s="296"/>
      <c r="E17" s="297"/>
    </row>
    <row r="18" spans="1:5" ht="16.5" customHeight="1" x14ac:dyDescent="0.3">
      <c r="A18" s="298" t="s">
        <v>4</v>
      </c>
      <c r="B18" s="295" t="s">
        <v>131</v>
      </c>
      <c r="C18" s="297"/>
      <c r="D18" s="297"/>
      <c r="E18" s="297"/>
    </row>
    <row r="19" spans="1:5" ht="16.5" customHeight="1" x14ac:dyDescent="0.3">
      <c r="A19" s="298" t="s">
        <v>6</v>
      </c>
      <c r="B19" s="299">
        <v>99.21</v>
      </c>
      <c r="C19" s="297"/>
      <c r="D19" s="297"/>
      <c r="E19" s="297"/>
    </row>
    <row r="20" spans="1:5" ht="16.5" customHeight="1" x14ac:dyDescent="0.3">
      <c r="A20" s="295" t="s">
        <v>8</v>
      </c>
      <c r="B20" s="299">
        <v>20</v>
      </c>
      <c r="C20" s="297"/>
      <c r="D20" s="297"/>
      <c r="E20" s="297"/>
    </row>
    <row r="21" spans="1:5" ht="16.5" customHeight="1" x14ac:dyDescent="0.3">
      <c r="A21" s="295" t="s">
        <v>10</v>
      </c>
      <c r="B21" s="300">
        <f>20/100*10/100</f>
        <v>0.02</v>
      </c>
      <c r="C21" s="297"/>
      <c r="D21" s="297"/>
      <c r="E21" s="297"/>
    </row>
    <row r="22" spans="1:5" ht="15.75" customHeight="1" x14ac:dyDescent="0.25">
      <c r="A22" s="297"/>
      <c r="B22" s="301">
        <v>42502</v>
      </c>
      <c r="C22" s="297"/>
      <c r="D22" s="297"/>
      <c r="E22" s="297"/>
    </row>
    <row r="23" spans="1:5" ht="16.5" customHeight="1" x14ac:dyDescent="0.3">
      <c r="A23" s="302" t="s">
        <v>12</v>
      </c>
      <c r="B23" s="303" t="s">
        <v>13</v>
      </c>
      <c r="C23" s="302" t="s">
        <v>14</v>
      </c>
      <c r="D23" s="302" t="s">
        <v>15</v>
      </c>
      <c r="E23" s="302" t="s">
        <v>16</v>
      </c>
    </row>
    <row r="24" spans="1:5" ht="16.5" customHeight="1" x14ac:dyDescent="0.3">
      <c r="A24" s="304">
        <v>1</v>
      </c>
      <c r="B24" s="305">
        <v>24023816</v>
      </c>
      <c r="C24" s="305">
        <v>11553.41</v>
      </c>
      <c r="D24" s="306">
        <v>1.08</v>
      </c>
      <c r="E24" s="307">
        <v>13</v>
      </c>
    </row>
    <row r="25" spans="1:5" ht="16.5" customHeight="1" x14ac:dyDescent="0.3">
      <c r="A25" s="304">
        <v>2</v>
      </c>
      <c r="B25" s="305">
        <v>24008377</v>
      </c>
      <c r="C25" s="305">
        <v>11594.82</v>
      </c>
      <c r="D25" s="306">
        <v>1.07</v>
      </c>
      <c r="E25" s="306">
        <v>13.04</v>
      </c>
    </row>
    <row r="26" spans="1:5" ht="16.5" customHeight="1" x14ac:dyDescent="0.3">
      <c r="A26" s="304">
        <v>3</v>
      </c>
      <c r="B26" s="305">
        <v>24016788</v>
      </c>
      <c r="C26" s="305">
        <v>11581.25</v>
      </c>
      <c r="D26" s="306">
        <v>1.0900000000000001</v>
      </c>
      <c r="E26" s="306">
        <v>13.07</v>
      </c>
    </row>
    <row r="27" spans="1:5" ht="16.5" customHeight="1" x14ac:dyDescent="0.3">
      <c r="A27" s="304">
        <v>4</v>
      </c>
      <c r="B27" s="305">
        <v>24052993</v>
      </c>
      <c r="C27" s="305">
        <v>11569.89</v>
      </c>
      <c r="D27" s="306">
        <v>1.0900000000000001</v>
      </c>
      <c r="E27" s="306">
        <v>13.11</v>
      </c>
    </row>
    <row r="28" spans="1:5" ht="16.5" customHeight="1" x14ac:dyDescent="0.3">
      <c r="A28" s="304">
        <v>5</v>
      </c>
      <c r="B28" s="305">
        <v>24048662</v>
      </c>
      <c r="C28" s="305">
        <v>11607.27</v>
      </c>
      <c r="D28" s="306">
        <v>1.07</v>
      </c>
      <c r="E28" s="306">
        <v>13.16</v>
      </c>
    </row>
    <row r="29" spans="1:5" ht="16.5" customHeight="1" x14ac:dyDescent="0.3">
      <c r="A29" s="304">
        <v>6</v>
      </c>
      <c r="B29" s="308">
        <v>24023646</v>
      </c>
      <c r="C29" s="308">
        <v>11595.12</v>
      </c>
      <c r="D29" s="309">
        <v>1.08</v>
      </c>
      <c r="E29" s="309">
        <v>13.17</v>
      </c>
    </row>
    <row r="30" spans="1:5" ht="16.5" customHeight="1" x14ac:dyDescent="0.3">
      <c r="A30" s="310" t="s">
        <v>17</v>
      </c>
      <c r="B30" s="311">
        <f>AVERAGE(B24:B29)</f>
        <v>24029047</v>
      </c>
      <c r="C30" s="312">
        <f>AVERAGE(C24:C29)</f>
        <v>11583.626666666665</v>
      </c>
      <c r="D30" s="313">
        <f>AVERAGE(D24:D29)</f>
        <v>1.08</v>
      </c>
      <c r="E30" s="313">
        <f>AVERAGE(E24:E29)</f>
        <v>13.091666666666667</v>
      </c>
    </row>
    <row r="31" spans="1:5" ht="16.5" customHeight="1" x14ac:dyDescent="0.3">
      <c r="A31" s="314" t="s">
        <v>18</v>
      </c>
      <c r="B31" s="315">
        <f>(STDEV(B24:B29)/B30)</f>
        <v>7.4264405533999841E-4</v>
      </c>
      <c r="C31" s="316"/>
      <c r="D31" s="316"/>
      <c r="E31" s="317"/>
    </row>
    <row r="32" spans="1:5" s="291" customFormat="1" ht="16.5" customHeight="1" x14ac:dyDescent="0.3">
      <c r="A32" s="318" t="s">
        <v>19</v>
      </c>
      <c r="B32" s="319">
        <f>COUNT(B24:B29)</f>
        <v>6</v>
      </c>
      <c r="C32" s="320"/>
      <c r="D32" s="321"/>
      <c r="E32" s="322"/>
    </row>
    <row r="33" spans="1:5" s="291" customFormat="1" ht="15.75" customHeight="1" x14ac:dyDescent="0.25">
      <c r="A33" s="297"/>
      <c r="B33" s="297"/>
      <c r="C33" s="297"/>
      <c r="D33" s="297"/>
      <c r="E33" s="297"/>
    </row>
    <row r="34" spans="1:5" s="291" customFormat="1" ht="16.5" customHeight="1" x14ac:dyDescent="0.3">
      <c r="A34" s="298" t="s">
        <v>20</v>
      </c>
      <c r="B34" s="323" t="s">
        <v>132</v>
      </c>
      <c r="C34" s="324"/>
      <c r="D34" s="324"/>
      <c r="E34" s="324"/>
    </row>
    <row r="35" spans="1:5" ht="16.5" customHeight="1" x14ac:dyDescent="0.3">
      <c r="A35" s="298"/>
      <c r="B35" s="323" t="s">
        <v>133</v>
      </c>
      <c r="C35" s="324"/>
      <c r="D35" s="324"/>
      <c r="E35" s="324"/>
    </row>
    <row r="36" spans="1:5" ht="16.5" customHeight="1" x14ac:dyDescent="0.3">
      <c r="A36" s="298"/>
      <c r="B36" s="323" t="s">
        <v>134</v>
      </c>
      <c r="C36" s="324"/>
      <c r="D36" s="324"/>
      <c r="E36" s="324"/>
    </row>
    <row r="37" spans="1:5" ht="15.75" customHeight="1" x14ac:dyDescent="0.25">
      <c r="A37" s="297"/>
      <c r="B37" s="297"/>
      <c r="C37" s="297"/>
      <c r="D37" s="297"/>
      <c r="E37" s="297"/>
    </row>
    <row r="38" spans="1:5" ht="16.5" customHeight="1" x14ac:dyDescent="0.3">
      <c r="A38" s="293" t="s">
        <v>1</v>
      </c>
      <c r="B38" s="294" t="s">
        <v>24</v>
      </c>
    </row>
    <row r="39" spans="1:5" ht="16.5" customHeight="1" x14ac:dyDescent="0.3">
      <c r="A39" s="298" t="s">
        <v>4</v>
      </c>
      <c r="C39" s="297"/>
      <c r="D39" s="297"/>
      <c r="E39" s="297"/>
    </row>
    <row r="40" spans="1:5" ht="16.5" customHeight="1" x14ac:dyDescent="0.3">
      <c r="A40" s="298" t="s">
        <v>6</v>
      </c>
      <c r="B40" s="299"/>
      <c r="C40" s="297"/>
      <c r="D40" s="297"/>
      <c r="E40" s="297"/>
    </row>
    <row r="41" spans="1:5" ht="16.5" customHeight="1" x14ac:dyDescent="0.3">
      <c r="A41" s="295" t="s">
        <v>8</v>
      </c>
      <c r="B41" s="299"/>
      <c r="C41" s="297"/>
      <c r="D41" s="297"/>
      <c r="E41" s="297"/>
    </row>
    <row r="42" spans="1:5" ht="16.5" customHeight="1" x14ac:dyDescent="0.3">
      <c r="A42" s="295" t="s">
        <v>10</v>
      </c>
      <c r="B42" s="300"/>
      <c r="C42" s="297"/>
      <c r="D42" s="297"/>
      <c r="E42" s="297"/>
    </row>
    <row r="43" spans="1:5" ht="15.75" customHeight="1" x14ac:dyDescent="0.25">
      <c r="A43" s="297"/>
      <c r="B43" s="297"/>
      <c r="C43" s="297"/>
      <c r="D43" s="297"/>
      <c r="E43" s="297"/>
    </row>
    <row r="44" spans="1:5" ht="16.5" customHeight="1" x14ac:dyDescent="0.3">
      <c r="A44" s="302" t="s">
        <v>12</v>
      </c>
      <c r="B44" s="303" t="s">
        <v>13</v>
      </c>
      <c r="C44" s="302" t="s">
        <v>14</v>
      </c>
      <c r="D44" s="302" t="s">
        <v>15</v>
      </c>
      <c r="E44" s="302" t="s">
        <v>16</v>
      </c>
    </row>
    <row r="45" spans="1:5" ht="16.5" customHeight="1" x14ac:dyDescent="0.3">
      <c r="A45" s="304">
        <v>1</v>
      </c>
      <c r="B45" s="305"/>
      <c r="C45" s="305"/>
      <c r="D45" s="306"/>
      <c r="E45" s="307"/>
    </row>
    <row r="46" spans="1:5" ht="16.5" customHeight="1" x14ac:dyDescent="0.3">
      <c r="A46" s="304">
        <v>2</v>
      </c>
      <c r="B46" s="305"/>
      <c r="C46" s="305"/>
      <c r="D46" s="306"/>
      <c r="E46" s="306"/>
    </row>
    <row r="47" spans="1:5" ht="16.5" customHeight="1" x14ac:dyDescent="0.3">
      <c r="A47" s="304">
        <v>3</v>
      </c>
      <c r="B47" s="305"/>
      <c r="C47" s="305"/>
      <c r="D47" s="306"/>
      <c r="E47" s="306"/>
    </row>
    <row r="48" spans="1:5" ht="16.5" customHeight="1" x14ac:dyDescent="0.3">
      <c r="A48" s="304">
        <v>4</v>
      </c>
      <c r="B48" s="305"/>
      <c r="C48" s="305"/>
      <c r="D48" s="306"/>
      <c r="E48" s="306"/>
    </row>
    <row r="49" spans="1:7" ht="16.5" customHeight="1" x14ac:dyDescent="0.3">
      <c r="A49" s="304">
        <v>5</v>
      </c>
      <c r="B49" s="305"/>
      <c r="C49" s="305"/>
      <c r="D49" s="306"/>
      <c r="E49" s="306"/>
    </row>
    <row r="50" spans="1:7" ht="16.5" customHeight="1" x14ac:dyDescent="0.3">
      <c r="A50" s="304">
        <v>6</v>
      </c>
      <c r="B50" s="308"/>
      <c r="C50" s="308"/>
      <c r="D50" s="309"/>
      <c r="E50" s="309"/>
    </row>
    <row r="51" spans="1:7" ht="16.5" customHeight="1" x14ac:dyDescent="0.3">
      <c r="A51" s="310" t="s">
        <v>17</v>
      </c>
      <c r="B51" s="311" t="e">
        <f>AVERAGE(B45:B50)</f>
        <v>#DIV/0!</v>
      </c>
      <c r="C51" s="312" t="e">
        <f>AVERAGE(C45:C50)</f>
        <v>#DIV/0!</v>
      </c>
      <c r="D51" s="313" t="e">
        <f>AVERAGE(D45:D50)</f>
        <v>#DIV/0!</v>
      </c>
      <c r="E51" s="313" t="e">
        <f>AVERAGE(E45:E50)</f>
        <v>#DIV/0!</v>
      </c>
    </row>
    <row r="52" spans="1:7" ht="16.5" customHeight="1" x14ac:dyDescent="0.3">
      <c r="A52" s="314" t="s">
        <v>18</v>
      </c>
      <c r="B52" s="315" t="e">
        <f>(STDEV(B45:B50)/B51)</f>
        <v>#DIV/0!</v>
      </c>
      <c r="C52" s="316"/>
      <c r="D52" s="316"/>
      <c r="E52" s="317"/>
    </row>
    <row r="53" spans="1:7" s="291" customFormat="1" ht="16.5" customHeight="1" x14ac:dyDescent="0.3">
      <c r="A53" s="318" t="s">
        <v>19</v>
      </c>
      <c r="B53" s="319">
        <f>COUNT(B45:B50)</f>
        <v>0</v>
      </c>
      <c r="C53" s="320"/>
      <c r="D53" s="321"/>
      <c r="E53" s="322"/>
    </row>
    <row r="54" spans="1:7" s="291" customFormat="1" ht="15.75" customHeight="1" x14ac:dyDescent="0.25">
      <c r="A54" s="297"/>
      <c r="B54" s="297"/>
      <c r="C54" s="297"/>
      <c r="D54" s="297"/>
      <c r="E54" s="297"/>
    </row>
    <row r="55" spans="1:7" s="291" customFormat="1" ht="16.5" customHeight="1" x14ac:dyDescent="0.3">
      <c r="A55" s="298" t="s">
        <v>20</v>
      </c>
      <c r="B55" s="323" t="s">
        <v>132</v>
      </c>
      <c r="C55" s="324"/>
      <c r="D55" s="324"/>
      <c r="E55" s="324"/>
    </row>
    <row r="56" spans="1:7" ht="16.5" customHeight="1" x14ac:dyDescent="0.3">
      <c r="A56" s="298"/>
      <c r="B56" s="323" t="s">
        <v>133</v>
      </c>
      <c r="C56" s="324"/>
      <c r="D56" s="324"/>
      <c r="E56" s="324"/>
    </row>
    <row r="57" spans="1:7" ht="16.5" customHeight="1" x14ac:dyDescent="0.3">
      <c r="A57" s="298"/>
      <c r="B57" s="323" t="s">
        <v>134</v>
      </c>
      <c r="C57" s="324"/>
      <c r="D57" s="324"/>
      <c r="E57" s="324"/>
    </row>
    <row r="58" spans="1:7" ht="14.25" customHeight="1" thickBot="1" x14ac:dyDescent="0.3">
      <c r="A58" s="325"/>
      <c r="B58" s="326"/>
      <c r="D58" s="327"/>
      <c r="F58" s="328"/>
      <c r="G58" s="328"/>
    </row>
    <row r="59" spans="1:7" ht="15" customHeight="1" x14ac:dyDescent="0.3">
      <c r="B59" s="385" t="s">
        <v>25</v>
      </c>
      <c r="C59" s="385"/>
      <c r="E59" s="329" t="s">
        <v>26</v>
      </c>
      <c r="F59" s="330"/>
      <c r="G59" s="329" t="s">
        <v>27</v>
      </c>
    </row>
    <row r="60" spans="1:7" ht="15" customHeight="1" x14ac:dyDescent="0.3">
      <c r="A60" s="331" t="s">
        <v>28</v>
      </c>
      <c r="B60" s="332"/>
      <c r="C60" s="332"/>
      <c r="E60" s="332"/>
      <c r="G60" s="332"/>
    </row>
    <row r="61" spans="1:7" ht="15" customHeight="1" x14ac:dyDescent="0.3">
      <c r="A61" s="331" t="s">
        <v>29</v>
      </c>
      <c r="B61" s="333"/>
      <c r="C61" s="333"/>
      <c r="E61" s="333"/>
      <c r="G61" s="33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2" zoomScale="50" zoomScaleNormal="40" zoomScalePageLayoutView="50" workbookViewId="0">
      <selection activeCell="B24" sqref="B24"/>
    </sheetView>
  </sheetViews>
  <sheetFormatPr defaultColWidth="9.140625" defaultRowHeight="13.5" x14ac:dyDescent="0.25"/>
  <cols>
    <col min="1" max="1" width="55.42578125" style="221" customWidth="1"/>
    <col min="2" max="2" width="33.7109375" style="221" customWidth="1"/>
    <col min="3" max="3" width="42.28515625" style="221" customWidth="1"/>
    <col min="4" max="4" width="30.5703125" style="221" customWidth="1"/>
    <col min="5" max="5" width="39.85546875" style="221" customWidth="1"/>
    <col min="6" max="6" width="30.7109375" style="221" customWidth="1"/>
    <col min="7" max="7" width="39.85546875" style="221" customWidth="1"/>
    <col min="8" max="8" width="30" style="221" customWidth="1"/>
    <col min="9" max="9" width="30.28515625" style="221" hidden="1" customWidth="1"/>
    <col min="10" max="10" width="30.42578125" style="221" customWidth="1"/>
    <col min="11" max="11" width="21.28515625" style="221" customWidth="1"/>
    <col min="12" max="12" width="9.140625" style="221"/>
    <col min="13" max="16384" width="9.140625" style="44"/>
  </cols>
  <sheetData>
    <row r="1" spans="1:9" ht="18.75" customHeight="1" x14ac:dyDescent="0.25">
      <c r="A1" s="345" t="s">
        <v>30</v>
      </c>
      <c r="B1" s="345"/>
      <c r="C1" s="345"/>
      <c r="D1" s="345"/>
      <c r="E1" s="345"/>
      <c r="F1" s="345"/>
      <c r="G1" s="345"/>
      <c r="H1" s="345"/>
      <c r="I1" s="345"/>
    </row>
    <row r="2" spans="1:9" ht="18.75" customHeight="1" x14ac:dyDescent="0.25">
      <c r="A2" s="345"/>
      <c r="B2" s="345"/>
      <c r="C2" s="345"/>
      <c r="D2" s="345"/>
      <c r="E2" s="345"/>
      <c r="F2" s="345"/>
      <c r="G2" s="345"/>
      <c r="H2" s="345"/>
      <c r="I2" s="345"/>
    </row>
    <row r="3" spans="1:9" ht="18.75" customHeight="1" x14ac:dyDescent="0.25">
      <c r="A3" s="345"/>
      <c r="B3" s="345"/>
      <c r="C3" s="345"/>
      <c r="D3" s="345"/>
      <c r="E3" s="345"/>
      <c r="F3" s="345"/>
      <c r="G3" s="345"/>
      <c r="H3" s="345"/>
      <c r="I3" s="345"/>
    </row>
    <row r="4" spans="1:9" ht="18.75" customHeight="1" x14ac:dyDescent="0.25">
      <c r="A4" s="345"/>
      <c r="B4" s="345"/>
      <c r="C4" s="345"/>
      <c r="D4" s="345"/>
      <c r="E4" s="345"/>
      <c r="F4" s="345"/>
      <c r="G4" s="345"/>
      <c r="H4" s="345"/>
      <c r="I4" s="345"/>
    </row>
    <row r="5" spans="1:9" ht="18.75" customHeight="1" x14ac:dyDescent="0.25">
      <c r="A5" s="345"/>
      <c r="B5" s="345"/>
      <c r="C5" s="345"/>
      <c r="D5" s="345"/>
      <c r="E5" s="345"/>
      <c r="F5" s="345"/>
      <c r="G5" s="345"/>
      <c r="H5" s="345"/>
      <c r="I5" s="345"/>
    </row>
    <row r="6" spans="1:9" ht="18.75" customHeight="1" x14ac:dyDescent="0.25">
      <c r="A6" s="345"/>
      <c r="B6" s="345"/>
      <c r="C6" s="345"/>
      <c r="D6" s="345"/>
      <c r="E6" s="345"/>
      <c r="F6" s="345"/>
      <c r="G6" s="345"/>
      <c r="H6" s="345"/>
      <c r="I6" s="345"/>
    </row>
    <row r="7" spans="1:9" ht="18.75" customHeight="1" x14ac:dyDescent="0.25">
      <c r="A7" s="345"/>
      <c r="B7" s="345"/>
      <c r="C7" s="345"/>
      <c r="D7" s="345"/>
      <c r="E7" s="345"/>
      <c r="F7" s="345"/>
      <c r="G7" s="345"/>
      <c r="H7" s="345"/>
      <c r="I7" s="345"/>
    </row>
    <row r="8" spans="1:9" x14ac:dyDescent="0.25">
      <c r="A8" s="346" t="s">
        <v>31</v>
      </c>
      <c r="B8" s="346"/>
      <c r="C8" s="346"/>
      <c r="D8" s="346"/>
      <c r="E8" s="346"/>
      <c r="F8" s="346"/>
      <c r="G8" s="346"/>
      <c r="H8" s="346"/>
      <c r="I8" s="346"/>
    </row>
    <row r="9" spans="1:9" x14ac:dyDescent="0.25">
      <c r="A9" s="346"/>
      <c r="B9" s="346"/>
      <c r="C9" s="346"/>
      <c r="D9" s="346"/>
      <c r="E9" s="346"/>
      <c r="F9" s="346"/>
      <c r="G9" s="346"/>
      <c r="H9" s="346"/>
      <c r="I9" s="346"/>
    </row>
    <row r="10" spans="1:9" x14ac:dyDescent="0.25">
      <c r="A10" s="346"/>
      <c r="B10" s="346"/>
      <c r="C10" s="346"/>
      <c r="D10" s="346"/>
      <c r="E10" s="346"/>
      <c r="F10" s="346"/>
      <c r="G10" s="346"/>
      <c r="H10" s="346"/>
      <c r="I10" s="346"/>
    </row>
    <row r="11" spans="1:9" x14ac:dyDescent="0.25">
      <c r="A11" s="346"/>
      <c r="B11" s="346"/>
      <c r="C11" s="346"/>
      <c r="D11" s="346"/>
      <c r="E11" s="346"/>
      <c r="F11" s="346"/>
      <c r="G11" s="346"/>
      <c r="H11" s="346"/>
      <c r="I11" s="346"/>
    </row>
    <row r="12" spans="1:9" x14ac:dyDescent="0.25">
      <c r="A12" s="346"/>
      <c r="B12" s="346"/>
      <c r="C12" s="346"/>
      <c r="D12" s="346"/>
      <c r="E12" s="346"/>
      <c r="F12" s="346"/>
      <c r="G12" s="346"/>
      <c r="H12" s="346"/>
      <c r="I12" s="346"/>
    </row>
    <row r="13" spans="1:9" x14ac:dyDescent="0.25">
      <c r="A13" s="346"/>
      <c r="B13" s="346"/>
      <c r="C13" s="346"/>
      <c r="D13" s="346"/>
      <c r="E13" s="346"/>
      <c r="F13" s="346"/>
      <c r="G13" s="346"/>
      <c r="H13" s="346"/>
      <c r="I13" s="346"/>
    </row>
    <row r="14" spans="1:9" x14ac:dyDescent="0.25">
      <c r="A14" s="346"/>
      <c r="B14" s="346"/>
      <c r="C14" s="346"/>
      <c r="D14" s="346"/>
      <c r="E14" s="346"/>
      <c r="F14" s="346"/>
      <c r="G14" s="346"/>
      <c r="H14" s="346"/>
      <c r="I14" s="346"/>
    </row>
    <row r="15" spans="1:9" ht="19.5" customHeight="1" thickBot="1" x14ac:dyDescent="0.35">
      <c r="A15" s="199"/>
    </row>
    <row r="16" spans="1:9" ht="19.5" customHeight="1" thickBot="1" x14ac:dyDescent="0.35">
      <c r="A16" s="379" t="s">
        <v>32</v>
      </c>
      <c r="B16" s="380"/>
      <c r="C16" s="380"/>
      <c r="D16" s="380"/>
      <c r="E16" s="380"/>
      <c r="F16" s="380"/>
      <c r="G16" s="380"/>
      <c r="H16" s="381"/>
    </row>
    <row r="17" spans="1:14" ht="20.25" customHeight="1" x14ac:dyDescent="0.25">
      <c r="A17" s="382" t="s">
        <v>33</v>
      </c>
      <c r="B17" s="382"/>
      <c r="C17" s="382"/>
      <c r="D17" s="382"/>
      <c r="E17" s="382"/>
      <c r="F17" s="382"/>
      <c r="G17" s="382"/>
      <c r="H17" s="382"/>
    </row>
    <row r="18" spans="1:14" ht="26.25" customHeight="1" x14ac:dyDescent="0.4">
      <c r="A18" s="100" t="s">
        <v>34</v>
      </c>
      <c r="B18" s="378" t="s">
        <v>126</v>
      </c>
      <c r="C18" s="378"/>
      <c r="D18" s="259"/>
      <c r="E18" s="101"/>
      <c r="F18" s="272"/>
      <c r="G18" s="272"/>
      <c r="H18" s="272"/>
    </row>
    <row r="19" spans="1:14" ht="26.25" customHeight="1" x14ac:dyDescent="0.4">
      <c r="A19" s="100" t="s">
        <v>35</v>
      </c>
      <c r="B19" s="288" t="s">
        <v>7</v>
      </c>
      <c r="C19" s="272">
        <v>29</v>
      </c>
      <c r="D19" s="272"/>
      <c r="E19" s="272"/>
      <c r="F19" s="272"/>
      <c r="G19" s="272"/>
      <c r="H19" s="272"/>
    </row>
    <row r="20" spans="1:14" ht="26.25" customHeight="1" x14ac:dyDescent="0.4">
      <c r="A20" s="100" t="s">
        <v>36</v>
      </c>
      <c r="B20" s="383" t="s">
        <v>9</v>
      </c>
      <c r="C20" s="383"/>
      <c r="D20" s="272"/>
      <c r="E20" s="272"/>
      <c r="F20" s="272"/>
      <c r="G20" s="272"/>
      <c r="H20" s="272"/>
    </row>
    <row r="21" spans="1:14" ht="26.25" customHeight="1" x14ac:dyDescent="0.4">
      <c r="A21" s="100" t="s">
        <v>37</v>
      </c>
      <c r="B21" s="383" t="s">
        <v>127</v>
      </c>
      <c r="C21" s="383"/>
      <c r="D21" s="383"/>
      <c r="E21" s="383"/>
      <c r="F21" s="383"/>
      <c r="G21" s="383"/>
      <c r="H21" s="383"/>
      <c r="I21" s="103"/>
    </row>
    <row r="22" spans="1:14" ht="26.25" customHeight="1" x14ac:dyDescent="0.4">
      <c r="A22" s="100" t="s">
        <v>38</v>
      </c>
      <c r="B22" s="104">
        <v>42502</v>
      </c>
      <c r="C22" s="272"/>
      <c r="D22" s="272"/>
      <c r="E22" s="272"/>
      <c r="F22" s="272"/>
      <c r="G22" s="272"/>
      <c r="H22" s="272"/>
    </row>
    <row r="23" spans="1:14" ht="26.25" customHeight="1" x14ac:dyDescent="0.4">
      <c r="A23" s="100" t="s">
        <v>39</v>
      </c>
      <c r="B23" s="104">
        <v>42503</v>
      </c>
      <c r="C23" s="272"/>
      <c r="D23" s="272"/>
      <c r="E23" s="272"/>
      <c r="F23" s="272"/>
      <c r="G23" s="272"/>
      <c r="H23" s="272"/>
    </row>
    <row r="24" spans="1:14" ht="18.75" x14ac:dyDescent="0.3">
      <c r="A24" s="100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253" t="s">
        <v>4</v>
      </c>
      <c r="B26" s="378" t="s">
        <v>124</v>
      </c>
      <c r="C26" s="378"/>
    </row>
    <row r="27" spans="1:14" ht="26.25" customHeight="1" x14ac:dyDescent="0.4">
      <c r="A27" s="210" t="s">
        <v>40</v>
      </c>
      <c r="B27" s="376" t="s">
        <v>128</v>
      </c>
      <c r="C27" s="376"/>
    </row>
    <row r="28" spans="1:14" ht="27" customHeight="1" thickBot="1" x14ac:dyDescent="0.45">
      <c r="A28" s="210" t="s">
        <v>6</v>
      </c>
      <c r="B28" s="202">
        <v>99.21</v>
      </c>
    </row>
    <row r="29" spans="1:14" s="16" customFormat="1" ht="27" customHeight="1" thickBot="1" x14ac:dyDescent="0.45">
      <c r="A29" s="210" t="s">
        <v>41</v>
      </c>
      <c r="B29" s="110">
        <v>0</v>
      </c>
      <c r="C29" s="353" t="s">
        <v>42</v>
      </c>
      <c r="D29" s="354"/>
      <c r="E29" s="354"/>
      <c r="F29" s="354"/>
      <c r="G29" s="355"/>
      <c r="I29" s="111"/>
      <c r="J29" s="111"/>
      <c r="K29" s="111"/>
      <c r="L29" s="111"/>
    </row>
    <row r="30" spans="1:14" s="16" customFormat="1" ht="19.5" customHeight="1" thickBot="1" x14ac:dyDescent="0.35">
      <c r="A30" s="210" t="s">
        <v>43</v>
      </c>
      <c r="B30" s="284">
        <f>B28-B29</f>
        <v>99.21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6" customFormat="1" ht="27" customHeight="1" thickBot="1" x14ac:dyDescent="0.45">
      <c r="A31" s="210" t="s">
        <v>44</v>
      </c>
      <c r="B31" s="115">
        <v>408.88</v>
      </c>
      <c r="C31" s="356" t="s">
        <v>45</v>
      </c>
      <c r="D31" s="357"/>
      <c r="E31" s="357"/>
      <c r="F31" s="357"/>
      <c r="G31" s="357"/>
      <c r="H31" s="358"/>
      <c r="I31" s="111"/>
      <c r="J31" s="111"/>
      <c r="K31" s="111"/>
      <c r="L31" s="111"/>
    </row>
    <row r="32" spans="1:14" s="16" customFormat="1" ht="27" customHeight="1" thickBot="1" x14ac:dyDescent="0.45">
      <c r="A32" s="210" t="s">
        <v>46</v>
      </c>
      <c r="B32" s="115">
        <v>567.04999999999995</v>
      </c>
      <c r="C32" s="356" t="s">
        <v>47</v>
      </c>
      <c r="D32" s="357"/>
      <c r="E32" s="357"/>
      <c r="F32" s="357"/>
      <c r="G32" s="357"/>
      <c r="H32" s="358"/>
      <c r="I32" s="111"/>
      <c r="J32" s="111"/>
      <c r="K32" s="111"/>
      <c r="L32" s="116"/>
      <c r="M32" s="116"/>
      <c r="N32" s="117"/>
    </row>
    <row r="33" spans="1:14" s="16" customFormat="1" ht="17.25" customHeight="1" x14ac:dyDescent="0.3">
      <c r="A33" s="210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6" customFormat="1" ht="18.75" x14ac:dyDescent="0.3">
      <c r="A34" s="210" t="s">
        <v>48</v>
      </c>
      <c r="B34" s="120">
        <f>B31/B32</f>
        <v>0.72106516180231028</v>
      </c>
      <c r="C34" s="199" t="s">
        <v>49</v>
      </c>
      <c r="D34" s="199"/>
      <c r="E34" s="199"/>
      <c r="F34" s="199"/>
      <c r="G34" s="199"/>
      <c r="I34" s="111"/>
      <c r="J34" s="111"/>
      <c r="K34" s="111"/>
      <c r="L34" s="116"/>
      <c r="M34" s="116"/>
      <c r="N34" s="117"/>
    </row>
    <row r="35" spans="1:14" s="16" customFormat="1" ht="19.5" customHeight="1" thickBot="1" x14ac:dyDescent="0.35">
      <c r="A35" s="210"/>
      <c r="B35" s="284"/>
      <c r="G35" s="199"/>
      <c r="I35" s="111"/>
      <c r="J35" s="111"/>
      <c r="K35" s="111"/>
      <c r="L35" s="116"/>
      <c r="M35" s="116"/>
      <c r="N35" s="117"/>
    </row>
    <row r="36" spans="1:14" s="16" customFormat="1" ht="27" customHeight="1" thickBot="1" x14ac:dyDescent="0.45">
      <c r="A36" s="121" t="s">
        <v>50</v>
      </c>
      <c r="B36" s="122">
        <v>100</v>
      </c>
      <c r="C36" s="199"/>
      <c r="D36" s="359" t="s">
        <v>51</v>
      </c>
      <c r="E36" s="377"/>
      <c r="F36" s="359" t="s">
        <v>52</v>
      </c>
      <c r="G36" s="360"/>
      <c r="J36" s="111"/>
      <c r="K36" s="111"/>
      <c r="L36" s="116"/>
      <c r="M36" s="116"/>
      <c r="N36" s="117"/>
    </row>
    <row r="37" spans="1:14" s="16" customFormat="1" ht="27" customHeight="1" thickBot="1" x14ac:dyDescent="0.45">
      <c r="A37" s="123" t="s">
        <v>53</v>
      </c>
      <c r="B37" s="124">
        <v>10</v>
      </c>
      <c r="C37" s="125" t="s">
        <v>54</v>
      </c>
      <c r="D37" s="126" t="s">
        <v>55</v>
      </c>
      <c r="E37" s="127" t="s">
        <v>56</v>
      </c>
      <c r="F37" s="126" t="s">
        <v>55</v>
      </c>
      <c r="G37" s="128" t="s">
        <v>56</v>
      </c>
      <c r="I37" s="129" t="s">
        <v>57</v>
      </c>
      <c r="J37" s="111"/>
      <c r="K37" s="111"/>
      <c r="L37" s="116"/>
      <c r="M37" s="116"/>
      <c r="N37" s="117"/>
    </row>
    <row r="38" spans="1:14" s="16" customFormat="1" ht="26.25" customHeight="1" x14ac:dyDescent="0.4">
      <c r="A38" s="123" t="s">
        <v>58</v>
      </c>
      <c r="B38" s="124">
        <v>100</v>
      </c>
      <c r="C38" s="130">
        <v>1</v>
      </c>
      <c r="D38" s="273">
        <v>24065730</v>
      </c>
      <c r="E38" s="274">
        <f>IF(ISBLANK(D38),"-",$D$48/$D$45*D38)</f>
        <v>30144277.735441457</v>
      </c>
      <c r="F38" s="273">
        <v>21711384</v>
      </c>
      <c r="G38" s="275">
        <f>IF(ISBLANK(F38),"-",$D$48/$F$45*F38)</f>
        <v>29901398.680552926</v>
      </c>
      <c r="I38" s="131"/>
      <c r="J38" s="111"/>
      <c r="K38" s="111"/>
      <c r="L38" s="116"/>
      <c r="M38" s="116"/>
      <c r="N38" s="117"/>
    </row>
    <row r="39" spans="1:14" s="16" customFormat="1" ht="26.25" customHeight="1" x14ac:dyDescent="0.4">
      <c r="A39" s="123" t="s">
        <v>59</v>
      </c>
      <c r="B39" s="124">
        <v>1</v>
      </c>
      <c r="C39" s="150">
        <v>2</v>
      </c>
      <c r="D39" s="276">
        <v>24087537</v>
      </c>
      <c r="E39" s="277">
        <f>IF(ISBLANK(D39),"-",$D$48/$D$45*D39)</f>
        <v>30171592.770745885</v>
      </c>
      <c r="F39" s="276">
        <v>21744945</v>
      </c>
      <c r="G39" s="278">
        <f>IF(ISBLANK(F39),"-",$D$48/$F$45*F39)</f>
        <v>29947619.632709548</v>
      </c>
      <c r="I39" s="361">
        <f>ABS((F43/D43*D42)-F42)/D42</f>
        <v>7.3983706394278384E-3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60</v>
      </c>
      <c r="B40" s="124">
        <v>1</v>
      </c>
      <c r="C40" s="150">
        <v>3</v>
      </c>
      <c r="D40" s="276">
        <v>24098666</v>
      </c>
      <c r="E40" s="277">
        <f>IF(ISBLANK(D40),"-",$D$48/$D$45*D40)</f>
        <v>30185532.745428462</v>
      </c>
      <c r="F40" s="276">
        <v>21722128</v>
      </c>
      <c r="G40" s="278">
        <f>IF(ISBLANK(F40),"-",$D$48/$F$45*F40)</f>
        <v>29916195.555198219</v>
      </c>
      <c r="I40" s="361"/>
      <c r="L40" s="116"/>
      <c r="M40" s="116"/>
      <c r="N40" s="199"/>
    </row>
    <row r="41" spans="1:14" ht="27" customHeight="1" thickBot="1" x14ac:dyDescent="0.45">
      <c r="A41" s="123" t="s">
        <v>61</v>
      </c>
      <c r="B41" s="124">
        <v>1</v>
      </c>
      <c r="C41" s="135"/>
      <c r="D41" s="136"/>
      <c r="E41" s="137" t="str">
        <f>IF(ISBLANK(D41),"-",$D$48/$D$45*D41)</f>
        <v>-</v>
      </c>
      <c r="F41" s="136"/>
      <c r="G41" s="138" t="str">
        <f>IF(ISBLANK(F41),"-",$D$48/$F$45*F41)</f>
        <v>-</v>
      </c>
      <c r="I41" s="139"/>
      <c r="L41" s="116"/>
      <c r="M41" s="116"/>
      <c r="N41" s="199"/>
    </row>
    <row r="42" spans="1:14" ht="27" customHeight="1" thickBot="1" x14ac:dyDescent="0.45">
      <c r="A42" s="123" t="s">
        <v>62</v>
      </c>
      <c r="B42" s="124">
        <v>1</v>
      </c>
      <c r="C42" s="140" t="s">
        <v>63</v>
      </c>
      <c r="D42" s="141">
        <f>AVERAGE(D38:D41)</f>
        <v>24083977.666666668</v>
      </c>
      <c r="E42" s="142">
        <f>AVERAGE(E38:E41)</f>
        <v>30167134.41720527</v>
      </c>
      <c r="F42" s="141">
        <f>AVERAGE(F38:F41)</f>
        <v>21726152.333333332</v>
      </c>
      <c r="G42" s="143">
        <f>AVERAGE(G38:G41)</f>
        <v>29921737.956153568</v>
      </c>
      <c r="H42" s="144"/>
    </row>
    <row r="43" spans="1:14" ht="26.25" customHeight="1" x14ac:dyDescent="0.4">
      <c r="A43" s="123" t="s">
        <v>64</v>
      </c>
      <c r="B43" s="124">
        <v>1</v>
      </c>
      <c r="C43" s="145" t="s">
        <v>65</v>
      </c>
      <c r="D43" s="146">
        <v>22.32</v>
      </c>
      <c r="E43" s="199"/>
      <c r="F43" s="146">
        <v>20.3</v>
      </c>
      <c r="H43" s="144"/>
    </row>
    <row r="44" spans="1:14" ht="26.25" customHeight="1" x14ac:dyDescent="0.4">
      <c r="A44" s="123" t="s">
        <v>66</v>
      </c>
      <c r="B44" s="124">
        <v>1</v>
      </c>
      <c r="C44" s="147" t="s">
        <v>67</v>
      </c>
      <c r="D44" s="148">
        <f>D43*$B$34</f>
        <v>16.094174411427566</v>
      </c>
      <c r="E44" s="218"/>
      <c r="F44" s="148">
        <f>F43*$B$34</f>
        <v>14.637622784586899</v>
      </c>
      <c r="H44" s="144"/>
    </row>
    <row r="45" spans="1:14" ht="19.5" customHeight="1" thickBot="1" x14ac:dyDescent="0.35">
      <c r="A45" s="123" t="s">
        <v>68</v>
      </c>
      <c r="B45" s="150">
        <f>(B44/B43)*(B42/B41)*(B40/B39)*(B38/B37)*B36</f>
        <v>1000</v>
      </c>
      <c r="C45" s="147" t="s">
        <v>69</v>
      </c>
      <c r="D45" s="151">
        <f>D44*$B$30/100</f>
        <v>15.967030433577287</v>
      </c>
      <c r="E45" s="195"/>
      <c r="F45" s="151">
        <f>F44*$B$30/100</f>
        <v>14.521985564588661</v>
      </c>
      <c r="H45" s="144"/>
    </row>
    <row r="46" spans="1:14" ht="19.5" customHeight="1" thickBot="1" x14ac:dyDescent="0.35">
      <c r="A46" s="347" t="s">
        <v>70</v>
      </c>
      <c r="B46" s="348"/>
      <c r="C46" s="147" t="s">
        <v>71</v>
      </c>
      <c r="D46" s="153">
        <f>D45/$B$45</f>
        <v>1.5967030433577289E-2</v>
      </c>
      <c r="E46" s="154"/>
      <c r="F46" s="155">
        <f>F45/$B$45</f>
        <v>1.4521985564588662E-2</v>
      </c>
      <c r="H46" s="144"/>
    </row>
    <row r="47" spans="1:14" ht="27" customHeight="1" thickBot="1" x14ac:dyDescent="0.45">
      <c r="A47" s="349"/>
      <c r="B47" s="350"/>
      <c r="C47" s="156" t="s">
        <v>72</v>
      </c>
      <c r="D47" s="157">
        <v>0.02</v>
      </c>
      <c r="E47" s="158"/>
      <c r="F47" s="154"/>
      <c r="H47" s="144"/>
    </row>
    <row r="48" spans="1:14" ht="18.75" x14ac:dyDescent="0.3">
      <c r="C48" s="159" t="s">
        <v>73</v>
      </c>
      <c r="D48" s="151">
        <f>D47*$B$45</f>
        <v>20</v>
      </c>
      <c r="F48" s="160"/>
      <c r="H48" s="144"/>
    </row>
    <row r="49" spans="1:12" ht="19.5" customHeight="1" thickBot="1" x14ac:dyDescent="0.35">
      <c r="C49" s="161" t="s">
        <v>74</v>
      </c>
      <c r="D49" s="162">
        <f>D48/B34</f>
        <v>27.7367442770495</v>
      </c>
      <c r="F49" s="160"/>
      <c r="H49" s="144"/>
    </row>
    <row r="50" spans="1:12" ht="18.75" x14ac:dyDescent="0.3">
      <c r="C50" s="121" t="s">
        <v>75</v>
      </c>
      <c r="D50" s="163">
        <f>AVERAGE(E38:E41,G38:G41)</f>
        <v>30044436.186679419</v>
      </c>
      <c r="F50" s="164"/>
      <c r="H50" s="144"/>
    </row>
    <row r="51" spans="1:12" ht="18.75" x14ac:dyDescent="0.3">
      <c r="C51" s="123" t="s">
        <v>76</v>
      </c>
      <c r="D51" s="165">
        <f>STDEV(E38:E41,G38:G41)/D50</f>
        <v>4.5228139610579898E-3</v>
      </c>
      <c r="F51" s="164"/>
      <c r="H51" s="144"/>
    </row>
    <row r="52" spans="1:12" ht="19.5" customHeight="1" thickBot="1" x14ac:dyDescent="0.35">
      <c r="C52" s="166" t="s">
        <v>19</v>
      </c>
      <c r="D52" s="167">
        <f>COUNT(E38:E41,G38:G41)</f>
        <v>6</v>
      </c>
      <c r="F52" s="164"/>
    </row>
    <row r="54" spans="1:12" ht="18.75" x14ac:dyDescent="0.3">
      <c r="A54" s="168" t="s">
        <v>1</v>
      </c>
      <c r="B54" s="169" t="s">
        <v>77</v>
      </c>
    </row>
    <row r="55" spans="1:12" ht="18.75" x14ac:dyDescent="0.3">
      <c r="A55" s="199" t="s">
        <v>78</v>
      </c>
      <c r="B55" s="171" t="str">
        <f>B21</f>
        <v>Each uncoacted tablet contains:Amlodipine Besylate USP eq. to Amlodipine 5mg</v>
      </c>
    </row>
    <row r="56" spans="1:12" ht="26.25" customHeight="1" x14ac:dyDescent="0.4">
      <c r="A56" s="171" t="s">
        <v>79</v>
      </c>
      <c r="B56" s="172">
        <v>5</v>
      </c>
      <c r="C56" s="199" t="str">
        <f>B20</f>
        <v xml:space="preserve">AMLODIPINE BESYLATE </v>
      </c>
      <c r="H56" s="218"/>
    </row>
    <row r="57" spans="1:12" ht="18.75" x14ac:dyDescent="0.3">
      <c r="A57" s="171" t="s">
        <v>80</v>
      </c>
      <c r="B57" s="260">
        <f>Uniformity!C46</f>
        <v>280.41399999999999</v>
      </c>
      <c r="H57" s="218"/>
    </row>
    <row r="58" spans="1:12" ht="19.5" customHeight="1" thickBot="1" x14ac:dyDescent="0.35">
      <c r="H58" s="218"/>
    </row>
    <row r="59" spans="1:12" s="16" customFormat="1" ht="27" customHeight="1" thickBot="1" x14ac:dyDescent="0.45">
      <c r="A59" s="121" t="s">
        <v>81</v>
      </c>
      <c r="B59" s="122">
        <v>100</v>
      </c>
      <c r="C59" s="199"/>
      <c r="D59" s="174" t="s">
        <v>82</v>
      </c>
      <c r="E59" s="175" t="s">
        <v>54</v>
      </c>
      <c r="F59" s="175" t="s">
        <v>55</v>
      </c>
      <c r="G59" s="175" t="s">
        <v>83</v>
      </c>
      <c r="H59" s="125" t="s">
        <v>84</v>
      </c>
      <c r="L59" s="111"/>
    </row>
    <row r="60" spans="1:12" s="16" customFormat="1" ht="26.25" customHeight="1" x14ac:dyDescent="0.4">
      <c r="A60" s="123" t="s">
        <v>85</v>
      </c>
      <c r="B60" s="124">
        <v>1</v>
      </c>
      <c r="C60" s="364" t="s">
        <v>86</v>
      </c>
      <c r="D60" s="367">
        <v>112.83</v>
      </c>
      <c r="E60" s="176">
        <v>1</v>
      </c>
      <c r="F60" s="177">
        <v>34079121</v>
      </c>
      <c r="G60" s="261">
        <f>IF(ISBLANK(F60),"-",(F60/$D$50*$D$47*$B$68)*($B$57/$D$60))</f>
        <v>5.6380565308129142</v>
      </c>
      <c r="H60" s="178">
        <f t="shared" ref="H60:H70" si="0">IF(ISBLANK(F60),"-",G60/$B$56)</f>
        <v>1.1276113061625828</v>
      </c>
      <c r="L60" s="111"/>
    </row>
    <row r="61" spans="1:12" s="16" customFormat="1" ht="26.25" customHeight="1" x14ac:dyDescent="0.4">
      <c r="A61" s="123" t="s">
        <v>87</v>
      </c>
      <c r="B61" s="124">
        <v>1</v>
      </c>
      <c r="C61" s="365"/>
      <c r="D61" s="368"/>
      <c r="E61" s="179">
        <v>2</v>
      </c>
      <c r="F61" s="276">
        <v>34080159</v>
      </c>
      <c r="G61" s="262">
        <f>IF(ISBLANK(F61),"-",(F61/$D$50*$D$47*$B$68)*($B$57/$D$60))</f>
        <v>5.6382282577385876</v>
      </c>
      <c r="H61" s="180">
        <f t="shared" si="0"/>
        <v>1.1276456515477176</v>
      </c>
      <c r="L61" s="111"/>
    </row>
    <row r="62" spans="1:12" s="16" customFormat="1" ht="26.25" customHeight="1" x14ac:dyDescent="0.4">
      <c r="A62" s="123" t="s">
        <v>88</v>
      </c>
      <c r="B62" s="124">
        <v>1</v>
      </c>
      <c r="C62" s="365"/>
      <c r="D62" s="368"/>
      <c r="E62" s="179">
        <v>3</v>
      </c>
      <c r="F62" s="181">
        <v>34095833</v>
      </c>
      <c r="G62" s="262">
        <f>IF(ISBLANK(F62),"-",(F62/$D$50*$D$47*$B$68)*($B$57/$D$60))</f>
        <v>5.6408213674042962</v>
      </c>
      <c r="H62" s="180">
        <f t="shared" si="0"/>
        <v>1.1281642734808592</v>
      </c>
      <c r="L62" s="111"/>
    </row>
    <row r="63" spans="1:12" ht="27" customHeight="1" thickBot="1" x14ac:dyDescent="0.45">
      <c r="A63" s="123" t="s">
        <v>89</v>
      </c>
      <c r="B63" s="124">
        <v>1</v>
      </c>
      <c r="C63" s="375"/>
      <c r="D63" s="369"/>
      <c r="E63" s="182">
        <v>4</v>
      </c>
      <c r="F63" s="183"/>
      <c r="G63" s="262" t="str">
        <f>IF(ISBLANK(F63),"-",(F63/$D$50*$D$47*$B$68)*($B$57/$D$60))</f>
        <v>-</v>
      </c>
      <c r="H63" s="180" t="str">
        <f t="shared" si="0"/>
        <v>-</v>
      </c>
    </row>
    <row r="64" spans="1:12" ht="26.25" customHeight="1" x14ac:dyDescent="0.4">
      <c r="A64" s="123" t="s">
        <v>90</v>
      </c>
      <c r="B64" s="124">
        <v>1</v>
      </c>
      <c r="C64" s="364" t="s">
        <v>91</v>
      </c>
      <c r="D64" s="367">
        <v>109.61</v>
      </c>
      <c r="E64" s="176">
        <v>1</v>
      </c>
      <c r="F64" s="177">
        <v>33209793</v>
      </c>
      <c r="G64" s="263">
        <f>IF(ISBLANK(F64),"-",(F64/$D$50*$D$47*$B$68)*($B$57/$D$64))</f>
        <v>5.6556382179033786</v>
      </c>
      <c r="H64" s="184">
        <f t="shared" si="0"/>
        <v>1.1311276435806756</v>
      </c>
    </row>
    <row r="65" spans="1:8" ht="26.25" customHeight="1" x14ac:dyDescent="0.4">
      <c r="A65" s="123" t="s">
        <v>92</v>
      </c>
      <c r="B65" s="124">
        <v>1</v>
      </c>
      <c r="C65" s="365"/>
      <c r="D65" s="368"/>
      <c r="E65" s="179">
        <v>2</v>
      </c>
      <c r="F65" s="276">
        <v>33213439</v>
      </c>
      <c r="G65" s="264">
        <f>IF(ISBLANK(F65),"-",(F65/$D$50*$D$47*$B$68)*($B$57/$D$64))</f>
        <v>5.6562591328528473</v>
      </c>
      <c r="H65" s="185">
        <f t="shared" si="0"/>
        <v>1.1312518265705696</v>
      </c>
    </row>
    <row r="66" spans="1:8" ht="26.25" customHeight="1" x14ac:dyDescent="0.4">
      <c r="A66" s="123" t="s">
        <v>93</v>
      </c>
      <c r="B66" s="124">
        <v>1</v>
      </c>
      <c r="C66" s="365"/>
      <c r="D66" s="368"/>
      <c r="E66" s="179">
        <v>3</v>
      </c>
      <c r="F66" s="276">
        <v>33231643</v>
      </c>
      <c r="G66" s="264">
        <f>IF(ISBLANK(F66),"-",(F66/$D$50*$D$47*$B$68)*($B$57/$D$64))</f>
        <v>5.659359279791996</v>
      </c>
      <c r="H66" s="185">
        <f t="shared" si="0"/>
        <v>1.1318718559583991</v>
      </c>
    </row>
    <row r="67" spans="1:8" ht="27" customHeight="1" thickBot="1" x14ac:dyDescent="0.45">
      <c r="A67" s="123" t="s">
        <v>94</v>
      </c>
      <c r="B67" s="124">
        <v>1</v>
      </c>
      <c r="C67" s="375"/>
      <c r="D67" s="369"/>
      <c r="E67" s="182">
        <v>4</v>
      </c>
      <c r="F67" s="183"/>
      <c r="G67" s="265" t="str">
        <f>IF(ISBLANK(F67),"-",(F67/$D$50*$D$47*$B$68)*($B$57/$D$64))</f>
        <v>-</v>
      </c>
      <c r="H67" s="186" t="str">
        <f t="shared" si="0"/>
        <v>-</v>
      </c>
    </row>
    <row r="68" spans="1:8" ht="26.25" customHeight="1" x14ac:dyDescent="0.4">
      <c r="A68" s="123" t="s">
        <v>95</v>
      </c>
      <c r="B68" s="187">
        <f>(B67/B66)*(B65/B64)*(B63/B62)*(B61/B60)*B59</f>
        <v>100</v>
      </c>
      <c r="C68" s="364" t="s">
        <v>96</v>
      </c>
      <c r="D68" s="367">
        <v>110.84</v>
      </c>
      <c r="E68" s="176">
        <v>1</v>
      </c>
      <c r="F68" s="177">
        <v>33517648</v>
      </c>
      <c r="G68" s="263">
        <f>IF(ISBLANK(F68),"-",(F68/$D$50*$D$47*$B$68)*($B$57/$D$68))</f>
        <v>5.6447231740551436</v>
      </c>
      <c r="H68" s="180">
        <f t="shared" si="0"/>
        <v>1.1289446348110288</v>
      </c>
    </row>
    <row r="69" spans="1:8" ht="27" customHeight="1" thickBot="1" x14ac:dyDescent="0.45">
      <c r="A69" s="166" t="s">
        <v>97</v>
      </c>
      <c r="B69" s="188">
        <f>(D47*B68)/B56*B57</f>
        <v>112.1656</v>
      </c>
      <c r="C69" s="365"/>
      <c r="D69" s="368"/>
      <c r="E69" s="179">
        <v>2</v>
      </c>
      <c r="F69" s="276">
        <v>33538623</v>
      </c>
      <c r="G69" s="264">
        <f>IF(ISBLANK(F69),"-",(F69/$D$50*$D$47*$B$68)*($B$57/$D$68))</f>
        <v>5.6482555838643229</v>
      </c>
      <c r="H69" s="180">
        <f t="shared" si="0"/>
        <v>1.1296511167728647</v>
      </c>
    </row>
    <row r="70" spans="1:8" ht="26.25" customHeight="1" x14ac:dyDescent="0.4">
      <c r="A70" s="370" t="s">
        <v>70</v>
      </c>
      <c r="B70" s="371"/>
      <c r="C70" s="365"/>
      <c r="D70" s="368"/>
      <c r="E70" s="179">
        <v>3</v>
      </c>
      <c r="F70" s="276">
        <v>33540990</v>
      </c>
      <c r="G70" s="264">
        <f>IF(ISBLANK(F70),"-",(F70/$D$50*$D$47*$B$68)*($B$57/$D$68))</f>
        <v>5.648654211469486</v>
      </c>
      <c r="H70" s="180">
        <f t="shared" si="0"/>
        <v>1.1297308422938972</v>
      </c>
    </row>
    <row r="71" spans="1:8" ht="27" customHeight="1" thickBot="1" x14ac:dyDescent="0.35">
      <c r="A71" s="372"/>
      <c r="B71" s="373"/>
      <c r="C71" s="366"/>
      <c r="D71" s="369"/>
      <c r="E71" s="182">
        <v>4</v>
      </c>
      <c r="G71" s="265" t="str">
        <f>IF(ISBLANK(H81),"-",(H81/$D$50*$D$47*$B$68)*($B$57/$D$68))</f>
        <v>-</v>
      </c>
      <c r="H71" s="189" t="str">
        <f>IF(ISBLANK(H81),"-",G71/$B$56)</f>
        <v>-</v>
      </c>
    </row>
    <row r="72" spans="1:8" ht="26.25" customHeight="1" x14ac:dyDescent="0.4">
      <c r="A72" s="218"/>
      <c r="B72" s="218"/>
      <c r="C72" s="218"/>
      <c r="D72" s="218"/>
      <c r="E72" s="218"/>
      <c r="F72" s="192" t="s">
        <v>63</v>
      </c>
      <c r="G72" s="270">
        <f>AVERAGE(G60:G71)</f>
        <v>5.6477773062103305</v>
      </c>
      <c r="H72" s="193">
        <f>AVERAGE(H60:H71)</f>
        <v>1.129555461242066</v>
      </c>
    </row>
    <row r="73" spans="1:8" ht="26.25" customHeight="1" x14ac:dyDescent="0.4">
      <c r="C73" s="218"/>
      <c r="D73" s="218"/>
      <c r="E73" s="218"/>
      <c r="F73" s="194" t="s">
        <v>76</v>
      </c>
      <c r="G73" s="266">
        <f>STDEV(G60:G71)/G72</f>
        <v>1.416854005073259E-3</v>
      </c>
      <c r="H73" s="266">
        <f>STDEV(H60:H71)/H72</f>
        <v>1.4168540050732486E-3</v>
      </c>
    </row>
    <row r="74" spans="1:8" ht="27" customHeight="1" thickBot="1" x14ac:dyDescent="0.45">
      <c r="A74" s="218"/>
      <c r="B74" s="218"/>
      <c r="C74" s="218"/>
      <c r="D74" s="218"/>
      <c r="E74" s="195"/>
      <c r="F74" s="196" t="s">
        <v>19</v>
      </c>
      <c r="G74" s="197">
        <f>COUNT(G60:G71)</f>
        <v>9</v>
      </c>
      <c r="H74" s="197">
        <f>COUNT(H60:H71)</f>
        <v>9</v>
      </c>
    </row>
    <row r="76" spans="1:8" ht="26.25" customHeight="1" x14ac:dyDescent="0.4">
      <c r="A76" s="253" t="s">
        <v>98</v>
      </c>
      <c r="B76" s="210" t="s">
        <v>99</v>
      </c>
      <c r="C76" s="351" t="str">
        <f>B20</f>
        <v xml:space="preserve">AMLODIPINE BESYLATE </v>
      </c>
      <c r="D76" s="351"/>
      <c r="E76" s="199" t="s">
        <v>100</v>
      </c>
      <c r="F76" s="199"/>
      <c r="G76" s="200">
        <f>H72</f>
        <v>1.129555461242066</v>
      </c>
      <c r="H76" s="284"/>
    </row>
    <row r="77" spans="1:8" ht="18.75" x14ac:dyDescent="0.3">
      <c r="A77" s="106" t="s">
        <v>101</v>
      </c>
      <c r="B77" s="106" t="s">
        <v>102</v>
      </c>
    </row>
    <row r="78" spans="1:8" ht="18.75" x14ac:dyDescent="0.3">
      <c r="A78" s="106"/>
      <c r="B78" s="106"/>
    </row>
    <row r="79" spans="1:8" ht="26.25" customHeight="1" x14ac:dyDescent="0.4">
      <c r="A79" s="253" t="s">
        <v>4</v>
      </c>
      <c r="B79" s="374" t="str">
        <f>B26</f>
        <v>Amlodipine Besylate BP</v>
      </c>
      <c r="C79" s="374"/>
    </row>
    <row r="80" spans="1:8" ht="26.25" customHeight="1" x14ac:dyDescent="0.4">
      <c r="A80" s="210" t="s">
        <v>40</v>
      </c>
      <c r="B80" s="374" t="str">
        <f>B27</f>
        <v>A65-1</v>
      </c>
      <c r="C80" s="374"/>
    </row>
    <row r="81" spans="1:12" ht="27" customHeight="1" thickBot="1" x14ac:dyDescent="0.45">
      <c r="A81" s="210" t="s">
        <v>6</v>
      </c>
      <c r="B81" s="202">
        <f>B28</f>
        <v>99.21</v>
      </c>
      <c r="H81" s="183"/>
    </row>
    <row r="82" spans="1:12" s="16" customFormat="1" ht="27" customHeight="1" thickBot="1" x14ac:dyDescent="0.45">
      <c r="A82" s="210" t="s">
        <v>41</v>
      </c>
      <c r="B82" s="110">
        <v>0</v>
      </c>
      <c r="C82" s="353" t="s">
        <v>42</v>
      </c>
      <c r="D82" s="354"/>
      <c r="E82" s="354"/>
      <c r="F82" s="354"/>
      <c r="G82" s="355"/>
      <c r="I82" s="111"/>
      <c r="J82" s="111"/>
      <c r="K82" s="111"/>
      <c r="L82" s="111"/>
    </row>
    <row r="83" spans="1:12" s="16" customFormat="1" ht="19.5" customHeight="1" thickBot="1" x14ac:dyDescent="0.35">
      <c r="A83" s="210" t="s">
        <v>43</v>
      </c>
      <c r="B83" s="284">
        <f>B81-B82</f>
        <v>99.21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6" customFormat="1" ht="27" customHeight="1" thickBot="1" x14ac:dyDescent="0.45">
      <c r="A84" s="210" t="s">
        <v>44</v>
      </c>
      <c r="B84" s="115">
        <v>408.88</v>
      </c>
      <c r="C84" s="356" t="s">
        <v>103</v>
      </c>
      <c r="D84" s="357"/>
      <c r="E84" s="357"/>
      <c r="F84" s="357"/>
      <c r="G84" s="357"/>
      <c r="H84" s="358"/>
      <c r="I84" s="111"/>
      <c r="J84" s="111"/>
      <c r="K84" s="111"/>
      <c r="L84" s="111"/>
    </row>
    <row r="85" spans="1:12" s="16" customFormat="1" ht="27" customHeight="1" thickBot="1" x14ac:dyDescent="0.45">
      <c r="A85" s="210" t="s">
        <v>46</v>
      </c>
      <c r="B85" s="115">
        <v>567.04999999999995</v>
      </c>
      <c r="C85" s="356" t="s">
        <v>104</v>
      </c>
      <c r="D85" s="357"/>
      <c r="E85" s="357"/>
      <c r="F85" s="357"/>
      <c r="G85" s="357"/>
      <c r="H85" s="358"/>
      <c r="I85" s="111"/>
      <c r="J85" s="111"/>
      <c r="K85" s="111"/>
      <c r="L85" s="111"/>
    </row>
    <row r="86" spans="1:12" s="16" customFormat="1" ht="18.75" x14ac:dyDescent="0.3">
      <c r="A86" s="210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6" customFormat="1" ht="18.75" x14ac:dyDescent="0.3">
      <c r="A87" s="210" t="s">
        <v>48</v>
      </c>
      <c r="B87" s="120">
        <f>B84/B85</f>
        <v>0.72106516180231028</v>
      </c>
      <c r="C87" s="199" t="s">
        <v>49</v>
      </c>
      <c r="D87" s="199"/>
      <c r="E87" s="199"/>
      <c r="F87" s="199"/>
      <c r="G87" s="199"/>
      <c r="I87" s="111"/>
      <c r="J87" s="111"/>
      <c r="K87" s="111"/>
      <c r="L87" s="111"/>
    </row>
    <row r="88" spans="1:12" ht="19.5" customHeight="1" thickBot="1" x14ac:dyDescent="0.35">
      <c r="A88" s="106"/>
      <c r="B88" s="106"/>
    </row>
    <row r="89" spans="1:12" ht="27" customHeight="1" thickBot="1" x14ac:dyDescent="0.45">
      <c r="A89" s="121" t="s">
        <v>50</v>
      </c>
      <c r="B89" s="122">
        <v>50</v>
      </c>
      <c r="D89" s="286" t="s">
        <v>51</v>
      </c>
      <c r="E89" s="289"/>
      <c r="F89" s="359" t="s">
        <v>52</v>
      </c>
      <c r="G89" s="360"/>
    </row>
    <row r="90" spans="1:12" ht="27" customHeight="1" thickBot="1" x14ac:dyDescent="0.45">
      <c r="A90" s="123" t="s">
        <v>53</v>
      </c>
      <c r="B90" s="124">
        <v>3</v>
      </c>
      <c r="C90" s="285" t="s">
        <v>54</v>
      </c>
      <c r="D90" s="126" t="s">
        <v>55</v>
      </c>
      <c r="E90" s="127" t="s">
        <v>56</v>
      </c>
      <c r="F90" s="126" t="s">
        <v>55</v>
      </c>
      <c r="G90" s="206" t="s">
        <v>56</v>
      </c>
      <c r="I90" s="129" t="s">
        <v>57</v>
      </c>
    </row>
    <row r="91" spans="1:12" ht="26.25" customHeight="1" x14ac:dyDescent="0.4">
      <c r="A91" s="123" t="s">
        <v>58</v>
      </c>
      <c r="B91" s="124">
        <v>100</v>
      </c>
      <c r="C91" s="207">
        <v>1</v>
      </c>
      <c r="D91" s="273">
        <v>0.22800000000000001</v>
      </c>
      <c r="E91" s="274">
        <f>IF(ISBLANK(D91),"-",$D$101/$D$98*D91)</f>
        <v>0.20766011666675752</v>
      </c>
      <c r="F91" s="273">
        <v>0.2104</v>
      </c>
      <c r="G91" s="275">
        <f>IF(ISBLANK(F91),"-",$D$101/$F$98*F91)</f>
        <v>0.21257158918462557</v>
      </c>
      <c r="I91" s="131"/>
    </row>
    <row r="92" spans="1:12" ht="26.25" customHeight="1" x14ac:dyDescent="0.4">
      <c r="A92" s="123" t="s">
        <v>59</v>
      </c>
      <c r="B92" s="124">
        <v>10</v>
      </c>
      <c r="C92" s="218">
        <v>2</v>
      </c>
      <c r="D92" s="276">
        <v>0.2271</v>
      </c>
      <c r="E92" s="277">
        <f>IF(ISBLANK(D92),"-",$D$101/$D$98*D92)</f>
        <v>0.20684040567991505</v>
      </c>
      <c r="F92" s="276">
        <v>0.21229999999999999</v>
      </c>
      <c r="G92" s="278">
        <f>IF(ISBLANK(F92),"-",$D$101/$F$98*F92)</f>
        <v>0.21449119954323198</v>
      </c>
      <c r="I92" s="361">
        <f>ABS((F96/D96*D95)-F95)/D95</f>
        <v>2.53936688710765E-2</v>
      </c>
    </row>
    <row r="93" spans="1:12" ht="26.25" customHeight="1" x14ac:dyDescent="0.4">
      <c r="A93" s="123" t="s">
        <v>60</v>
      </c>
      <c r="B93" s="124">
        <v>20</v>
      </c>
      <c r="C93" s="218">
        <v>3</v>
      </c>
      <c r="D93" s="276">
        <v>0.22869999999999999</v>
      </c>
      <c r="E93" s="277">
        <f>IF(ISBLANK(D93),"-",$D$101/$D$98*D93)</f>
        <v>0.20829766965652385</v>
      </c>
      <c r="F93" s="276">
        <v>0.21110000000000001</v>
      </c>
      <c r="G93" s="278">
        <f>IF(ISBLANK(F93),"-",$D$101/$F$98*F93)</f>
        <v>0.21327881405358584</v>
      </c>
      <c r="I93" s="361"/>
    </row>
    <row r="94" spans="1:12" ht="27" customHeight="1" thickBot="1" x14ac:dyDescent="0.45">
      <c r="A94" s="123" t="s">
        <v>61</v>
      </c>
      <c r="B94" s="124">
        <v>1</v>
      </c>
      <c r="C94" s="208">
        <v>4</v>
      </c>
      <c r="D94" s="136"/>
      <c r="E94" s="137" t="str">
        <f>IF(ISBLANK(D94),"-",$D$101/$D$98*D94)</f>
        <v>-</v>
      </c>
      <c r="F94" s="209"/>
      <c r="G94" s="138" t="str">
        <f>IF(ISBLANK(F94),"-",$D$101/$F$98*F94)</f>
        <v>-</v>
      </c>
      <c r="I94" s="139"/>
    </row>
    <row r="95" spans="1:12" ht="27" customHeight="1" thickBot="1" x14ac:dyDescent="0.45">
      <c r="A95" s="123" t="s">
        <v>62</v>
      </c>
      <c r="B95" s="124">
        <v>1</v>
      </c>
      <c r="C95" s="210" t="s">
        <v>63</v>
      </c>
      <c r="D95" s="211">
        <f>AVERAGE(D91:D94)</f>
        <v>0.22793333333333332</v>
      </c>
      <c r="E95" s="142">
        <f>AVERAGE(E91:E94)</f>
        <v>0.20759939733439881</v>
      </c>
      <c r="F95" s="212">
        <f>AVERAGE(F91:F94)</f>
        <v>0.21126666666666663</v>
      </c>
      <c r="G95" s="213">
        <f>AVERAGE(G91:G94)</f>
        <v>0.21344720092714778</v>
      </c>
    </row>
    <row r="96" spans="1:12" ht="26.25" customHeight="1" x14ac:dyDescent="0.4">
      <c r="A96" s="123" t="s">
        <v>64</v>
      </c>
      <c r="B96" s="202">
        <v>1</v>
      </c>
      <c r="C96" s="214" t="s">
        <v>105</v>
      </c>
      <c r="D96" s="215">
        <v>25.58</v>
      </c>
      <c r="E96" s="199"/>
      <c r="F96" s="146">
        <v>23.06</v>
      </c>
    </row>
    <row r="97" spans="1:10" ht="26.25" customHeight="1" x14ac:dyDescent="0.4">
      <c r="A97" s="123" t="s">
        <v>66</v>
      </c>
      <c r="B97" s="202">
        <v>1</v>
      </c>
      <c r="C97" s="216" t="s">
        <v>106</v>
      </c>
      <c r="D97" s="217">
        <f>D96*$B$87</f>
        <v>18.444846838903096</v>
      </c>
      <c r="E97" s="218"/>
      <c r="F97" s="148">
        <f>F96*$B$87</f>
        <v>16.627762631161275</v>
      </c>
    </row>
    <row r="98" spans="1:10" ht="19.5" customHeight="1" thickBot="1" x14ac:dyDescent="0.35">
      <c r="A98" s="123" t="s">
        <v>68</v>
      </c>
      <c r="B98" s="218">
        <f>(B97/B96)*(B95/B94)*(B93/B92)*(B91/B90)*B89</f>
        <v>3333.3333333333335</v>
      </c>
      <c r="C98" s="216" t="s">
        <v>107</v>
      </c>
      <c r="D98" s="219">
        <f>D97*$B$83/100</f>
        <v>18.299132548875761</v>
      </c>
      <c r="E98" s="195"/>
      <c r="F98" s="151">
        <f>F97*$B$83/100</f>
        <v>16.4964033063751</v>
      </c>
    </row>
    <row r="99" spans="1:10" ht="19.5" customHeight="1" thickBot="1" x14ac:dyDescent="0.35">
      <c r="A99" s="347" t="s">
        <v>70</v>
      </c>
      <c r="B99" s="362"/>
      <c r="C99" s="216" t="s">
        <v>108</v>
      </c>
      <c r="D99" s="220">
        <f>D98/$B$98</f>
        <v>5.4897397646627277E-3</v>
      </c>
      <c r="E99" s="195"/>
      <c r="F99" s="155">
        <f>F98/$B$98</f>
        <v>4.9489209919125303E-3</v>
      </c>
      <c r="H99" s="144"/>
    </row>
    <row r="100" spans="1:10" ht="19.5" customHeight="1" thickBot="1" x14ac:dyDescent="0.35">
      <c r="A100" s="349"/>
      <c r="B100" s="363"/>
      <c r="C100" s="216" t="s">
        <v>72</v>
      </c>
      <c r="D100" s="222">
        <f>$B$56/$B$116</f>
        <v>5.0000000000000001E-3</v>
      </c>
      <c r="F100" s="160"/>
      <c r="G100" s="229"/>
      <c r="H100" s="144"/>
    </row>
    <row r="101" spans="1:10" ht="18.75" x14ac:dyDescent="0.3">
      <c r="C101" s="216" t="s">
        <v>73</v>
      </c>
      <c r="D101" s="217">
        <f>D100*$B$98</f>
        <v>16.666666666666668</v>
      </c>
      <c r="F101" s="160"/>
      <c r="H101" s="144"/>
    </row>
    <row r="102" spans="1:10" ht="19.5" customHeight="1" thickBot="1" x14ac:dyDescent="0.35">
      <c r="C102" s="224" t="s">
        <v>74</v>
      </c>
      <c r="D102" s="225">
        <f>D101/B34</f>
        <v>23.113953564207918</v>
      </c>
      <c r="F102" s="164"/>
      <c r="H102" s="144"/>
      <c r="J102" s="226"/>
    </row>
    <row r="103" spans="1:10" ht="18.75" x14ac:dyDescent="0.3">
      <c r="C103" s="227" t="s">
        <v>109</v>
      </c>
      <c r="D103" s="228">
        <f>AVERAGE(E91:E94,G91:G94)</f>
        <v>0.21052329913077328</v>
      </c>
      <c r="F103" s="164"/>
      <c r="G103" s="229"/>
      <c r="H103" s="144"/>
      <c r="J103" s="230"/>
    </row>
    <row r="104" spans="1:10" ht="18.75" x14ac:dyDescent="0.3">
      <c r="C104" s="194" t="s">
        <v>76</v>
      </c>
      <c r="D104" s="231">
        <f>STDEV(E91:E94,G91:G94)/D103</f>
        <v>1.5646054056060326E-2</v>
      </c>
      <c r="F104" s="164"/>
      <c r="H104" s="144"/>
      <c r="J104" s="230"/>
    </row>
    <row r="105" spans="1:10" ht="19.5" customHeight="1" thickBot="1" x14ac:dyDescent="0.35">
      <c r="C105" s="196" t="s">
        <v>19</v>
      </c>
      <c r="D105" s="232">
        <f>COUNT(E91:E94,G91:G94)</f>
        <v>6</v>
      </c>
      <c r="F105" s="164"/>
      <c r="H105" s="144"/>
      <c r="J105" s="230"/>
    </row>
    <row r="106" spans="1:10" ht="19.5" customHeight="1" thickBot="1" x14ac:dyDescent="0.35">
      <c r="A106" s="168"/>
      <c r="B106" s="168"/>
      <c r="C106" s="168"/>
      <c r="D106" s="168"/>
      <c r="E106" s="168"/>
    </row>
    <row r="107" spans="1:10" ht="26.25" customHeight="1" x14ac:dyDescent="0.4">
      <c r="A107" s="121" t="s">
        <v>110</v>
      </c>
      <c r="B107" s="122">
        <v>500</v>
      </c>
      <c r="C107" s="286" t="s">
        <v>111</v>
      </c>
      <c r="D107" s="234" t="s">
        <v>55</v>
      </c>
      <c r="E107" s="235" t="s">
        <v>112</v>
      </c>
      <c r="F107" s="236" t="s">
        <v>113</v>
      </c>
    </row>
    <row r="108" spans="1:10" ht="26.25" customHeight="1" x14ac:dyDescent="0.4">
      <c r="A108" s="123" t="s">
        <v>114</v>
      </c>
      <c r="B108" s="124">
        <v>5</v>
      </c>
      <c r="C108" s="237">
        <v>1</v>
      </c>
      <c r="D108" s="281">
        <v>0.23330000000000001</v>
      </c>
      <c r="E108" s="267">
        <f t="shared" ref="E108:E113" si="1">IF(ISBLANK(D108),"-",D108/$D$103*$D$100*$B$116)</f>
        <v>5.5409543970493793</v>
      </c>
      <c r="F108" s="238">
        <f t="shared" ref="F108:F113" si="2">IF(ISBLANK(D108), "-", E108/$B$56)</f>
        <v>1.1081908794098758</v>
      </c>
    </row>
    <row r="109" spans="1:10" ht="26.25" customHeight="1" x14ac:dyDescent="0.4">
      <c r="A109" s="123" t="s">
        <v>87</v>
      </c>
      <c r="B109" s="124">
        <v>10</v>
      </c>
      <c r="C109" s="237">
        <v>2</v>
      </c>
      <c r="D109" s="281">
        <v>0.2316</v>
      </c>
      <c r="E109" s="268">
        <f t="shared" si="1"/>
        <v>5.5005788185025128</v>
      </c>
      <c r="F109" s="239">
        <f t="shared" si="2"/>
        <v>1.1001157637005026</v>
      </c>
    </row>
    <row r="110" spans="1:10" ht="26.25" customHeight="1" x14ac:dyDescent="0.4">
      <c r="A110" s="123" t="s">
        <v>88</v>
      </c>
      <c r="B110" s="124">
        <v>1</v>
      </c>
      <c r="C110" s="237">
        <v>3</v>
      </c>
      <c r="D110" s="281">
        <v>0.2278</v>
      </c>
      <c r="E110" s="268">
        <f t="shared" si="1"/>
        <v>5.4103275252801053</v>
      </c>
      <c r="F110" s="239">
        <f t="shared" si="2"/>
        <v>1.0820655050560211</v>
      </c>
    </row>
    <row r="111" spans="1:10" ht="26.25" customHeight="1" x14ac:dyDescent="0.4">
      <c r="A111" s="123" t="s">
        <v>89</v>
      </c>
      <c r="B111" s="124">
        <v>1</v>
      </c>
      <c r="C111" s="237">
        <v>4</v>
      </c>
      <c r="D111" s="281">
        <v>0.22220000000000001</v>
      </c>
      <c r="E111" s="268">
        <f t="shared" si="1"/>
        <v>5.2773256194786633</v>
      </c>
      <c r="F111" s="239">
        <f t="shared" si="2"/>
        <v>1.0554651238957327</v>
      </c>
    </row>
    <row r="112" spans="1:10" ht="26.25" customHeight="1" x14ac:dyDescent="0.4">
      <c r="A112" s="123" t="s">
        <v>90</v>
      </c>
      <c r="B112" s="124">
        <v>1</v>
      </c>
      <c r="C112" s="237">
        <v>5</v>
      </c>
      <c r="D112" s="281">
        <v>0.22869999999999999</v>
      </c>
      <c r="E112" s="268">
        <f t="shared" si="1"/>
        <v>5.4317028315696225</v>
      </c>
      <c r="F112" s="239">
        <f t="shared" si="2"/>
        <v>1.0863405663139245</v>
      </c>
    </row>
    <row r="113" spans="1:10" ht="26.25" customHeight="1" x14ac:dyDescent="0.4">
      <c r="A113" s="123" t="s">
        <v>92</v>
      </c>
      <c r="B113" s="124">
        <v>1</v>
      </c>
      <c r="C113" s="240">
        <v>6</v>
      </c>
      <c r="D113" s="282">
        <v>0.2218</v>
      </c>
      <c r="E113" s="269">
        <f t="shared" si="1"/>
        <v>5.2678254833499878</v>
      </c>
      <c r="F113" s="241">
        <f t="shared" si="2"/>
        <v>1.0535650966699976</v>
      </c>
    </row>
    <row r="114" spans="1:10" ht="26.25" customHeight="1" x14ac:dyDescent="0.4">
      <c r="A114" s="123" t="s">
        <v>93</v>
      </c>
      <c r="B114" s="124">
        <v>1</v>
      </c>
      <c r="C114" s="237"/>
      <c r="D114" s="218"/>
      <c r="E114" s="199"/>
      <c r="F114" s="242"/>
    </row>
    <row r="115" spans="1:10" ht="26.25" customHeight="1" x14ac:dyDescent="0.4">
      <c r="A115" s="123" t="s">
        <v>94</v>
      </c>
      <c r="B115" s="124">
        <v>1</v>
      </c>
      <c r="C115" s="237"/>
      <c r="D115" s="243" t="s">
        <v>63</v>
      </c>
      <c r="E115" s="271">
        <f>AVERAGE(E108:E113)</f>
        <v>5.4047857792050449</v>
      </c>
      <c r="F115" s="244">
        <f>AVERAGE(F108:F113)</f>
        <v>1.0809571558410092</v>
      </c>
    </row>
    <row r="116" spans="1:10" ht="27" customHeight="1" thickBot="1" x14ac:dyDescent="0.45">
      <c r="A116" s="123" t="s">
        <v>95</v>
      </c>
      <c r="B116" s="150">
        <f>(B115/B114)*(B113/B112)*(B111/B110)*(B109/B108)*B107</f>
        <v>1000</v>
      </c>
      <c r="C116" s="245"/>
      <c r="D116" s="210" t="s">
        <v>76</v>
      </c>
      <c r="E116" s="246">
        <f>STDEV(E108:E113)/E115</f>
        <v>2.0847162003406722E-2</v>
      </c>
      <c r="F116" s="246">
        <f>STDEV(F108:F113)/F115</f>
        <v>2.0847162003406691E-2</v>
      </c>
      <c r="I116" s="199"/>
    </row>
    <row r="117" spans="1:10" ht="27" customHeight="1" thickBot="1" x14ac:dyDescent="0.45">
      <c r="A117" s="347" t="s">
        <v>70</v>
      </c>
      <c r="B117" s="348"/>
      <c r="C117" s="247"/>
      <c r="D117" s="248" t="s">
        <v>19</v>
      </c>
      <c r="E117" s="249">
        <f>COUNT(E108:E113)</f>
        <v>6</v>
      </c>
      <c r="F117" s="249">
        <f>COUNT(F108:F113)</f>
        <v>6</v>
      </c>
      <c r="I117" s="199"/>
      <c r="J117" s="230"/>
    </row>
    <row r="118" spans="1:10" ht="19.5" customHeight="1" thickBot="1" x14ac:dyDescent="0.35">
      <c r="A118" s="349"/>
      <c r="B118" s="350"/>
      <c r="C118" s="199"/>
      <c r="D118" s="199"/>
      <c r="E118" s="199"/>
      <c r="F118" s="218"/>
      <c r="G118" s="199"/>
      <c r="H118" s="199"/>
      <c r="I118" s="199"/>
    </row>
    <row r="119" spans="1:10" ht="18.75" x14ac:dyDescent="0.3">
      <c r="A119" s="258"/>
      <c r="B119" s="119"/>
      <c r="C119" s="199"/>
      <c r="D119" s="199"/>
      <c r="E119" s="199"/>
      <c r="F119" s="218"/>
      <c r="G119" s="199"/>
      <c r="H119" s="199"/>
      <c r="I119" s="199"/>
    </row>
    <row r="120" spans="1:10" ht="26.25" customHeight="1" x14ac:dyDescent="0.4">
      <c r="A120" s="253" t="s">
        <v>98</v>
      </c>
      <c r="B120" s="210" t="s">
        <v>115</v>
      </c>
      <c r="C120" s="351" t="str">
        <f>B20</f>
        <v xml:space="preserve">AMLODIPINE BESYLATE </v>
      </c>
      <c r="D120" s="351"/>
      <c r="E120" s="199" t="s">
        <v>116</v>
      </c>
      <c r="F120" s="199"/>
      <c r="G120" s="200">
        <f>F115</f>
        <v>1.0809571558410092</v>
      </c>
      <c r="H120" s="199"/>
      <c r="I120" s="199"/>
    </row>
    <row r="121" spans="1:10" ht="19.5" customHeight="1" thickBot="1" x14ac:dyDescent="0.35">
      <c r="A121" s="287"/>
      <c r="B121" s="287"/>
      <c r="C121" s="251"/>
      <c r="D121" s="251"/>
      <c r="E121" s="251"/>
      <c r="F121" s="251"/>
      <c r="G121" s="251"/>
      <c r="H121" s="251"/>
    </row>
    <row r="122" spans="1:10" ht="18.75" x14ac:dyDescent="0.3">
      <c r="B122" s="352" t="s">
        <v>25</v>
      </c>
      <c r="C122" s="352"/>
      <c r="E122" s="285" t="s">
        <v>26</v>
      </c>
      <c r="F122" s="252"/>
      <c r="G122" s="352" t="s">
        <v>27</v>
      </c>
      <c r="H122" s="352"/>
    </row>
    <row r="123" spans="1:10" ht="69.95" customHeight="1" x14ac:dyDescent="0.3">
      <c r="A123" s="253" t="s">
        <v>28</v>
      </c>
      <c r="B123" s="255" t="s">
        <v>129</v>
      </c>
      <c r="C123" s="255"/>
      <c r="E123" s="283">
        <v>42463</v>
      </c>
      <c r="F123" s="199"/>
      <c r="G123" s="255"/>
      <c r="H123" s="255"/>
    </row>
    <row r="124" spans="1:10" ht="69.95" customHeight="1" x14ac:dyDescent="0.3">
      <c r="A124" s="253" t="s">
        <v>29</v>
      </c>
      <c r="B124" s="256"/>
      <c r="C124" s="256"/>
      <c r="E124" s="256"/>
      <c r="F124" s="199"/>
      <c r="G124" s="257"/>
      <c r="H124" s="257"/>
    </row>
    <row r="125" spans="1:10" ht="18.75" x14ac:dyDescent="0.3">
      <c r="A125" s="218"/>
      <c r="B125" s="218"/>
      <c r="C125" s="218"/>
      <c r="D125" s="218"/>
      <c r="E125" s="218"/>
      <c r="F125" s="195"/>
      <c r="G125" s="218"/>
      <c r="H125" s="218"/>
      <c r="I125" s="199"/>
    </row>
    <row r="126" spans="1:10" ht="18.75" x14ac:dyDescent="0.3">
      <c r="A126" s="218"/>
      <c r="B126" s="218"/>
      <c r="C126" s="218"/>
      <c r="D126" s="218"/>
      <c r="E126" s="218"/>
      <c r="F126" s="195"/>
      <c r="G126" s="218"/>
      <c r="H126" s="218"/>
      <c r="I126" s="199"/>
    </row>
    <row r="127" spans="1:10" ht="18.75" x14ac:dyDescent="0.3">
      <c r="A127" s="218"/>
      <c r="B127" s="218"/>
      <c r="C127" s="218"/>
      <c r="D127" s="218"/>
      <c r="E127" s="218"/>
      <c r="F127" s="195"/>
      <c r="G127" s="218"/>
      <c r="H127" s="218"/>
      <c r="I127" s="199"/>
    </row>
    <row r="128" spans="1:10" ht="18.75" x14ac:dyDescent="0.3">
      <c r="A128" s="218"/>
      <c r="B128" s="218"/>
      <c r="C128" s="218"/>
      <c r="D128" s="218"/>
      <c r="E128" s="218"/>
      <c r="F128" s="195"/>
      <c r="G128" s="218"/>
      <c r="H128" s="218"/>
      <c r="I128" s="199"/>
    </row>
    <row r="129" spans="1:9" ht="18.75" x14ac:dyDescent="0.3">
      <c r="A129" s="218"/>
      <c r="B129" s="218"/>
      <c r="C129" s="218"/>
      <c r="D129" s="218"/>
      <c r="E129" s="218"/>
      <c r="F129" s="195"/>
      <c r="G129" s="218"/>
      <c r="H129" s="218"/>
      <c r="I129" s="199"/>
    </row>
    <row r="130" spans="1:9" ht="18.75" x14ac:dyDescent="0.3">
      <c r="A130" s="218"/>
      <c r="B130" s="218"/>
      <c r="C130" s="218"/>
      <c r="D130" s="218"/>
      <c r="E130" s="218"/>
      <c r="F130" s="195"/>
      <c r="G130" s="218"/>
      <c r="H130" s="218"/>
      <c r="I130" s="199"/>
    </row>
    <row r="131" spans="1:9" ht="18.75" x14ac:dyDescent="0.3">
      <c r="A131" s="218"/>
      <c r="B131" s="218"/>
      <c r="C131" s="218"/>
      <c r="D131" s="218"/>
      <c r="E131" s="218"/>
      <c r="F131" s="195"/>
      <c r="G131" s="218"/>
      <c r="H131" s="218"/>
      <c r="I131" s="199"/>
    </row>
    <row r="132" spans="1:9" ht="18.75" x14ac:dyDescent="0.3">
      <c r="A132" s="218"/>
      <c r="B132" s="218"/>
      <c r="C132" s="218"/>
      <c r="D132" s="218"/>
      <c r="E132" s="218"/>
      <c r="F132" s="195"/>
      <c r="G132" s="218"/>
      <c r="H132" s="218"/>
      <c r="I132" s="199"/>
    </row>
    <row r="133" spans="1:9" ht="18.75" x14ac:dyDescent="0.3">
      <c r="A133" s="218"/>
      <c r="B133" s="218"/>
      <c r="C133" s="218"/>
      <c r="D133" s="218"/>
      <c r="E133" s="218"/>
      <c r="F133" s="195"/>
      <c r="G133" s="218"/>
      <c r="H133" s="218"/>
      <c r="I133" s="199"/>
    </row>
    <row r="250" spans="1:1" x14ac:dyDescent="0.25">
      <c r="A250" s="221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4" priority="1" operator="greaterThan">
      <formula>0.02</formula>
    </cfRule>
  </conditionalFormatting>
  <conditionalFormatting sqref="D51">
    <cfRule type="cellIs" dxfId="3" priority="2" operator="greaterThan">
      <formula>0.02</formula>
    </cfRule>
  </conditionalFormatting>
  <conditionalFormatting sqref="G73:H73 D104">
    <cfRule type="cellIs" dxfId="2" priority="3" operator="greaterThan">
      <formula>0.02</formula>
    </cfRule>
  </conditionalFormatting>
  <conditionalFormatting sqref="I39 I92">
    <cfRule type="cellIs" dxfId="1" priority="4" operator="lessThanOrEqual">
      <formula>0.02</formula>
    </cfRule>
  </conditionalFormatting>
  <conditionalFormatting sqref="I39 I92">
    <cfRule type="cellIs" dxfId="0" priority="5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</vt:lpstr>
      <vt:lpstr>Uniformity</vt:lpstr>
      <vt:lpstr>Amlodipine </vt:lpstr>
      <vt:lpstr>SST (2)</vt:lpstr>
      <vt:lpstr>Amlodipine  (2)</vt:lpstr>
      <vt:lpstr>'Amlodipine '!Print_Area</vt:lpstr>
      <vt:lpstr>'Amlodipine  (2)'!Print_Area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Eric</cp:lastModifiedBy>
  <cp:lastPrinted>2016-05-16T08:44:41Z</cp:lastPrinted>
  <dcterms:created xsi:type="dcterms:W3CDTF">2005-07-05T10:19:27Z</dcterms:created>
  <dcterms:modified xsi:type="dcterms:W3CDTF">2016-05-20T06:47:35Z</dcterms:modified>
  <cp:category/>
</cp:coreProperties>
</file>