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510" yWindow="525" windowWidth="15015" windowHeight="9915" activeTab="1"/>
  </bookViews>
  <sheets>
    <sheet name="Magnesium Hydroxide" sheetId="3" r:id="rId1"/>
    <sheet name="Aluminium hydroxide" sheetId="7" r:id="rId2"/>
  </sheets>
  <definedNames>
    <definedName name="_xlnm.Print_Area" localSheetId="0">'Magnesium Hydroxide'!$A$1:$I$68</definedName>
  </definedNames>
  <calcPr calcId="144525"/>
</workbook>
</file>

<file path=xl/calcChain.xml><?xml version="1.0" encoding="utf-8"?>
<calcChain xmlns="http://schemas.openxmlformats.org/spreadsheetml/2006/main">
  <c r="D43" i="7" l="1"/>
  <c r="D41" i="7"/>
  <c r="F40" i="7" l="1"/>
  <c r="E40" i="7"/>
  <c r="D40" i="7"/>
  <c r="F38" i="7"/>
  <c r="E38" i="7"/>
  <c r="D38" i="7"/>
  <c r="D25" i="7"/>
  <c r="D24" i="7"/>
  <c r="D23" i="7"/>
  <c r="E11" i="7"/>
  <c r="C10" i="7"/>
  <c r="E10" i="7" s="1"/>
  <c r="C9" i="7"/>
  <c r="E9" i="7" s="1"/>
  <c r="C8" i="7"/>
  <c r="E8" i="7" s="1"/>
  <c r="F39" i="7"/>
  <c r="C27" i="7"/>
  <c r="B27" i="7"/>
  <c r="E23" i="7" l="1"/>
  <c r="D33" i="7"/>
  <c r="E33" i="7"/>
  <c r="E25" i="7"/>
  <c r="E24" i="7"/>
  <c r="E12" i="7"/>
  <c r="F33" i="7"/>
  <c r="D39" i="7"/>
  <c r="E39" i="7"/>
  <c r="F34" i="7" l="1"/>
  <c r="F36" i="7" s="1"/>
  <c r="F41" i="7" s="1"/>
  <c r="E34" i="7"/>
  <c r="E36" i="7" s="1"/>
  <c r="E41" i="7" s="1"/>
  <c r="D34" i="7"/>
  <c r="D36" i="7" s="1"/>
  <c r="E26" i="7"/>
  <c r="E27" i="7" s="1"/>
  <c r="D44" i="7" l="1"/>
  <c r="E56" i="3" l="1"/>
  <c r="E57" i="3"/>
  <c r="B56" i="3"/>
  <c r="D50" i="3"/>
  <c r="B58" i="3"/>
  <c r="E58" i="3" s="1"/>
  <c r="B57" i="3"/>
  <c r="D62" i="3"/>
  <c r="D60" i="3"/>
  <c r="D61" i="3" s="1"/>
  <c r="I59" i="3"/>
  <c r="H59" i="3"/>
  <c r="G59" i="3"/>
  <c r="F59" i="3"/>
  <c r="E59" i="3"/>
  <c r="E52" i="3"/>
  <c r="B52" i="3"/>
  <c r="B50" i="3"/>
  <c r="E47" i="3"/>
  <c r="B46" i="3"/>
  <c r="G39" i="3"/>
  <c r="F39" i="3"/>
  <c r="E39" i="3"/>
  <c r="C39" i="3"/>
  <c r="C38" i="3"/>
  <c r="E38" i="3" s="1"/>
  <c r="F38" i="3" s="1"/>
  <c r="C37" i="3"/>
  <c r="E37" i="3" s="1"/>
  <c r="F37" i="3" s="1"/>
  <c r="C36" i="3"/>
  <c r="E36" i="3" s="1"/>
  <c r="E42" i="3" l="1"/>
  <c r="G36" i="3"/>
  <c r="G37" i="3"/>
  <c r="G38" i="3"/>
  <c r="F36" i="3"/>
  <c r="F40" i="3" s="1"/>
  <c r="E40" i="3"/>
  <c r="E41" i="3" s="1"/>
  <c r="G40" i="3" l="1"/>
  <c r="F57" i="3" s="1"/>
  <c r="G57" i="3" s="1"/>
  <c r="H57" i="3" l="1"/>
  <c r="I57" i="3" s="1"/>
  <c r="F58" i="3"/>
  <c r="G58" i="3" s="1"/>
  <c r="H58" i="3" s="1"/>
  <c r="I58" i="3" s="1"/>
  <c r="F56" i="3"/>
  <c r="G56" i="3" s="1"/>
  <c r="G60" i="3" l="1"/>
  <c r="H56" i="3"/>
  <c r="I56" i="3" s="1"/>
  <c r="G62" i="3"/>
  <c r="H62" i="3" l="1"/>
  <c r="H60" i="3"/>
  <c r="H61" i="3" s="1"/>
  <c r="I60" i="3"/>
  <c r="I61" i="3" s="1"/>
  <c r="I62" i="3"/>
</calcChain>
</file>

<file path=xl/sharedStrings.xml><?xml version="1.0" encoding="utf-8"?>
<sst xmlns="http://schemas.openxmlformats.org/spreadsheetml/2006/main" count="117" uniqueCount="100">
  <si>
    <t>Laboratory Data Calculation Spreadsheet</t>
  </si>
  <si>
    <t>Please enter the required information in the cells highlighted in green</t>
  </si>
  <si>
    <t>CORALUX SUSPENSION</t>
  </si>
  <si>
    <t>NDQD201510458</t>
  </si>
  <si>
    <t>Sample Name:</t>
  </si>
  <si>
    <t>Each 5 mL contains: Dried Aluminium Hydroxide Gel USP equivalent to Aluminium Hydroxide 365 mg, Magnesium Hydroxide Paste USp equivalent to Magnesium Hydroxide 80 mg, Semethicone Emulsion USP eaqivalent to Simethicone 100 mg, Deglycyrrhizinated Liquorice equivalent to Liquorice 400 mg</t>
  </si>
  <si>
    <t>Laboratory Ref No:</t>
  </si>
  <si>
    <t>Active Ingredient:</t>
  </si>
  <si>
    <t>2015-10-26 13:20:03</t>
  </si>
  <si>
    <t>Label Claim:</t>
  </si>
  <si>
    <t>Date Analysis Started:</t>
  </si>
  <si>
    <t>Date Analysis Completed:</t>
  </si>
  <si>
    <t>Name</t>
  </si>
  <si>
    <t>Date</t>
  </si>
  <si>
    <t>Signature</t>
  </si>
  <si>
    <t>Analysed by:</t>
  </si>
  <si>
    <t>Reviewed By:</t>
  </si>
  <si>
    <t>National Quality Control Laoboratory</t>
  </si>
  <si>
    <t>Analysis Report</t>
  </si>
  <si>
    <t>11th June 2015</t>
  </si>
  <si>
    <t>Analysis Data</t>
  </si>
  <si>
    <t>Standardisation of the titrant</t>
  </si>
  <si>
    <t>Volumetric solution:</t>
  </si>
  <si>
    <t>Standard:</t>
  </si>
  <si>
    <t xml:space="preserve"> Molecular Weight standard:</t>
  </si>
  <si>
    <t>Target Concentration of titrant:</t>
  </si>
  <si>
    <t>Reaction Ratio (Titrant:Standard)</t>
  </si>
  <si>
    <t>:</t>
  </si>
  <si>
    <t xml:space="preserve">Standard </t>
  </si>
  <si>
    <t>Standard Weight (mg)</t>
  </si>
  <si>
    <t>mMoles of titrant</t>
  </si>
  <si>
    <t>mL Titrant</t>
  </si>
  <si>
    <t>Molarity (mM/mL)</t>
  </si>
  <si>
    <t>Deviation from target Value</t>
  </si>
  <si>
    <t>Correction Factor</t>
  </si>
  <si>
    <t>A</t>
  </si>
  <si>
    <t>B</t>
  </si>
  <si>
    <t>C</t>
  </si>
  <si>
    <t>D</t>
  </si>
  <si>
    <t>Average :</t>
  </si>
  <si>
    <t>RSD:</t>
  </si>
  <si>
    <t>n:</t>
  </si>
  <si>
    <t>Determination of Content of Active Ingredient in the Sample</t>
  </si>
  <si>
    <t xml:space="preserve">Label Claim: </t>
  </si>
  <si>
    <t>Each</t>
  </si>
  <si>
    <t>contains</t>
  </si>
  <si>
    <t>Relative Density of sample:</t>
  </si>
  <si>
    <t>is equivalent to</t>
  </si>
  <si>
    <t>Each mL of</t>
  </si>
  <si>
    <t>Actual Amount (mg)</t>
  </si>
  <si>
    <t>Sample</t>
  </si>
  <si>
    <t>Weight (g)</t>
  </si>
  <si>
    <t>Titre Vol. (mL)</t>
  </si>
  <si>
    <t>Blank</t>
  </si>
  <si>
    <t>Blank Correction</t>
  </si>
  <si>
    <t>Corrected Titre</t>
  </si>
  <si>
    <t>In sample</t>
  </si>
  <si>
    <t>Per Label Claim</t>
  </si>
  <si>
    <t>Percentage content</t>
  </si>
  <si>
    <t>0.05 M EDTA DISODIUM</t>
  </si>
  <si>
    <t>ZINC</t>
  </si>
  <si>
    <t>Equivalence:</t>
  </si>
  <si>
    <r>
      <t>Na</t>
    </r>
    <r>
      <rPr>
        <vertAlign val="subscript"/>
        <sz val="11"/>
        <color indexed="8"/>
        <rFont val="Calibri"/>
        <family val="2"/>
      </rPr>
      <t>2</t>
    </r>
    <r>
      <rPr>
        <sz val="10"/>
        <color rgb="FF000000"/>
        <rFont val="Arial"/>
        <family val="2"/>
      </rPr>
      <t>CO</t>
    </r>
    <r>
      <rPr>
        <vertAlign val="subscript"/>
        <sz val="11"/>
        <color indexed="8"/>
        <rFont val="Calibri"/>
        <family val="2"/>
      </rPr>
      <t>3</t>
    </r>
  </si>
  <si>
    <t>Mass (mg)</t>
  </si>
  <si>
    <t>Expected (mL)</t>
  </si>
  <si>
    <t>Actual Titre (mL)</t>
  </si>
  <si>
    <t>Factor</t>
  </si>
  <si>
    <t>Preparation:</t>
  </si>
  <si>
    <t>Desired Nominal Concentration:</t>
  </si>
  <si>
    <t>Trial</t>
  </si>
  <si>
    <t>HCL</t>
  </si>
  <si>
    <t>Blank Ratio</t>
  </si>
  <si>
    <t>Sample A</t>
  </si>
  <si>
    <t>Sample B</t>
  </si>
  <si>
    <t>Sample Relative Density:</t>
  </si>
  <si>
    <t>Sample Weight (g):</t>
  </si>
  <si>
    <t>Sample Volume (mL):</t>
  </si>
  <si>
    <t>Mean:</t>
  </si>
  <si>
    <t>RSD</t>
  </si>
  <si>
    <t>CORALOX SUSPENSION (NDQD201510458)</t>
  </si>
  <si>
    <t>Each 5 mL contains Aluminium hydroxide 365 mg</t>
  </si>
  <si>
    <t>0.05M EDTA Standardization</t>
  </si>
  <si>
    <r>
      <t>1 ML of</t>
    </r>
    <r>
      <rPr>
        <sz val="10"/>
        <color rgb="FF000000"/>
        <rFont val="Arial"/>
        <family val="2"/>
      </rPr>
      <t xml:space="preserve"> 0.05M EDTA</t>
    </r>
    <r>
      <rPr>
        <vertAlign val="subscript"/>
        <sz val="11"/>
        <color indexed="8"/>
        <rFont val="Calibri"/>
        <family val="2"/>
      </rPr>
      <t xml:space="preserve"> </t>
    </r>
    <r>
      <rPr>
        <sz val="11"/>
        <color indexed="8"/>
        <rFont val="Calibri"/>
        <family val="2"/>
      </rPr>
      <t>≡</t>
    </r>
  </si>
  <si>
    <t>mg Zinc</t>
  </si>
  <si>
    <t>0.05M ZINC SULFATE Standardization</t>
  </si>
  <si>
    <t>ZnSO4 dissolved in 1L water</t>
  </si>
  <si>
    <t>EDTA</t>
  </si>
  <si>
    <t>Nominal ZnSO4 (mL)</t>
  </si>
  <si>
    <t>Titre 0.05 M EDTA</t>
  </si>
  <si>
    <t>Actual ZnSO4 (mg)</t>
  </si>
  <si>
    <t>Mwt ZnSO4:</t>
  </si>
  <si>
    <t>ZnSO4</t>
  </si>
  <si>
    <t>Each mL 0.05 M EDTA ≡</t>
  </si>
  <si>
    <t>Each mL 0.05M EDTA is equivalent to:</t>
  </si>
  <si>
    <t>AL(OH)3</t>
  </si>
  <si>
    <t>ZnSO4 Titre (mL):</t>
  </si>
  <si>
    <t>EDTA in excess (mL):</t>
  </si>
  <si>
    <r>
      <t xml:space="preserve">HCl consumed by AL(OH)3 </t>
    </r>
    <r>
      <rPr>
        <sz val="10"/>
        <color rgb="FF000000"/>
        <rFont val="Arial"/>
        <family val="2"/>
      </rPr>
      <t xml:space="preserve"> in sample (mL):</t>
    </r>
  </si>
  <si>
    <r>
      <t xml:space="preserve">Equivalent amount AL(OH)3 </t>
    </r>
    <r>
      <rPr>
        <sz val="10"/>
        <color rgb="FF000000"/>
        <rFont val="Arial"/>
        <family val="2"/>
      </rPr>
      <t>(mg):</t>
    </r>
  </si>
  <si>
    <r>
      <t xml:space="preserve">Expected AL(OH)3 </t>
    </r>
    <r>
      <rPr>
        <sz val="10"/>
        <color rgb="FF000000"/>
        <rFont val="Arial"/>
        <family val="2"/>
      </rPr>
      <t xml:space="preserve"> as per LC:</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</si>
</sst>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00"/>
    <numFmt numFmtId="165" formatCode="0.0000000"/>
    <numFmt numFmtId="166" formatCode="0.0000"/>
    <numFmt numFmtId="167" formatCode="0.000"/>
    <numFmt numFmtId="168" formatCode="dd\-mmm\-yy"/>
    <numFmt numFmtId="169" formatCode="0.00\ &quot;M&quot;"/>
    <numFmt numFmtId="170" formatCode="0.00\ &quot;mL&quot;"/>
    <numFmt numFmtId="171" formatCode="0.00\ &quot;mg&quot;"/>
    <numFmt numFmtId="172" formatCode="0.0\ &quot;mL&quot;"/>
    <numFmt numFmtId="173" formatCode="0.0000\ &quot;g&quot;"/>
    <numFmt numFmtId="174" formatCode="0.0"/>
    <numFmt numFmtId="175" formatCode="General\ &quot;g&quot;"/>
    <numFmt numFmtId="176" formatCode="0.000\ &quot;mg&quot;"/>
  </numFmts>
  <fonts count="16" x14ac:knownFonts="1">
    <font>
      <sz val="10"/>
      <color rgb="FF000000"/>
      <name val="Arial"/>
    </font>
    <font>
      <sz val="11"/>
      <color theme="1"/>
      <name val="Calibri"/>
      <family val="2"/>
      <scheme val="minor"/>
    </font>
    <font>
      <b/>
      <i/>
      <sz val="14"/>
      <color rgb="FF000000"/>
      <name val="Book Antiqua"/>
      <family val="1"/>
    </font>
    <font>
      <b/>
      <u/>
      <sz val="14"/>
      <color rgb="FF000000"/>
      <name val="Book Antiqua"/>
      <family val="1"/>
    </font>
    <font>
      <sz val="12"/>
      <color rgb="FF000000"/>
      <name val="Book Antiqua"/>
      <family val="1"/>
    </font>
    <font>
      <b/>
      <sz val="72"/>
      <color rgb="FF000000"/>
      <name val="Book Antiqua"/>
      <family val="1"/>
    </font>
    <font>
      <b/>
      <sz val="52"/>
      <color rgb="FF000000"/>
      <name val="Book Antiqua"/>
      <family val="1"/>
    </font>
    <font>
      <sz val="14"/>
      <color rgb="FF000000"/>
      <name val="Book Antiqua"/>
      <family val="1"/>
    </font>
    <font>
      <b/>
      <sz val="14"/>
      <color rgb="FF000000"/>
      <name val="Book Antiqua"/>
      <family val="1"/>
    </font>
    <font>
      <b/>
      <sz val="20"/>
      <color rgb="FF000000"/>
      <name val="Book Antiqua"/>
      <family val="1"/>
    </font>
    <font>
      <sz val="20"/>
      <color rgb="FF000000"/>
      <name val="Book Antiqua"/>
      <family val="1"/>
    </font>
    <font>
      <b/>
      <sz val="11"/>
      <color theme="1"/>
      <name val="Calibri"/>
      <family val="2"/>
      <scheme val="minor"/>
    </font>
    <font>
      <b/>
      <sz val="12"/>
      <color theme="1"/>
      <name val="Calibri"/>
      <family val="2"/>
      <scheme val="minor"/>
    </font>
    <font>
      <sz val="11"/>
      <color indexed="8"/>
      <name val="Calibri"/>
      <family val="2"/>
    </font>
    <font>
      <vertAlign val="subscript"/>
      <sz val="11"/>
      <color indexed="8"/>
      <name val="Calibri"/>
      <family val="2"/>
    </font>
    <font>
      <sz val="10"/>
      <color rgb="FF000000"/>
      <name val="Arial"/>
      <family val="2"/>
    </font>
  </fonts>
  <fills count="9">
    <fill>
      <patternFill patternType="none"/>
    </fill>
    <fill>
      <patternFill patternType="gray125"/>
    </fill>
    <fill>
      <patternFill patternType="none"/>
    </fill>
    <fill>
      <patternFill patternType="solid">
        <fgColor rgb="FF92D050"/>
        <bgColor rgb="FFFFFFFF"/>
      </patternFill>
    </fill>
    <fill>
      <patternFill patternType="solid">
        <fgColor rgb="FFBFBFBF"/>
        <bgColor rgb="FFFFFFFF"/>
      </patternFill>
    </fill>
    <fill>
      <patternFill patternType="solid">
        <fgColor rgb="FFFFFFFF"/>
        <bgColor rgb="FFFFFFFF"/>
      </patternFill>
    </fill>
    <fill>
      <patternFill patternType="solid">
        <fgColor rgb="FFD8D8D8"/>
        <bgColor rgb="FFFFFFFF"/>
      </patternFill>
    </fill>
    <fill>
      <patternFill patternType="solid">
        <fgColor theme="0" tint="-0.249977111117893"/>
        <bgColor indexed="64"/>
      </patternFill>
    </fill>
    <fill>
      <patternFill patternType="solid">
        <fgColor rgb="FF00B050"/>
        <bgColor indexed="64"/>
      </patternFill>
    </fill>
  </fills>
  <borders count="4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right/>
      <top/>
      <bottom style="medium">
        <color rgb="FF000000"/>
      </bottom>
      <diagonal/>
    </border>
    <border>
      <left/>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medium">
        <color rgb="FF000000"/>
      </bottom>
      <diagonal/>
    </border>
    <border>
      <left style="thin">
        <color rgb="FFC0C0C0"/>
      </left>
      <right style="thin">
        <color rgb="FFC0C0C0"/>
      </right>
      <top style="thin">
        <color rgb="FFC0C0C0"/>
      </top>
      <bottom style="thin">
        <color rgb="FFC0C0C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
      <left style="medium">
        <color rgb="FF000000"/>
      </left>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2" borderId="0"/>
    <xf numFmtId="9" fontId="1" fillId="2" borderId="0" applyFont="0" applyFill="0" applyBorder="0" applyAlignment="0" applyProtection="0"/>
  </cellStyleXfs>
  <cellXfs count="193">
    <xf numFmtId="0" fontId="0" fillId="2" borderId="0" xfId="0" applyFill="1"/>
    <xf numFmtId="0" fontId="2" fillId="2" borderId="1" xfId="0" applyFont="1" applyFill="1" applyBorder="1" applyAlignment="1">
      <alignment horizontal="center"/>
    </xf>
    <xf numFmtId="0" fontId="2" fillId="2" borderId="3" xfId="0" applyFont="1" applyFill="1" applyBorder="1" applyAlignment="1">
      <alignment horizontal="center"/>
    </xf>
    <xf numFmtId="165" fontId="4" fillId="2" borderId="0" xfId="0" applyNumberFormat="1" applyFont="1" applyFill="1" applyAlignment="1">
      <alignment horizontal="center"/>
    </xf>
    <xf numFmtId="0" fontId="7" fillId="2" borderId="0" xfId="0" applyFont="1" applyFill="1"/>
    <xf numFmtId="0" fontId="7" fillId="2" borderId="0" xfId="0" applyFont="1" applyFill="1" applyAlignment="1">
      <alignment vertical="center"/>
    </xf>
    <xf numFmtId="0" fontId="8" fillId="2" borderId="0" xfId="0" applyFont="1" applyFill="1" applyAlignment="1">
      <alignment vertical="center"/>
    </xf>
    <xf numFmtId="0" fontId="8" fillId="3" borderId="0" xfId="0" applyFont="1" applyFill="1" applyAlignment="1" applyProtection="1">
      <alignment vertical="center"/>
      <protection locked="0"/>
    </xf>
    <xf numFmtId="0" fontId="7" fillId="3" borderId="0" xfId="0" applyFont="1" applyFill="1" applyAlignment="1" applyProtection="1">
      <alignment horizontal="left" vertical="center"/>
      <protection locked="0"/>
    </xf>
    <xf numFmtId="0" fontId="7" fillId="3" borderId="0" xfId="0" applyFont="1" applyFill="1" applyAlignment="1" applyProtection="1">
      <alignment vertical="center"/>
      <protection locked="0"/>
    </xf>
    <xf numFmtId="0" fontId="7" fillId="3" borderId="0" xfId="0" applyFont="1" applyFill="1" applyProtection="1">
      <protection locked="0"/>
    </xf>
    <xf numFmtId="168" fontId="7" fillId="3" borderId="0" xfId="0" applyNumberFormat="1" applyFont="1" applyFill="1" applyAlignment="1" applyProtection="1">
      <alignment horizontal="left" vertical="center"/>
      <protection locked="0"/>
    </xf>
    <xf numFmtId="168" fontId="7" fillId="2" borderId="0" xfId="0" applyNumberFormat="1" applyFont="1" applyFill="1" applyAlignment="1">
      <alignment horizontal="left" vertical="center"/>
    </xf>
    <xf numFmtId="0" fontId="3" fillId="2" borderId="0" xfId="0" applyFont="1" applyFill="1" applyAlignment="1">
      <alignment horizontal="left" vertical="center"/>
    </xf>
    <xf numFmtId="0" fontId="8" fillId="2" borderId="0" xfId="0" applyFont="1" applyFill="1" applyAlignment="1">
      <alignment horizontal="left" vertical="center"/>
    </xf>
    <xf numFmtId="0" fontId="8" fillId="2" borderId="0" xfId="0" applyFont="1" applyFill="1" applyAlignment="1">
      <alignment horizontal="right" vertical="center"/>
    </xf>
    <xf numFmtId="2" fontId="9" fillId="3" borderId="0" xfId="0" applyNumberFormat="1" applyFont="1" applyFill="1" applyAlignment="1" applyProtection="1">
      <alignment horizontal="left"/>
      <protection locked="0"/>
    </xf>
    <xf numFmtId="2" fontId="9" fillId="3" borderId="0" xfId="0" applyNumberFormat="1" applyFont="1" applyFill="1" applyAlignment="1" applyProtection="1">
      <alignment horizontal="center"/>
      <protection locked="0"/>
    </xf>
    <xf numFmtId="0" fontId="8" fillId="2" borderId="0" xfId="0" applyFont="1" applyFill="1" applyAlignment="1">
      <alignment vertical="center" wrapText="1"/>
    </xf>
    <xf numFmtId="0" fontId="8" fillId="2" borderId="0" xfId="0" applyFont="1" applyFill="1" applyAlignment="1">
      <alignment vertical="center" wrapText="1"/>
    </xf>
    <xf numFmtId="0" fontId="7" fillId="2" borderId="0" xfId="0" applyFont="1" applyFill="1"/>
    <xf numFmtId="0" fontId="8" fillId="2" borderId="0" xfId="0" applyFont="1" applyFill="1" applyAlignment="1">
      <alignment horizontal="right"/>
    </xf>
    <xf numFmtId="0" fontId="7" fillId="2" borderId="0" xfId="0" applyFont="1" applyFill="1"/>
    <xf numFmtId="0" fontId="7" fillId="2" borderId="0" xfId="0" applyFont="1" applyFill="1"/>
    <xf numFmtId="0" fontId="7" fillId="2" borderId="8" xfId="0" applyFont="1" applyFill="1" applyBorder="1" applyAlignment="1">
      <alignment horizontal="right" vertical="center"/>
    </xf>
    <xf numFmtId="2" fontId="9" fillId="2" borderId="0" xfId="0" applyNumberFormat="1" applyFont="1" applyFill="1" applyAlignment="1" applyProtection="1">
      <alignment horizontal="center"/>
      <protection locked="0"/>
    </xf>
    <xf numFmtId="0" fontId="2" fillId="2" borderId="0" xfId="0" applyFont="1" applyFill="1" applyAlignment="1">
      <alignment vertical="center" wrapText="1"/>
    </xf>
    <xf numFmtId="0" fontId="7" fillId="2" borderId="0" xfId="0" applyFont="1" applyFill="1" applyAlignment="1">
      <alignment vertical="center"/>
    </xf>
    <xf numFmtId="0" fontId="7" fillId="2" borderId="0" xfId="0" applyFont="1" applyFill="1" applyAlignment="1">
      <alignment horizontal="right" vertical="center"/>
    </xf>
    <xf numFmtId="169" fontId="9" fillId="3" borderId="0" xfId="0" applyNumberFormat="1" applyFont="1" applyFill="1" applyAlignment="1" applyProtection="1">
      <alignment horizontal="center"/>
      <protection locked="0"/>
    </xf>
    <xf numFmtId="2" fontId="7" fillId="2" borderId="0" xfId="0" applyNumberFormat="1" applyFont="1" applyFill="1" applyAlignment="1">
      <alignment horizontal="right"/>
    </xf>
    <xf numFmtId="2" fontId="8" fillId="2" borderId="0" xfId="0" applyNumberFormat="1" applyFont="1" applyFill="1" applyAlignment="1">
      <alignment horizontal="centerContinuous"/>
    </xf>
    <xf numFmtId="0" fontId="7" fillId="2" borderId="0" xfId="0" applyFont="1" applyFill="1" applyAlignment="1">
      <alignment horizontal="right" vertical="center"/>
    </xf>
    <xf numFmtId="0" fontId="8" fillId="2" borderId="0" xfId="0" applyFont="1" applyFill="1" applyAlignment="1">
      <alignment horizontal="center" vertical="center"/>
    </xf>
    <xf numFmtId="2" fontId="8" fillId="2" borderId="13" xfId="0" applyNumberFormat="1" applyFont="1" applyFill="1" applyBorder="1" applyAlignment="1">
      <alignment horizontal="center" vertical="center"/>
    </xf>
    <xf numFmtId="2" fontId="8" fillId="2" borderId="4" xfId="0" applyNumberFormat="1" applyFont="1" applyFill="1" applyBorder="1" applyAlignment="1">
      <alignment horizontal="center" vertical="center"/>
    </xf>
    <xf numFmtId="2" fontId="8" fillId="2" borderId="14" xfId="0" applyNumberFormat="1" applyFont="1" applyFill="1" applyBorder="1" applyAlignment="1">
      <alignment horizontal="center" vertical="center"/>
    </xf>
    <xf numFmtId="0" fontId="7" fillId="2" borderId="5" xfId="0" applyFont="1" applyFill="1" applyBorder="1" applyAlignment="1">
      <alignment horizontal="center"/>
    </xf>
    <xf numFmtId="2" fontId="9" fillId="3" borderId="5" xfId="0" applyNumberFormat="1" applyFont="1" applyFill="1" applyBorder="1" applyAlignment="1" applyProtection="1">
      <alignment horizontal="center"/>
      <protection locked="0"/>
    </xf>
    <xf numFmtId="166" fontId="7" fillId="2" borderId="15" xfId="0" applyNumberFormat="1" applyFont="1" applyFill="1" applyBorder="1" applyAlignment="1">
      <alignment horizontal="center"/>
    </xf>
    <xf numFmtId="164" fontId="7" fillId="2" borderId="15" xfId="0" applyNumberFormat="1" applyFont="1" applyFill="1" applyBorder="1" applyAlignment="1">
      <alignment horizontal="center"/>
    </xf>
    <xf numFmtId="10" fontId="7" fillId="2" borderId="5" xfId="0" applyNumberFormat="1" applyFont="1" applyFill="1" applyBorder="1" applyAlignment="1">
      <alignment horizontal="center"/>
    </xf>
    <xf numFmtId="164" fontId="7" fillId="2" borderId="5" xfId="0" applyNumberFormat="1" applyFont="1" applyFill="1" applyBorder="1" applyAlignment="1">
      <alignment horizontal="center"/>
    </xf>
    <xf numFmtId="0" fontId="7" fillId="2" borderId="7" xfId="0" applyFont="1" applyFill="1" applyBorder="1" applyAlignment="1">
      <alignment horizontal="center"/>
    </xf>
    <xf numFmtId="2" fontId="9" fillId="3" borderId="7" xfId="0" applyNumberFormat="1" applyFont="1" applyFill="1" applyBorder="1" applyAlignment="1" applyProtection="1">
      <alignment horizontal="center"/>
      <protection locked="0"/>
    </xf>
    <xf numFmtId="166" fontId="7" fillId="2" borderId="12" xfId="0" applyNumberFormat="1" applyFont="1" applyFill="1" applyBorder="1" applyAlignment="1">
      <alignment horizontal="center"/>
    </xf>
    <xf numFmtId="164" fontId="7" fillId="2" borderId="12" xfId="0" applyNumberFormat="1" applyFont="1" applyFill="1" applyBorder="1" applyAlignment="1">
      <alignment horizontal="center"/>
    </xf>
    <xf numFmtId="10" fontId="7" fillId="2" borderId="7" xfId="0" applyNumberFormat="1" applyFont="1" applyFill="1" applyBorder="1" applyAlignment="1">
      <alignment horizontal="center"/>
    </xf>
    <xf numFmtId="164" fontId="7" fillId="2" borderId="7" xfId="0" applyNumberFormat="1" applyFont="1" applyFill="1" applyBorder="1" applyAlignment="1">
      <alignment horizontal="center"/>
    </xf>
    <xf numFmtId="0" fontId="7" fillId="2" borderId="9" xfId="0" applyFont="1" applyFill="1" applyBorder="1" applyAlignment="1">
      <alignment horizontal="center"/>
    </xf>
    <xf numFmtId="2" fontId="9" fillId="3" borderId="9" xfId="0" applyNumberFormat="1" applyFont="1" applyFill="1" applyBorder="1" applyAlignment="1" applyProtection="1">
      <alignment horizontal="center"/>
      <protection locked="0"/>
    </xf>
    <xf numFmtId="166" fontId="7" fillId="2" borderId="16" xfId="0" applyNumberFormat="1" applyFont="1" applyFill="1" applyBorder="1" applyAlignment="1">
      <alignment horizontal="center"/>
    </xf>
    <xf numFmtId="164" fontId="7" fillId="2" borderId="16" xfId="0" applyNumberFormat="1" applyFont="1" applyFill="1" applyBorder="1" applyAlignment="1">
      <alignment horizontal="center"/>
    </xf>
    <xf numFmtId="10" fontId="7" fillId="2" borderId="9" xfId="0" applyNumberFormat="1" applyFont="1" applyFill="1" applyBorder="1" applyAlignment="1">
      <alignment horizontal="center"/>
    </xf>
    <xf numFmtId="164" fontId="7" fillId="2" borderId="9" xfId="0" applyNumberFormat="1" applyFont="1" applyFill="1" applyBorder="1" applyAlignment="1">
      <alignment horizontal="center"/>
    </xf>
    <xf numFmtId="0" fontId="7" fillId="2" borderId="17" xfId="0" applyFont="1" applyFill="1" applyBorder="1" applyAlignment="1">
      <alignment horizontal="right"/>
    </xf>
    <xf numFmtId="164" fontId="8" fillId="4" borderId="5" xfId="0" applyNumberFormat="1" applyFont="1" applyFill="1" applyBorder="1" applyAlignment="1">
      <alignment horizontal="center"/>
    </xf>
    <xf numFmtId="10" fontId="8" fillId="4" borderId="18" xfId="0" applyNumberFormat="1" applyFont="1" applyFill="1" applyBorder="1" applyAlignment="1">
      <alignment horizontal="center"/>
    </xf>
    <xf numFmtId="166" fontId="8" fillId="4" borderId="6" xfId="0" applyNumberFormat="1" applyFont="1" applyFill="1" applyBorder="1" applyAlignment="1">
      <alignment horizontal="center"/>
    </xf>
    <xf numFmtId="2" fontId="7" fillId="2" borderId="19" xfId="0" applyNumberFormat="1" applyFont="1" applyFill="1" applyBorder="1"/>
    <xf numFmtId="164" fontId="7" fillId="5" borderId="19" xfId="0" applyNumberFormat="1" applyFont="1" applyFill="1" applyBorder="1"/>
    <xf numFmtId="0" fontId="7" fillId="2" borderId="20" xfId="0" applyFont="1" applyFill="1" applyBorder="1" applyAlignment="1">
      <alignment horizontal="right"/>
    </xf>
    <xf numFmtId="10" fontId="7" fillId="6" borderId="7" xfId="0" applyNumberFormat="1" applyFont="1" applyFill="1" applyBorder="1" applyAlignment="1">
      <alignment horizontal="center"/>
    </xf>
    <xf numFmtId="10" fontId="7" fillId="2" borderId="0" xfId="0" applyNumberFormat="1" applyFont="1" applyFill="1" applyAlignment="1">
      <alignment horizontal="center"/>
    </xf>
    <xf numFmtId="0" fontId="7" fillId="2" borderId="21" xfId="0" applyFont="1" applyFill="1" applyBorder="1" applyAlignment="1">
      <alignment horizontal="right"/>
    </xf>
    <xf numFmtId="0" fontId="7" fillId="4" borderId="9" xfId="0" applyFont="1" applyFill="1" applyBorder="1" applyAlignment="1">
      <alignment horizontal="center"/>
    </xf>
    <xf numFmtId="0" fontId="7" fillId="2" borderId="0" xfId="0" applyFont="1" applyFill="1" applyAlignment="1">
      <alignment horizontal="center"/>
    </xf>
    <xf numFmtId="2" fontId="7" fillId="2" borderId="22" xfId="0" applyNumberFormat="1" applyFont="1" applyFill="1" applyBorder="1"/>
    <xf numFmtId="2" fontId="7" fillId="5" borderId="19" xfId="0" applyNumberFormat="1" applyFont="1" applyFill="1" applyBorder="1"/>
    <xf numFmtId="2" fontId="7" fillId="2" borderId="23" xfId="0" applyNumberFormat="1" applyFont="1" applyFill="1" applyBorder="1"/>
    <xf numFmtId="0" fontId="3" fillId="2" borderId="0" xfId="0" applyFont="1" applyFill="1" applyAlignment="1">
      <alignment vertical="center"/>
    </xf>
    <xf numFmtId="0" fontId="7" fillId="2" borderId="0" xfId="0" applyFont="1" applyFill="1" applyAlignment="1">
      <alignment horizontal="left" vertical="center"/>
    </xf>
    <xf numFmtId="170" fontId="8" fillId="3" borderId="0" xfId="0" applyNumberFormat="1" applyFont="1" applyFill="1" applyAlignment="1" applyProtection="1">
      <alignment horizontal="center" vertical="center"/>
      <protection locked="0"/>
    </xf>
    <xf numFmtId="171" fontId="8" fillId="3" borderId="0" xfId="0" applyNumberFormat="1" applyFont="1" applyFill="1" applyAlignment="1" applyProtection="1">
      <alignment horizontal="center" vertical="center"/>
      <protection locked="0"/>
    </xf>
    <xf numFmtId="0" fontId="7" fillId="2" borderId="0" xfId="0" applyFont="1" applyFill="1" applyAlignment="1">
      <alignment horizontal="center" vertical="center"/>
    </xf>
    <xf numFmtId="0" fontId="7" fillId="2" borderId="0" xfId="0" applyFont="1" applyFill="1" applyAlignment="1">
      <alignment horizontal="left"/>
    </xf>
    <xf numFmtId="166" fontId="8" fillId="2" borderId="0" xfId="0" applyNumberFormat="1" applyFont="1" applyFill="1" applyAlignment="1" applyProtection="1">
      <alignment horizontal="center"/>
      <protection locked="0"/>
    </xf>
    <xf numFmtId="0" fontId="7" fillId="2" borderId="0" xfId="0" applyFont="1" applyFill="1" applyAlignment="1">
      <alignment horizontal="right"/>
    </xf>
    <xf numFmtId="172" fontId="8" fillId="2" borderId="0" xfId="0" applyNumberFormat="1" applyFont="1" applyFill="1" applyAlignment="1">
      <alignment horizontal="center"/>
    </xf>
    <xf numFmtId="0" fontId="7" fillId="2" borderId="0" xfId="0" applyFont="1" applyFill="1" applyAlignment="1">
      <alignment horizontal="center"/>
    </xf>
    <xf numFmtId="173" fontId="8" fillId="2" borderId="0" xfId="0" applyNumberFormat="1" applyFont="1" applyFill="1" applyAlignment="1">
      <alignment horizontal="center"/>
    </xf>
    <xf numFmtId="2" fontId="7" fillId="2" borderId="0" xfId="0" applyNumberFormat="1" applyFont="1" applyFill="1" applyAlignment="1">
      <alignment horizontal="center"/>
    </xf>
    <xf numFmtId="0" fontId="7" fillId="2" borderId="0" xfId="0" applyFont="1" applyFill="1" applyAlignment="1">
      <alignment horizontal="center"/>
    </xf>
    <xf numFmtId="167" fontId="9" fillId="3" borderId="0" xfId="0" applyNumberFormat="1" applyFont="1" applyFill="1" applyAlignment="1" applyProtection="1">
      <alignment horizontal="center"/>
      <protection locked="0"/>
    </xf>
    <xf numFmtId="2" fontId="8" fillId="2" borderId="0" xfId="0" applyNumberFormat="1" applyFont="1" applyFill="1" applyAlignment="1">
      <alignment vertical="center"/>
    </xf>
    <xf numFmtId="2" fontId="8" fillId="2" borderId="6" xfId="0" applyNumberFormat="1" applyFont="1" applyFill="1" applyBorder="1" applyAlignment="1">
      <alignment horizontal="center" vertical="center"/>
    </xf>
    <xf numFmtId="2" fontId="8" fillId="2" borderId="24" xfId="0" applyNumberFormat="1" applyFont="1" applyFill="1" applyBorder="1" applyAlignment="1">
      <alignment horizontal="center" vertical="center"/>
    </xf>
    <xf numFmtId="2" fontId="8" fillId="2" borderId="13" xfId="0" applyNumberFormat="1" applyFont="1" applyFill="1" applyBorder="1" applyAlignment="1">
      <alignment vertical="center"/>
    </xf>
    <xf numFmtId="2" fontId="8" fillId="2" borderId="0" xfId="0" applyNumberFormat="1" applyFont="1" applyFill="1" applyAlignment="1">
      <alignment horizontal="center" vertical="center"/>
    </xf>
    <xf numFmtId="0" fontId="7" fillId="2" borderId="17" xfId="0" applyFont="1" applyFill="1" applyBorder="1" applyAlignment="1">
      <alignment horizontal="center"/>
    </xf>
    <xf numFmtId="164" fontId="9" fillId="3" borderId="17" xfId="0" applyNumberFormat="1" applyFont="1" applyFill="1" applyBorder="1" applyAlignment="1" applyProtection="1">
      <alignment horizontal="center"/>
      <protection locked="0"/>
    </xf>
    <xf numFmtId="2" fontId="9" fillId="3" borderId="17" xfId="0" applyNumberFormat="1" applyFont="1" applyFill="1" applyBorder="1" applyAlignment="1" applyProtection="1">
      <alignment horizontal="center"/>
      <protection locked="0"/>
    </xf>
    <xf numFmtId="2" fontId="7" fillId="2" borderId="15" xfId="0" applyNumberFormat="1" applyFont="1" applyFill="1" applyBorder="1" applyAlignment="1">
      <alignment horizontal="center" vertical="center"/>
    </xf>
    <xf numFmtId="166" fontId="7" fillId="2" borderId="5" xfId="0" applyNumberFormat="1" applyFont="1" applyFill="1" applyBorder="1" applyAlignment="1">
      <alignment horizontal="center" vertical="center"/>
    </xf>
    <xf numFmtId="2" fontId="7" fillId="2" borderId="15" xfId="0" applyNumberFormat="1" applyFont="1" applyFill="1" applyBorder="1" applyAlignment="1">
      <alignment horizontal="center"/>
    </xf>
    <xf numFmtId="2" fontId="7" fillId="2" borderId="5" xfId="0" applyNumberFormat="1" applyFont="1" applyFill="1" applyBorder="1" applyAlignment="1">
      <alignment horizontal="center"/>
    </xf>
    <xf numFmtId="10" fontId="7" fillId="2" borderId="25" xfId="0" applyNumberFormat="1" applyFont="1" applyFill="1" applyBorder="1" applyAlignment="1">
      <alignment horizontal="center"/>
    </xf>
    <xf numFmtId="2" fontId="7" fillId="2" borderId="0" xfId="0" applyNumberFormat="1" applyFont="1" applyFill="1" applyAlignment="1">
      <alignment horizontal="center"/>
    </xf>
    <xf numFmtId="0" fontId="7" fillId="2" borderId="20" xfId="0" applyFont="1" applyFill="1" applyBorder="1" applyAlignment="1">
      <alignment horizontal="center"/>
    </xf>
    <xf numFmtId="164" fontId="9" fillId="3" borderId="20" xfId="0" applyNumberFormat="1" applyFont="1" applyFill="1" applyBorder="1" applyAlignment="1" applyProtection="1">
      <alignment horizontal="center"/>
      <protection locked="0"/>
    </xf>
    <xf numFmtId="2" fontId="9" fillId="3" borderId="20" xfId="0" applyNumberFormat="1" applyFont="1" applyFill="1" applyBorder="1" applyAlignment="1" applyProtection="1">
      <alignment horizontal="center"/>
      <protection locked="0"/>
    </xf>
    <xf numFmtId="2" fontId="7" fillId="2" borderId="12" xfId="0" applyNumberFormat="1" applyFont="1" applyFill="1" applyBorder="1" applyAlignment="1">
      <alignment horizontal="center" vertical="center"/>
    </xf>
    <xf numFmtId="166" fontId="7" fillId="2" borderId="7" xfId="0" applyNumberFormat="1" applyFont="1" applyFill="1" applyBorder="1" applyAlignment="1">
      <alignment horizontal="center" vertical="center"/>
    </xf>
    <xf numFmtId="2" fontId="7" fillId="2" borderId="12" xfId="0" applyNumberFormat="1" applyFont="1" applyFill="1" applyBorder="1" applyAlignment="1">
      <alignment horizontal="center"/>
    </xf>
    <xf numFmtId="2" fontId="7" fillId="2" borderId="7" xfId="0" applyNumberFormat="1" applyFont="1" applyFill="1" applyBorder="1" applyAlignment="1">
      <alignment horizontal="center"/>
    </xf>
    <xf numFmtId="10" fontId="7" fillId="2" borderId="26" xfId="0" applyNumberFormat="1" applyFont="1" applyFill="1" applyBorder="1" applyAlignment="1">
      <alignment horizontal="center"/>
    </xf>
    <xf numFmtId="0" fontId="7" fillId="2" borderId="21" xfId="0" applyFont="1" applyFill="1" applyBorder="1" applyAlignment="1">
      <alignment horizontal="center"/>
    </xf>
    <xf numFmtId="2" fontId="9" fillId="3" borderId="21" xfId="0" applyNumberFormat="1" applyFont="1" applyFill="1" applyBorder="1" applyAlignment="1" applyProtection="1">
      <alignment horizontal="center"/>
      <protection locked="0"/>
    </xf>
    <xf numFmtId="0" fontId="7" fillId="2" borderId="16" xfId="0" applyFont="1" applyFill="1" applyBorder="1" applyAlignment="1">
      <alignment horizontal="center" vertical="center"/>
    </xf>
    <xf numFmtId="166" fontId="7" fillId="2" borderId="9" xfId="0" applyNumberFormat="1" applyFont="1" applyFill="1" applyBorder="1" applyAlignment="1">
      <alignment horizontal="center" vertical="center"/>
    </xf>
    <xf numFmtId="2" fontId="7" fillId="2" borderId="16" xfId="0" applyNumberFormat="1" applyFont="1" applyFill="1" applyBorder="1" applyAlignment="1">
      <alignment horizontal="center"/>
    </xf>
    <xf numFmtId="2" fontId="7" fillId="2" borderId="9" xfId="0" applyNumberFormat="1" applyFont="1" applyFill="1" applyBorder="1" applyAlignment="1">
      <alignment horizontal="center"/>
    </xf>
    <xf numFmtId="10" fontId="7" fillId="2" borderId="27" xfId="0" applyNumberFormat="1" applyFont="1" applyFill="1" applyBorder="1" applyAlignment="1">
      <alignment horizontal="center"/>
    </xf>
    <xf numFmtId="0" fontId="7" fillId="2" borderId="0" xfId="0" applyFont="1" applyFill="1" applyAlignment="1">
      <alignment horizontal="center"/>
    </xf>
    <xf numFmtId="0" fontId="7" fillId="2" borderId="28" xfId="0" applyFont="1" applyFill="1" applyBorder="1" applyAlignment="1">
      <alignment horizontal="right"/>
    </xf>
    <xf numFmtId="166" fontId="8" fillId="4" borderId="29" xfId="0" applyNumberFormat="1" applyFont="1" applyFill="1" applyBorder="1" applyAlignment="1">
      <alignment horizontal="center"/>
    </xf>
    <xf numFmtId="2" fontId="9" fillId="4" borderId="29" xfId="0" applyNumberFormat="1" applyFont="1" applyFill="1" applyBorder="1" applyAlignment="1">
      <alignment horizontal="center"/>
    </xf>
    <xf numFmtId="10" fontId="9" fillId="4" borderId="29" xfId="0" applyNumberFormat="1" applyFont="1" applyFill="1" applyBorder="1" applyAlignment="1">
      <alignment horizontal="center"/>
    </xf>
    <xf numFmtId="2" fontId="9" fillId="2" borderId="0" xfId="0" applyNumberFormat="1" applyFont="1" applyFill="1" applyAlignment="1">
      <alignment horizontal="center"/>
    </xf>
    <xf numFmtId="10" fontId="10" fillId="2" borderId="7" xfId="0" applyNumberFormat="1" applyFont="1" applyFill="1" applyBorder="1" applyAlignment="1">
      <alignment horizontal="center"/>
    </xf>
    <xf numFmtId="10" fontId="10" fillId="6" borderId="7" xfId="0" applyNumberFormat="1" applyFont="1" applyFill="1" applyBorder="1" applyAlignment="1">
      <alignment horizontal="center"/>
    </xf>
    <xf numFmtId="10" fontId="10" fillId="2" borderId="0" xfId="0" applyNumberFormat="1" applyFont="1" applyFill="1" applyAlignment="1">
      <alignment horizontal="center"/>
    </xf>
    <xf numFmtId="0" fontId="10" fillId="4" borderId="9" xfId="0" applyFont="1" applyFill="1" applyBorder="1" applyAlignment="1">
      <alignment horizontal="center"/>
    </xf>
    <xf numFmtId="0" fontId="10" fillId="2" borderId="0" xfId="0" applyFont="1" applyFill="1" applyAlignment="1">
      <alignment horizontal="center"/>
    </xf>
    <xf numFmtId="0" fontId="2" fillId="2" borderId="10" xfId="0" applyFont="1" applyFill="1" applyBorder="1" applyAlignment="1">
      <alignment horizontal="left" vertical="center" wrapText="1"/>
    </xf>
    <xf numFmtId="0" fontId="7" fillId="2" borderId="10" xfId="0" applyFont="1" applyFill="1" applyBorder="1" applyAlignment="1">
      <alignment vertical="center"/>
    </xf>
    <xf numFmtId="0" fontId="8"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8" fillId="2" borderId="0" xfId="0" applyFont="1" applyFill="1" applyAlignment="1">
      <alignment horizontal="right" vertical="center"/>
    </xf>
    <xf numFmtId="0" fontId="7" fillId="2" borderId="11" xfId="0" applyFont="1" applyFill="1" applyBorder="1" applyAlignment="1" applyProtection="1">
      <alignment vertical="center"/>
      <protection locked="0"/>
    </xf>
    <xf numFmtId="0" fontId="7" fillId="2" borderId="11" xfId="0" applyFont="1" applyFill="1" applyBorder="1" applyAlignment="1">
      <alignment vertical="center"/>
    </xf>
    <xf numFmtId="0" fontId="7" fillId="2" borderId="11" xfId="0" applyFont="1" applyFill="1" applyBorder="1" applyAlignment="1">
      <alignment vertical="center"/>
    </xf>
    <xf numFmtId="0" fontId="8" fillId="2" borderId="12" xfId="0" applyFont="1" applyFill="1" applyBorder="1" applyAlignment="1" applyProtection="1">
      <alignment vertical="center"/>
      <protection locked="0"/>
    </xf>
    <xf numFmtId="0" fontId="8" fillId="2" borderId="12" xfId="0" applyFont="1" applyFill="1" applyBorder="1" applyAlignment="1">
      <alignment vertical="center"/>
    </xf>
    <xf numFmtId="0" fontId="7" fillId="2" borderId="12" xfId="0" applyFont="1" applyFill="1" applyBorder="1" applyAlignment="1">
      <alignment vertical="center"/>
    </xf>
    <xf numFmtId="0" fontId="7" fillId="2" borderId="0" xfId="0" applyFont="1" applyFill="1" applyAlignment="1">
      <alignment horizontal="center" vertical="center"/>
    </xf>
    <xf numFmtId="0" fontId="7" fillId="2" borderId="0" xfId="0" applyFont="1" applyFill="1" applyAlignment="1">
      <alignment horizontal="center" vertical="center"/>
    </xf>
    <xf numFmtId="2" fontId="7" fillId="2" borderId="0" xfId="0" applyNumberFormat="1" applyFont="1" applyFill="1" applyAlignment="1">
      <alignment horizontal="center" vertical="center"/>
    </xf>
    <xf numFmtId="0" fontId="7" fillId="2" borderId="0" xfId="0" applyFont="1" applyFill="1"/>
    <xf numFmtId="174" fontId="9" fillId="3" borderId="5" xfId="0" applyNumberFormat="1" applyFont="1" applyFill="1" applyBorder="1" applyAlignment="1" applyProtection="1">
      <alignment horizontal="center"/>
      <protection locked="0"/>
    </xf>
    <xf numFmtId="174" fontId="9" fillId="3" borderId="7" xfId="0" applyNumberFormat="1" applyFont="1" applyFill="1" applyBorder="1" applyAlignment="1" applyProtection="1">
      <alignment horizontal="center"/>
      <protection locked="0"/>
    </xf>
    <xf numFmtId="0" fontId="1" fillId="2" borderId="0" xfId="1"/>
    <xf numFmtId="0" fontId="11" fillId="2" borderId="31" xfId="1" applyFont="1" applyFill="1" applyBorder="1" applyAlignment="1"/>
    <xf numFmtId="0" fontId="1" fillId="2" borderId="32" xfId="1" applyFont="1" applyFill="1" applyBorder="1" applyAlignment="1"/>
    <xf numFmtId="0" fontId="11" fillId="2" borderId="32" xfId="1" applyFont="1" applyFill="1" applyBorder="1" applyAlignment="1"/>
    <xf numFmtId="0" fontId="11" fillId="2" borderId="33" xfId="1" applyFont="1" applyFill="1" applyBorder="1" applyAlignment="1"/>
    <xf numFmtId="0" fontId="11" fillId="2" borderId="34" xfId="1" applyFont="1" applyFill="1" applyBorder="1" applyAlignment="1">
      <alignment horizontal="center"/>
    </xf>
    <xf numFmtId="0" fontId="11" fillId="2" borderId="0" xfId="1" applyFont="1" applyFill="1" applyBorder="1" applyAlignment="1">
      <alignment horizontal="center"/>
    </xf>
    <xf numFmtId="0" fontId="11" fillId="2" borderId="35" xfId="1" applyFont="1" applyFill="1" applyBorder="1" applyAlignment="1">
      <alignment horizontal="center"/>
    </xf>
    <xf numFmtId="0" fontId="1" fillId="2" borderId="34" xfId="1" applyBorder="1"/>
    <xf numFmtId="0" fontId="1" fillId="2" borderId="0" xfId="1" applyBorder="1"/>
    <xf numFmtId="0" fontId="1" fillId="2" borderId="35" xfId="1" applyBorder="1"/>
    <xf numFmtId="0" fontId="1" fillId="2" borderId="0" xfId="1" applyBorder="1" applyAlignment="1">
      <alignment horizontal="center"/>
    </xf>
    <xf numFmtId="0" fontId="1" fillId="2" borderId="34" xfId="1" applyBorder="1" applyAlignment="1">
      <alignment horizontal="center"/>
    </xf>
    <xf numFmtId="0" fontId="1" fillId="8" borderId="0" xfId="1" applyFill="1" applyBorder="1" applyAlignment="1">
      <alignment horizontal="center"/>
    </xf>
    <xf numFmtId="167" fontId="1" fillId="2" borderId="0" xfId="1" applyNumberFormat="1" applyBorder="1" applyAlignment="1">
      <alignment horizontal="center"/>
    </xf>
    <xf numFmtId="174" fontId="1" fillId="8" borderId="0" xfId="1" applyNumberFormat="1" applyFill="1" applyBorder="1" applyAlignment="1">
      <alignment horizontal="center"/>
    </xf>
    <xf numFmtId="166" fontId="1" fillId="2" borderId="0" xfId="1" applyNumberFormat="1" applyBorder="1" applyAlignment="1">
      <alignment horizontal="center"/>
    </xf>
    <xf numFmtId="166" fontId="1" fillId="7" borderId="36" xfId="1" applyNumberFormat="1" applyFill="1" applyBorder="1" applyAlignment="1">
      <alignment horizontal="center"/>
    </xf>
    <xf numFmtId="10" fontId="1" fillId="2" borderId="0" xfId="2" applyNumberFormat="1" applyFont="1" applyBorder="1" applyAlignment="1">
      <alignment horizontal="center"/>
    </xf>
    <xf numFmtId="2" fontId="1" fillId="2" borderId="0" xfId="1" applyNumberFormat="1" applyBorder="1" applyAlignment="1">
      <alignment horizontal="center"/>
    </xf>
    <xf numFmtId="175" fontId="1" fillId="8" borderId="0" xfId="1" applyNumberFormat="1" applyFill="1" applyBorder="1" applyAlignment="1">
      <alignment horizontal="center"/>
    </xf>
    <xf numFmtId="0" fontId="1" fillId="2" borderId="0" xfId="1" applyBorder="1" applyAlignment="1">
      <alignment horizontal="right"/>
    </xf>
    <xf numFmtId="176" fontId="1" fillId="2" borderId="0" xfId="1" applyNumberFormat="1" applyBorder="1" applyAlignment="1">
      <alignment horizontal="center"/>
    </xf>
    <xf numFmtId="2" fontId="1" fillId="8" borderId="0" xfId="1" applyNumberFormat="1" applyFill="1" applyBorder="1" applyAlignment="1">
      <alignment horizontal="center"/>
    </xf>
    <xf numFmtId="170" fontId="1" fillId="8" borderId="36" xfId="1" applyNumberFormat="1" applyFill="1" applyBorder="1" applyAlignment="1">
      <alignment horizontal="center"/>
    </xf>
    <xf numFmtId="176" fontId="1" fillId="7" borderId="30" xfId="1" applyNumberFormat="1" applyFill="1" applyBorder="1" applyAlignment="1">
      <alignment horizontal="center"/>
    </xf>
    <xf numFmtId="0" fontId="1" fillId="8" borderId="35" xfId="1" applyFill="1" applyBorder="1" applyAlignment="1">
      <alignment horizontal="center"/>
    </xf>
    <xf numFmtId="0" fontId="1" fillId="2" borderId="0" xfId="1" applyAlignment="1">
      <alignment horizontal="center"/>
    </xf>
    <xf numFmtId="0" fontId="1" fillId="2" borderId="35" xfId="1" applyBorder="1" applyAlignment="1">
      <alignment horizontal="center"/>
    </xf>
    <xf numFmtId="167" fontId="1" fillId="2" borderId="35" xfId="1" applyNumberFormat="1" applyBorder="1" applyAlignment="1">
      <alignment horizontal="center"/>
    </xf>
    <xf numFmtId="166" fontId="1" fillId="2" borderId="35" xfId="1" applyNumberFormat="1" applyBorder="1" applyAlignment="1">
      <alignment horizontal="center"/>
    </xf>
    <xf numFmtId="2" fontId="1" fillId="2" borderId="35" xfId="1" applyNumberFormat="1" applyBorder="1" applyAlignment="1">
      <alignment horizontal="center"/>
    </xf>
    <xf numFmtId="10" fontId="1" fillId="7" borderId="30" xfId="2" applyNumberFormat="1" applyFont="1" applyFill="1" applyBorder="1" applyAlignment="1">
      <alignment horizontal="center"/>
    </xf>
    <xf numFmtId="10" fontId="1" fillId="2" borderId="0" xfId="2" applyNumberFormat="1" applyFont="1" applyFill="1" applyBorder="1" applyAlignment="1">
      <alignment horizontal="center"/>
    </xf>
    <xf numFmtId="10" fontId="1" fillId="2" borderId="35" xfId="2" applyNumberFormat="1" applyFont="1" applyFill="1" applyBorder="1" applyAlignment="1">
      <alignment horizontal="center"/>
    </xf>
    <xf numFmtId="0" fontId="1" fillId="2" borderId="0" xfId="1" applyFill="1" applyBorder="1" applyAlignment="1">
      <alignment horizontal="right"/>
    </xf>
    <xf numFmtId="10" fontId="1" fillId="2" borderId="0" xfId="1" applyNumberFormat="1" applyAlignment="1">
      <alignment horizontal="center"/>
    </xf>
    <xf numFmtId="0" fontId="1" fillId="2" borderId="37" xfId="1" applyBorder="1"/>
    <xf numFmtId="0" fontId="1" fillId="2" borderId="38" xfId="1" applyBorder="1"/>
    <xf numFmtId="0" fontId="1" fillId="2" borderId="38" xfId="1" applyFill="1" applyBorder="1" applyAlignment="1">
      <alignment horizontal="right"/>
    </xf>
    <xf numFmtId="10" fontId="1" fillId="2" borderId="38" xfId="2" applyNumberFormat="1" applyFont="1" applyBorder="1" applyAlignment="1">
      <alignment horizontal="center"/>
    </xf>
    <xf numFmtId="0" fontId="1" fillId="2" borderId="39" xfId="1" applyBorder="1"/>
    <xf numFmtId="0" fontId="8" fillId="2" borderId="4" xfId="0" applyFont="1" applyFill="1" applyBorder="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2" borderId="0" xfId="0" applyFont="1" applyFill="1" applyAlignment="1">
      <alignment horizontal="center" vertical="center"/>
    </xf>
    <xf numFmtId="2" fontId="8" fillId="2" borderId="1"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12" fillId="7" borderId="30" xfId="1" applyFont="1" applyFill="1" applyBorder="1" applyAlignment="1">
      <alignment horizontal="center"/>
    </xf>
  </cellXfs>
  <cellStyles count="3">
    <cellStyle name="Normal" xfId="0" builtinId="0"/>
    <cellStyle name="Normal 2" xfId="1"/>
    <cellStyle name="Percent 2" xfId="2"/>
  </cellStyles>
  <dxfs count="7">
    <dxf>
      <font>
        <strike/>
        <sz val="10"/>
        <color rgb="FF000000"/>
        <name val="Calibri"/>
      </font>
      <numFmt numFmtId="0" formatCode="General"/>
      <fill>
        <patternFill patternType="solid">
          <fgColor rgb="FF000000"/>
          <bgColor rgb="FFFFFFFF"/>
        </patternFill>
      </fill>
      <alignment horizontal="general" vertical="bottom" textRotation="0"/>
    </dxf>
    <dxf>
      <font>
        <strike/>
        <sz val="10"/>
        <color rgb="FF000000"/>
        <name val="Calibri"/>
      </font>
      <numFmt numFmtId="0" formatCode="General"/>
      <fill>
        <patternFill patternType="none"/>
      </fill>
      <alignment horizontal="general" vertical="bottom" textRotation="0"/>
    </dxf>
    <dxf>
      <font>
        <strike/>
        <sz val="10"/>
        <color rgb="FF000000"/>
        <name val="Calibri"/>
      </font>
      <numFmt numFmtId="0" formatCode="General"/>
      <fill>
        <patternFill patternType="none"/>
      </fill>
      <alignment horizontal="general" vertical="bottom" textRotation="0"/>
    </dxf>
    <dxf>
      <font>
        <strike/>
        <sz val="10"/>
        <color rgb="FF000000"/>
        <name val="Calibri"/>
      </font>
      <numFmt numFmtId="0" formatCode="General"/>
      <fill>
        <patternFill patternType="none"/>
      </fill>
      <alignment horizontal="general" vertical="bottom" textRotation="0"/>
    </dxf>
    <dxf>
      <font>
        <strike/>
        <sz val="10"/>
        <color rgb="FF000000"/>
        <name val="Calibri"/>
      </font>
      <numFmt numFmtId="0" formatCode="General"/>
      <fill>
        <patternFill patternType="none"/>
      </fill>
      <alignment horizontal="general" vertical="bottom" textRotation="0"/>
    </dxf>
    <dxf>
      <font>
        <strike/>
        <sz val="10"/>
        <color rgb="FF000000"/>
        <name val="Calibri"/>
      </font>
      <numFmt numFmtId="0" formatCode="General"/>
      <fill>
        <patternFill patternType="none"/>
      </fill>
      <alignment horizontal="general" vertical="bottom" textRotation="0"/>
    </dxf>
    <dxf>
      <font>
        <strike/>
        <sz val="10"/>
        <color rgb="FF000000"/>
        <name val="Calibri"/>
      </font>
      <numFmt numFmtId="0" formatCode="General"/>
      <fill>
        <patternFill patternType="none"/>
      </fill>
      <alignment horizontal="general" vertical="bottom" textRotation="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0"/>
  <sheetViews>
    <sheetView view="pageBreakPreview" topLeftCell="A43" zoomScale="55" zoomScaleNormal="75" workbookViewId="0">
      <selection activeCell="F24" sqref="F24"/>
    </sheetView>
  </sheetViews>
  <sheetFormatPr defaultRowHeight="18.75" x14ac:dyDescent="0.3"/>
  <cols>
    <col min="1" max="1" width="37.42578125" style="2" customWidth="1"/>
    <col min="2" max="2" width="41" style="2" customWidth="1"/>
    <col min="3" max="3" width="29.140625" style="2" customWidth="1"/>
    <col min="4" max="4" width="26.7109375" style="2" customWidth="1"/>
    <col min="5" max="5" width="29.42578125" style="2" customWidth="1"/>
    <col min="6" max="6" width="37.5703125" style="2" customWidth="1"/>
    <col min="7" max="7" width="27.7109375" style="2" customWidth="1"/>
    <col min="8" max="8" width="27.28515625" style="2" customWidth="1"/>
    <col min="9" max="9" width="28.28515625" style="1" customWidth="1"/>
    <col min="10" max="10" width="19.42578125" style="1" customWidth="1"/>
    <col min="11" max="11" width="17.140625" style="1" customWidth="1"/>
    <col min="12" max="12" width="18.42578125" style="1" customWidth="1"/>
    <col min="13" max="13" width="9" style="1" customWidth="1"/>
  </cols>
  <sheetData>
    <row r="1" spans="1:9" x14ac:dyDescent="0.3">
      <c r="A1" s="184" t="s">
        <v>17</v>
      </c>
      <c r="B1" s="184"/>
      <c r="C1" s="184"/>
      <c r="D1" s="184"/>
      <c r="E1" s="184"/>
      <c r="F1" s="184"/>
      <c r="G1" s="184"/>
      <c r="H1" s="184"/>
      <c r="I1" s="184"/>
    </row>
    <row r="2" spans="1:9" x14ac:dyDescent="0.3">
      <c r="A2" s="184"/>
      <c r="B2" s="184"/>
      <c r="C2" s="184"/>
      <c r="D2" s="184"/>
      <c r="E2" s="184"/>
      <c r="F2" s="184"/>
      <c r="G2" s="184"/>
      <c r="H2" s="184"/>
      <c r="I2" s="184"/>
    </row>
    <row r="3" spans="1:9" x14ac:dyDescent="0.3">
      <c r="A3" s="184"/>
      <c r="B3" s="184"/>
      <c r="C3" s="184"/>
      <c r="D3" s="184"/>
      <c r="E3" s="184"/>
      <c r="F3" s="184"/>
      <c r="G3" s="184"/>
      <c r="H3" s="184"/>
      <c r="I3" s="184"/>
    </row>
    <row r="4" spans="1:9" x14ac:dyDescent="0.3">
      <c r="A4" s="184"/>
      <c r="B4" s="184"/>
      <c r="C4" s="184"/>
      <c r="D4" s="184"/>
      <c r="E4" s="184"/>
      <c r="F4" s="184"/>
      <c r="G4" s="184"/>
      <c r="H4" s="184"/>
      <c r="I4" s="184"/>
    </row>
    <row r="5" spans="1:9" x14ac:dyDescent="0.3">
      <c r="A5" s="184"/>
      <c r="B5" s="184"/>
      <c r="C5" s="184"/>
      <c r="D5" s="184"/>
      <c r="E5" s="184"/>
      <c r="F5" s="184"/>
      <c r="G5" s="184"/>
      <c r="H5" s="184"/>
      <c r="I5" s="184"/>
    </row>
    <row r="6" spans="1:9" x14ac:dyDescent="0.3">
      <c r="A6" s="184"/>
      <c r="B6" s="184"/>
      <c r="C6" s="184"/>
      <c r="D6" s="184"/>
      <c r="E6" s="184"/>
      <c r="F6" s="184"/>
      <c r="G6" s="184"/>
      <c r="H6" s="184"/>
      <c r="I6" s="184"/>
    </row>
    <row r="7" spans="1:9" x14ac:dyDescent="0.3">
      <c r="A7" s="184"/>
      <c r="B7" s="184"/>
      <c r="C7" s="184"/>
      <c r="D7" s="184"/>
      <c r="E7" s="184"/>
      <c r="F7" s="184"/>
      <c r="G7" s="184"/>
      <c r="H7" s="184"/>
      <c r="I7" s="184"/>
    </row>
    <row r="8" spans="1:9" x14ac:dyDescent="0.3">
      <c r="A8" s="185" t="s">
        <v>0</v>
      </c>
      <c r="B8" s="185"/>
      <c r="C8" s="185"/>
      <c r="D8" s="185"/>
      <c r="E8" s="185"/>
      <c r="F8" s="185"/>
      <c r="G8" s="185"/>
      <c r="H8" s="185"/>
      <c r="I8" s="185"/>
    </row>
    <row r="9" spans="1:9" x14ac:dyDescent="0.3">
      <c r="A9" s="185"/>
      <c r="B9" s="185"/>
      <c r="C9" s="185"/>
      <c r="D9" s="185"/>
      <c r="E9" s="185"/>
      <c r="F9" s="185"/>
      <c r="G9" s="185"/>
      <c r="H9" s="185"/>
      <c r="I9" s="185"/>
    </row>
    <row r="10" spans="1:9" x14ac:dyDescent="0.3">
      <c r="A10" s="185"/>
      <c r="B10" s="185"/>
      <c r="C10" s="185"/>
      <c r="D10" s="185"/>
      <c r="E10" s="185"/>
      <c r="F10" s="185"/>
      <c r="G10" s="185"/>
      <c r="H10" s="185"/>
      <c r="I10" s="185"/>
    </row>
    <row r="11" spans="1:9" x14ac:dyDescent="0.3">
      <c r="A11" s="185"/>
      <c r="B11" s="185"/>
      <c r="C11" s="185"/>
      <c r="D11" s="185"/>
      <c r="E11" s="185"/>
      <c r="F11" s="185"/>
      <c r="G11" s="185"/>
      <c r="H11" s="185"/>
      <c r="I11" s="185"/>
    </row>
    <row r="12" spans="1:9" x14ac:dyDescent="0.3">
      <c r="A12" s="185"/>
      <c r="B12" s="185"/>
      <c r="C12" s="185"/>
      <c r="D12" s="185"/>
      <c r="E12" s="185"/>
      <c r="F12" s="185"/>
      <c r="G12" s="185"/>
      <c r="H12" s="185"/>
      <c r="I12" s="185"/>
    </row>
    <row r="13" spans="1:9" x14ac:dyDescent="0.3">
      <c r="A13" s="185"/>
      <c r="B13" s="185"/>
      <c r="C13" s="185"/>
      <c r="D13" s="185"/>
      <c r="E13" s="185"/>
      <c r="F13" s="185"/>
      <c r="G13" s="185"/>
      <c r="H13" s="185"/>
      <c r="I13" s="185"/>
    </row>
    <row r="14" spans="1:9" x14ac:dyDescent="0.3">
      <c r="A14" s="185"/>
      <c r="B14" s="185"/>
      <c r="C14" s="185"/>
      <c r="D14" s="185"/>
      <c r="E14" s="185"/>
      <c r="F14" s="185"/>
      <c r="G14" s="185"/>
      <c r="H14" s="185"/>
      <c r="I14" s="185"/>
    </row>
    <row r="15" spans="1:9" ht="19.5" customHeight="1" x14ac:dyDescent="0.3"/>
    <row r="16" spans="1:9" ht="19.5" customHeight="1" x14ac:dyDescent="0.3">
      <c r="A16" s="186" t="s">
        <v>1</v>
      </c>
      <c r="B16" s="187"/>
      <c r="C16" s="187"/>
      <c r="D16" s="187"/>
      <c r="E16" s="187"/>
      <c r="F16" s="187"/>
      <c r="G16" s="187"/>
      <c r="H16" s="187"/>
      <c r="I16" s="188"/>
    </row>
    <row r="17" spans="1:14" x14ac:dyDescent="0.3">
      <c r="A17" s="189" t="s">
        <v>18</v>
      </c>
      <c r="B17" s="189"/>
      <c r="C17" s="189"/>
      <c r="D17" s="189"/>
      <c r="E17" s="189"/>
      <c r="F17" s="189"/>
      <c r="G17" s="189"/>
      <c r="H17" s="189"/>
    </row>
    <row r="18" spans="1:14" x14ac:dyDescent="0.3">
      <c r="A18" s="6" t="s">
        <v>4</v>
      </c>
      <c r="B18" s="7" t="s">
        <v>2</v>
      </c>
      <c r="C18" s="7"/>
      <c r="D18" s="7"/>
      <c r="E18" s="7"/>
    </row>
    <row r="19" spans="1:14" x14ac:dyDescent="0.3">
      <c r="A19" s="6" t="s">
        <v>6</v>
      </c>
      <c r="B19" s="8" t="s">
        <v>3</v>
      </c>
      <c r="C19" s="5">
        <v>27</v>
      </c>
    </row>
    <row r="20" spans="1:14" x14ac:dyDescent="0.3">
      <c r="A20" s="6" t="s">
        <v>7</v>
      </c>
      <c r="B20" s="8" t="s">
        <v>5</v>
      </c>
      <c r="C20" s="8"/>
    </row>
    <row r="21" spans="1:14" x14ac:dyDescent="0.3">
      <c r="A21" s="6" t="s">
        <v>9</v>
      </c>
      <c r="B21" s="9"/>
      <c r="C21" s="9"/>
      <c r="D21" s="9"/>
      <c r="E21" s="9"/>
      <c r="F21" s="9"/>
      <c r="G21" s="9"/>
      <c r="H21" s="9"/>
      <c r="I21" s="10"/>
    </row>
    <row r="22" spans="1:14" x14ac:dyDescent="0.3">
      <c r="A22" s="6" t="s">
        <v>10</v>
      </c>
      <c r="B22" s="11" t="s">
        <v>8</v>
      </c>
    </row>
    <row r="23" spans="1:14" x14ac:dyDescent="0.3">
      <c r="A23" s="6" t="s">
        <v>11</v>
      </c>
      <c r="B23" s="11" t="s">
        <v>19</v>
      </c>
    </row>
    <row r="24" spans="1:14" x14ac:dyDescent="0.3">
      <c r="A24" s="6"/>
      <c r="B24" s="12"/>
    </row>
    <row r="25" spans="1:14" x14ac:dyDescent="0.3">
      <c r="A25" s="13" t="s">
        <v>20</v>
      </c>
      <c r="B25" s="14" t="s">
        <v>21</v>
      </c>
    </row>
    <row r="26" spans="1:14" x14ac:dyDescent="0.3">
      <c r="A26" s="13"/>
      <c r="B26" s="14"/>
    </row>
    <row r="27" spans="1:14" ht="26.25" customHeight="1" x14ac:dyDescent="0.4">
      <c r="A27" s="15" t="s">
        <v>22</v>
      </c>
      <c r="B27" s="16" t="s">
        <v>59</v>
      </c>
      <c r="C27" s="17"/>
      <c r="I27" s="18"/>
      <c r="J27" s="18"/>
      <c r="K27" s="18"/>
      <c r="L27" s="19"/>
      <c r="M27" s="19"/>
      <c r="N27" s="20"/>
    </row>
    <row r="28" spans="1:14" ht="26.25" customHeight="1" x14ac:dyDescent="0.4">
      <c r="A28" s="21" t="s">
        <v>23</v>
      </c>
      <c r="B28" s="16" t="s">
        <v>60</v>
      </c>
      <c r="C28" s="17"/>
      <c r="D28" s="22"/>
      <c r="E28" s="23"/>
      <c r="F28" s="23"/>
      <c r="G28" s="23"/>
      <c r="I28" s="18"/>
      <c r="J28" s="18"/>
      <c r="K28" s="18"/>
      <c r="L28" s="19"/>
      <c r="M28" s="19"/>
      <c r="N28" s="20"/>
    </row>
    <row r="29" spans="1:14" ht="26.25" customHeight="1" x14ac:dyDescent="0.4">
      <c r="A29" s="24" t="s">
        <v>24</v>
      </c>
      <c r="B29" s="17">
        <v>65.38</v>
      </c>
      <c r="C29" s="25"/>
      <c r="D29" s="26"/>
      <c r="E29" s="26"/>
      <c r="F29" s="26"/>
      <c r="G29" s="26"/>
      <c r="H29" s="27"/>
      <c r="I29" s="18"/>
      <c r="J29" s="18"/>
      <c r="K29" s="18"/>
      <c r="L29" s="19"/>
      <c r="M29" s="19"/>
      <c r="N29" s="20"/>
    </row>
    <row r="30" spans="1:14" ht="26.25" customHeight="1" x14ac:dyDescent="0.4">
      <c r="A30" s="28" t="s">
        <v>25</v>
      </c>
      <c r="B30" s="29">
        <v>0.05</v>
      </c>
      <c r="C30" s="25"/>
      <c r="D30" s="26"/>
      <c r="E30" s="26"/>
      <c r="F30" s="26"/>
      <c r="G30" s="26"/>
      <c r="H30" s="27"/>
      <c r="I30" s="18"/>
      <c r="J30" s="18"/>
      <c r="K30" s="18"/>
      <c r="L30" s="19"/>
      <c r="M30" s="19"/>
      <c r="N30" s="20"/>
    </row>
    <row r="31" spans="1:14" ht="26.25" customHeight="1" x14ac:dyDescent="0.4">
      <c r="A31" s="28"/>
      <c r="C31" s="25"/>
      <c r="D31" s="26"/>
      <c r="E31" s="26"/>
      <c r="F31" s="26"/>
      <c r="G31" s="26"/>
      <c r="H31" s="27"/>
      <c r="I31" s="18"/>
      <c r="J31" s="18"/>
      <c r="K31" s="18"/>
      <c r="L31" s="19"/>
      <c r="M31" s="19"/>
      <c r="N31" s="20"/>
    </row>
    <row r="32" spans="1:14" ht="26.25" customHeight="1" x14ac:dyDescent="0.4">
      <c r="A32" s="30" t="s">
        <v>26</v>
      </c>
      <c r="B32" s="17">
        <v>1</v>
      </c>
      <c r="C32" s="31" t="s">
        <v>27</v>
      </c>
      <c r="D32" s="17">
        <v>1</v>
      </c>
      <c r="E32" s="4"/>
      <c r="I32" s="18"/>
      <c r="J32" s="18"/>
      <c r="K32" s="18"/>
      <c r="L32" s="19"/>
      <c r="M32" s="19"/>
      <c r="N32" s="20"/>
    </row>
    <row r="33" spans="1:14" x14ac:dyDescent="0.3">
      <c r="A33" s="32"/>
      <c r="B33" s="33"/>
      <c r="I33" s="18"/>
      <c r="J33" s="18"/>
      <c r="K33" s="18"/>
      <c r="L33" s="19"/>
      <c r="M33" s="19"/>
      <c r="N33" s="20"/>
    </row>
    <row r="34" spans="1:14" ht="19.5" customHeight="1" x14ac:dyDescent="0.3">
      <c r="A34" s="32"/>
      <c r="B34" s="33"/>
      <c r="I34" s="18"/>
      <c r="J34" s="18"/>
      <c r="K34" s="18"/>
      <c r="L34" s="19"/>
      <c r="M34" s="19"/>
      <c r="N34" s="20"/>
    </row>
    <row r="35" spans="1:14" ht="19.5" customHeight="1" x14ac:dyDescent="0.3">
      <c r="A35" s="34" t="s">
        <v>28</v>
      </c>
      <c r="B35" s="34" t="s">
        <v>29</v>
      </c>
      <c r="C35" s="35" t="s">
        <v>30</v>
      </c>
      <c r="D35" s="34" t="s">
        <v>31</v>
      </c>
      <c r="E35" s="36" t="s">
        <v>32</v>
      </c>
      <c r="F35" s="36" t="s">
        <v>33</v>
      </c>
      <c r="G35" s="34" t="s">
        <v>34</v>
      </c>
      <c r="H35" s="4"/>
      <c r="J35" s="18"/>
      <c r="K35" s="18"/>
      <c r="L35" s="19"/>
      <c r="M35" s="19"/>
      <c r="N35" s="20"/>
    </row>
    <row r="36" spans="1:14" ht="26.25" customHeight="1" x14ac:dyDescent="0.4">
      <c r="A36" s="37" t="s">
        <v>35</v>
      </c>
      <c r="B36" s="38">
        <v>32.020000000000003</v>
      </c>
      <c r="C36" s="39">
        <f>IF(ISBLANK(B36), "-",B36/$B$29*($B$32/$D$32))</f>
        <v>0.48975221780360972</v>
      </c>
      <c r="D36" s="139">
        <v>9.6999999999999993</v>
      </c>
      <c r="E36" s="40">
        <f>IF(ISBLANK(B36), "-",C36/D36)</f>
        <v>5.0489919361196879E-2</v>
      </c>
      <c r="F36" s="41">
        <f>IF(ISBLANK(B36), "-",(E36-$B$30)/$B$30)</f>
        <v>9.7983872239375269E-3</v>
      </c>
      <c r="G36" s="42">
        <f>IF(ISBLANK(B36),"-",E36/$B$30)</f>
        <v>1.0097983872239376</v>
      </c>
      <c r="H36" s="4"/>
      <c r="J36" s="18"/>
      <c r="K36" s="18"/>
      <c r="L36" s="19"/>
      <c r="M36" s="19"/>
      <c r="N36" s="20"/>
    </row>
    <row r="37" spans="1:14" ht="26.25" customHeight="1" x14ac:dyDescent="0.4">
      <c r="A37" s="43" t="s">
        <v>36</v>
      </c>
      <c r="B37" s="44">
        <v>32.19</v>
      </c>
      <c r="C37" s="45">
        <f>IF(ISBLANK(B37), "-",B37/$B$29*($B$32/$D$32))</f>
        <v>0.49235240134597735</v>
      </c>
      <c r="D37" s="140">
        <v>9.75</v>
      </c>
      <c r="E37" s="46">
        <f>IF(ISBLANK(B37), "-",C37/D37)</f>
        <v>5.0497682189331011E-2</v>
      </c>
      <c r="F37" s="47">
        <f>IF(ISBLANK(B37), "-",(E37-$B$30)/$B$30)</f>
        <v>9.9536437866201699E-3</v>
      </c>
      <c r="G37" s="48">
        <f>IF(ISBLANK(B37),"-",E37/$B$30)</f>
        <v>1.0099536437866201</v>
      </c>
      <c r="H37" s="4"/>
      <c r="J37" s="18"/>
      <c r="K37" s="18"/>
      <c r="L37" s="19"/>
      <c r="M37" s="19"/>
      <c r="N37" s="20"/>
    </row>
    <row r="38" spans="1:14" ht="26.25" customHeight="1" x14ac:dyDescent="0.4">
      <c r="A38" s="43" t="s">
        <v>37</v>
      </c>
      <c r="B38" s="44">
        <v>31.68</v>
      </c>
      <c r="C38" s="45">
        <f>IF(ISBLANK(B38), "-",B38/$B$29*($B$32/$D$32))</f>
        <v>0.4845518507188743</v>
      </c>
      <c r="D38" s="140">
        <v>9.6</v>
      </c>
      <c r="E38" s="46">
        <f>IF(ISBLANK(B38), "-",C38/D38)</f>
        <v>5.0474151116549411E-2</v>
      </c>
      <c r="F38" s="47">
        <f>IF(ISBLANK(B38), "-",(E38-$B$30)/$B$30)</f>
        <v>9.4830223309881612E-3</v>
      </c>
      <c r="G38" s="48">
        <f>IF(ISBLANK(B38),"-",E38/$B$30)</f>
        <v>1.0094830223309881</v>
      </c>
      <c r="H38" s="4"/>
      <c r="J38" s="18"/>
      <c r="K38" s="18"/>
      <c r="L38" s="19"/>
      <c r="M38" s="19"/>
      <c r="N38" s="20"/>
    </row>
    <row r="39" spans="1:14" ht="27" customHeight="1" x14ac:dyDescent="0.4">
      <c r="A39" s="49" t="s">
        <v>38</v>
      </c>
      <c r="B39" s="50"/>
      <c r="C39" s="51" t="str">
        <f>IF(ISBLANK(B39), "-",B39/$B$29*($B$32/$D$32))</f>
        <v>-</v>
      </c>
      <c r="D39" s="50"/>
      <c r="E39" s="52" t="str">
        <f>IF(ISBLANK(B39), "-",C39/D39)</f>
        <v>-</v>
      </c>
      <c r="F39" s="53" t="str">
        <f>IF(ISBLANK(B39), "-",(E39-$B$30)/$B$30)</f>
        <v>-</v>
      </c>
      <c r="G39" s="54" t="str">
        <f>IF(ISBLANK(B39),"-",E39/$B$30)</f>
        <v>-</v>
      </c>
      <c r="H39" s="4"/>
      <c r="J39" s="18"/>
      <c r="K39" s="18"/>
      <c r="L39" s="19"/>
      <c r="M39" s="19"/>
      <c r="N39" s="20"/>
    </row>
    <row r="40" spans="1:14" ht="19.5" customHeight="1" x14ac:dyDescent="0.3">
      <c r="A40" s="4"/>
      <c r="B40" s="4"/>
      <c r="C40" s="4"/>
      <c r="D40" s="55" t="s">
        <v>39</v>
      </c>
      <c r="E40" s="56">
        <f>AVERAGE(E36:E39)</f>
        <v>5.048725088902576E-2</v>
      </c>
      <c r="F40" s="57">
        <f>AVERAGE(F36:F39)</f>
        <v>9.745017780515286E-3</v>
      </c>
      <c r="G40" s="58">
        <f>AVERAGE(G36:G39)</f>
        <v>1.0097450177805152</v>
      </c>
      <c r="H40" s="4"/>
      <c r="L40" s="19"/>
      <c r="M40" s="19"/>
      <c r="N40" s="20"/>
    </row>
    <row r="41" spans="1:14" x14ac:dyDescent="0.3">
      <c r="A41" s="4"/>
      <c r="B41" s="59"/>
      <c r="C41" s="60"/>
      <c r="D41" s="61" t="s">
        <v>40</v>
      </c>
      <c r="E41" s="62">
        <f>STDEV(E36:E39)/E40</f>
        <v>2.3749255678249143E-4</v>
      </c>
      <c r="F41" s="63"/>
      <c r="G41" s="4"/>
      <c r="H41" s="4"/>
    </row>
    <row r="42" spans="1:14" ht="19.5" customHeight="1" x14ac:dyDescent="0.3">
      <c r="A42" s="4"/>
      <c r="B42" s="59"/>
      <c r="C42" s="60"/>
      <c r="D42" s="64" t="s">
        <v>41</v>
      </c>
      <c r="E42" s="65">
        <f>COUNT(E36:E39)</f>
        <v>3</v>
      </c>
      <c r="F42" s="66"/>
      <c r="G42" s="4"/>
      <c r="H42" s="4"/>
    </row>
    <row r="43" spans="1:14" x14ac:dyDescent="0.3">
      <c r="A43" s="67"/>
      <c r="B43" s="68"/>
      <c r="C43" s="59"/>
      <c r="D43" s="59"/>
      <c r="E43" s="59"/>
      <c r="F43" s="69"/>
      <c r="G43" s="4"/>
      <c r="H43" s="4"/>
    </row>
    <row r="45" spans="1:14" x14ac:dyDescent="0.3">
      <c r="A45" s="70" t="s">
        <v>20</v>
      </c>
      <c r="B45" s="14" t="s">
        <v>42</v>
      </c>
    </row>
    <row r="46" spans="1:14" x14ac:dyDescent="0.3">
      <c r="A46" s="5" t="s">
        <v>43</v>
      </c>
      <c r="B46" s="71">
        <f>B21</f>
        <v>0</v>
      </c>
    </row>
    <row r="47" spans="1:14" x14ac:dyDescent="0.3">
      <c r="A47" s="32" t="s">
        <v>44</v>
      </c>
      <c r="B47" s="72">
        <v>5</v>
      </c>
      <c r="C47" s="5" t="s">
        <v>45</v>
      </c>
      <c r="D47" s="73">
        <v>80</v>
      </c>
      <c r="E47" s="5" t="str">
        <f>B20</f>
        <v>Each 5 mL contains: Dried Aluminium Hydroxide Gel USP equivalent to Aluminium Hydroxide 365 mg, Magnesium Hydroxide Paste USp equivalent to Magnesium Hydroxide 80 mg, Semethicone Emulsion USP eaqivalent to Simethicone 100 mg, Deglycyrrhizinated Liquorice equivalent to Liquorice 400 mg</v>
      </c>
      <c r="H47" s="74"/>
    </row>
    <row r="48" spans="1:14" x14ac:dyDescent="0.3">
      <c r="A48" s="32"/>
      <c r="H48" s="74"/>
    </row>
    <row r="49" spans="1:10" x14ac:dyDescent="0.3">
      <c r="A49" s="75" t="s">
        <v>46</v>
      </c>
      <c r="B49" s="76">
        <v>1.3603000000000001</v>
      </c>
      <c r="C49" s="4"/>
      <c r="D49" s="4"/>
      <c r="E49" s="4"/>
      <c r="F49" s="4"/>
      <c r="G49" s="4"/>
      <c r="H49" s="4"/>
    </row>
    <row r="50" spans="1:10" s="3" customFormat="1" x14ac:dyDescent="0.3">
      <c r="A50" s="77" t="s">
        <v>44</v>
      </c>
      <c r="B50" s="78">
        <f>B47</f>
        <v>5</v>
      </c>
      <c r="C50" s="79" t="s">
        <v>47</v>
      </c>
      <c r="D50" s="80">
        <f>B50*B49</f>
        <v>6.8015000000000008</v>
      </c>
    </row>
    <row r="51" spans="1:10" s="3" customFormat="1" x14ac:dyDescent="0.3">
      <c r="A51" s="77"/>
      <c r="B51" s="78"/>
      <c r="C51" s="79"/>
      <c r="D51" s="80"/>
    </row>
    <row r="52" spans="1:10" ht="26.25" customHeight="1" x14ac:dyDescent="0.4">
      <c r="A52" s="32" t="s">
        <v>48</v>
      </c>
      <c r="B52" s="81" t="str">
        <f>B27</f>
        <v>0.05 M EDTA DISODIUM</v>
      </c>
      <c r="C52" s="82" t="s">
        <v>47</v>
      </c>
      <c r="D52" s="83">
        <v>2.9159999999999999</v>
      </c>
      <c r="E52" s="4" t="str">
        <f>B20</f>
        <v>Each 5 mL contains: Dried Aluminium Hydroxide Gel USP equivalent to Aluminium Hydroxide 365 mg, Magnesium Hydroxide Paste USp equivalent to Magnesium Hydroxide 80 mg, Semethicone Emulsion USP eaqivalent to Simethicone 100 mg, Deglycyrrhizinated Liquorice equivalent to Liquorice 400 mg</v>
      </c>
      <c r="H52" s="74"/>
    </row>
    <row r="53" spans="1:10" ht="19.5" customHeight="1" x14ac:dyDescent="0.3">
      <c r="A53" s="4"/>
      <c r="B53" s="4"/>
      <c r="C53" s="4"/>
      <c r="D53" s="4"/>
      <c r="H53" s="74"/>
    </row>
    <row r="54" spans="1:10" ht="19.5" customHeight="1" x14ac:dyDescent="0.3">
      <c r="C54" s="4"/>
      <c r="D54" s="4"/>
      <c r="E54" s="4"/>
      <c r="F54" s="4"/>
      <c r="G54" s="190" t="s">
        <v>49</v>
      </c>
      <c r="H54" s="191"/>
      <c r="J54" s="84"/>
    </row>
    <row r="55" spans="1:10" ht="19.5" customHeight="1" x14ac:dyDescent="0.3">
      <c r="A55" s="85" t="s">
        <v>50</v>
      </c>
      <c r="B55" s="34" t="s">
        <v>51</v>
      </c>
      <c r="C55" s="86" t="s">
        <v>52</v>
      </c>
      <c r="D55" s="34" t="s">
        <v>53</v>
      </c>
      <c r="E55" s="34" t="s">
        <v>54</v>
      </c>
      <c r="F55" s="86" t="s">
        <v>55</v>
      </c>
      <c r="G55" s="34" t="s">
        <v>56</v>
      </c>
      <c r="H55" s="34" t="s">
        <v>57</v>
      </c>
      <c r="I55" s="87" t="s">
        <v>58</v>
      </c>
      <c r="J55" s="88"/>
    </row>
    <row r="56" spans="1:10" ht="26.25" customHeight="1" x14ac:dyDescent="0.4">
      <c r="A56" s="89" t="s">
        <v>35</v>
      </c>
      <c r="B56" s="90">
        <f>14.87091*50/200</f>
        <v>3.7177275000000005</v>
      </c>
      <c r="C56" s="91">
        <v>15.9</v>
      </c>
      <c r="D56" s="38">
        <v>0</v>
      </c>
      <c r="E56" s="92">
        <f>IF(ISBLANK(B56),"-",C56-$D$60)</f>
        <v>15.9</v>
      </c>
      <c r="F56" s="93">
        <f>IF(ISBLANK(B56), "-",E56*$G$40)</f>
        <v>16.054945782710192</v>
      </c>
      <c r="G56" s="94">
        <f>IF(ISBLANK(B56),"-",F56*$D$52)</f>
        <v>46.816221902382921</v>
      </c>
      <c r="H56" s="95">
        <f>IF(ISBLANK(B56),"-",G56*$D$50/B56)</f>
        <v>85.649239560741734</v>
      </c>
      <c r="I56" s="96">
        <f>IF(ISBLANK(B56),"-",H56/$D$47)</f>
        <v>1.0706154945092716</v>
      </c>
      <c r="J56" s="97"/>
    </row>
    <row r="57" spans="1:10" ht="26.25" customHeight="1" x14ac:dyDescent="0.4">
      <c r="A57" s="98" t="s">
        <v>36</v>
      </c>
      <c r="B57" s="99">
        <f>14.96634*50/200</f>
        <v>3.7415850000000002</v>
      </c>
      <c r="C57" s="100">
        <v>16.399999999999999</v>
      </c>
      <c r="D57" s="44">
        <v>0</v>
      </c>
      <c r="E57" s="101">
        <f>IF(ISBLANK(B57),"-",C57-$D$60)</f>
        <v>16.399999999999999</v>
      </c>
      <c r="F57" s="102">
        <f>IF(ISBLANK(B57), "-",E57*$G$40)</f>
        <v>16.559818291600447</v>
      </c>
      <c r="G57" s="103">
        <f>IF(ISBLANK(B57),"-",F57*$D$52)</f>
        <v>48.2884301383069</v>
      </c>
      <c r="H57" s="104">
        <f>IF(ISBLANK(B57),"-",G57*$D$50/B57)</f>
        <v>87.779312132610755</v>
      </c>
      <c r="I57" s="105">
        <f>IF(ISBLANK(B57),"-",H57/$D$47)</f>
        <v>1.0972414016576344</v>
      </c>
      <c r="J57" s="97"/>
    </row>
    <row r="58" spans="1:10" ht="26.25" customHeight="1" x14ac:dyDescent="0.4">
      <c r="A58" s="98" t="s">
        <v>37</v>
      </c>
      <c r="B58" s="99">
        <f>15.14671*50/200</f>
        <v>3.7866775000000001</v>
      </c>
      <c r="C58" s="100">
        <v>16.3</v>
      </c>
      <c r="D58" s="44">
        <v>0</v>
      </c>
      <c r="E58" s="101">
        <f>IF(ISBLANK(B58),"-",C58-$D$60)</f>
        <v>16.3</v>
      </c>
      <c r="F58" s="102">
        <f>IF(ISBLANK(B58), "-",E58*$G$40)</f>
        <v>16.458843789822399</v>
      </c>
      <c r="G58" s="103">
        <f>IF(ISBLANK(B58),"-",F58*$D$52)</f>
        <v>47.993988491122117</v>
      </c>
      <c r="H58" s="104">
        <f>IF(ISBLANK(B58),"-",G58*$D$50/B58)</f>
        <v>86.205152860883217</v>
      </c>
      <c r="I58" s="105">
        <f>IF(ISBLANK(B58),"-",H58/$D$47)</f>
        <v>1.0775644107610403</v>
      </c>
      <c r="J58" s="97"/>
    </row>
    <row r="59" spans="1:10" ht="27" customHeight="1" x14ac:dyDescent="0.4">
      <c r="A59" s="106" t="s">
        <v>38</v>
      </c>
      <c r="B59" s="107"/>
      <c r="C59" s="107"/>
      <c r="D59" s="50"/>
      <c r="E59" s="108" t="str">
        <f>IF(ISBLANK(B59),"-",C59-$D$60)</f>
        <v>-</v>
      </c>
      <c r="F59" s="109" t="str">
        <f>IF(ISBLANK(B59), "-",E59*$G$40)</f>
        <v>-</v>
      </c>
      <c r="G59" s="110" t="str">
        <f>IF(ISBLANK(B59),"-",F59*$D$52)</f>
        <v>-</v>
      </c>
      <c r="H59" s="111" t="str">
        <f>IF(ISBLANK(B59),"-",G59*$D$50/B59)</f>
        <v>-</v>
      </c>
      <c r="I59" s="112" t="str">
        <f>IF(ISBLANK(B59),"-",H59/$D$47)</f>
        <v>-</v>
      </c>
      <c r="J59" s="113"/>
    </row>
    <row r="60" spans="1:10" ht="26.25" customHeight="1" x14ac:dyDescent="0.4">
      <c r="C60" s="114" t="s">
        <v>39</v>
      </c>
      <c r="D60" s="115">
        <f>AVERAGE(D56:D59)</f>
        <v>0</v>
      </c>
      <c r="F60" s="114" t="s">
        <v>39</v>
      </c>
      <c r="G60" s="116">
        <f>AVERAGE(G56:G59)</f>
        <v>47.699546843937306</v>
      </c>
      <c r="H60" s="116">
        <f>AVERAGE(H56:H59)</f>
        <v>86.544568184745231</v>
      </c>
      <c r="I60" s="117">
        <f>AVERAGE(I56:I59)</f>
        <v>1.0818071023093154</v>
      </c>
      <c r="J60" s="118"/>
    </row>
    <row r="61" spans="1:10" ht="26.25" customHeight="1" x14ac:dyDescent="0.4">
      <c r="C61" s="61" t="s">
        <v>40</v>
      </c>
      <c r="D61" s="62" t="str">
        <f>IF(D60=0,"-",STDEV(D56:D59)/D60)</f>
        <v>-</v>
      </c>
      <c r="F61" s="61" t="s">
        <v>40</v>
      </c>
      <c r="G61" s="119"/>
      <c r="H61" s="120">
        <f>STDEV(H56:H59)/H60</f>
        <v>1.2766311376209599E-2</v>
      </c>
      <c r="I61" s="120">
        <f>STDEV(I56:I59)/I60</f>
        <v>1.2766311376209587E-2</v>
      </c>
      <c r="J61" s="121"/>
    </row>
    <row r="62" spans="1:10" ht="27" customHeight="1" x14ac:dyDescent="0.4">
      <c r="C62" s="64" t="s">
        <v>41</v>
      </c>
      <c r="D62" s="65">
        <f>COUNT(D56:D59)</f>
        <v>3</v>
      </c>
      <c r="F62" s="64" t="s">
        <v>41</v>
      </c>
      <c r="G62" s="122">
        <f>COUNT(G56:G59)</f>
        <v>3</v>
      </c>
      <c r="H62" s="122">
        <f>COUNT(H56:H59)</f>
        <v>3</v>
      </c>
      <c r="I62" s="122">
        <f>COUNT(I56:I59)</f>
        <v>3</v>
      </c>
      <c r="J62" s="123"/>
    </row>
    <row r="63" spans="1:10" x14ac:dyDescent="0.3">
      <c r="H63" s="74"/>
      <c r="J63" s="20"/>
    </row>
    <row r="64" spans="1:10" x14ac:dyDescent="0.3">
      <c r="H64" s="74"/>
    </row>
    <row r="65" spans="1:9" ht="19.5" customHeight="1" x14ac:dyDescent="0.3">
      <c r="A65" s="124"/>
      <c r="B65" s="124"/>
      <c r="C65" s="125"/>
      <c r="D65" s="125"/>
      <c r="E65" s="125"/>
      <c r="F65" s="125"/>
      <c r="G65" s="125"/>
      <c r="H65" s="125"/>
    </row>
    <row r="66" spans="1:9" x14ac:dyDescent="0.3">
      <c r="B66" s="183" t="s">
        <v>12</v>
      </c>
      <c r="C66" s="183"/>
      <c r="E66" s="126" t="s">
        <v>13</v>
      </c>
      <c r="F66" s="127"/>
      <c r="G66" s="183" t="s">
        <v>14</v>
      </c>
      <c r="H66" s="183"/>
    </row>
    <row r="67" spans="1:9" ht="83.25" customHeight="1" x14ac:dyDescent="0.3">
      <c r="A67" s="128" t="s">
        <v>15</v>
      </c>
      <c r="B67" s="129"/>
      <c r="C67" s="129"/>
      <c r="E67" s="130"/>
      <c r="F67" s="27"/>
      <c r="G67" s="131"/>
      <c r="H67" s="131"/>
    </row>
    <row r="68" spans="1:9" ht="84" customHeight="1" x14ac:dyDescent="0.3">
      <c r="A68" s="128" t="s">
        <v>16</v>
      </c>
      <c r="B68" s="132"/>
      <c r="C68" s="132"/>
      <c r="E68" s="133"/>
      <c r="F68" s="27"/>
      <c r="G68" s="134"/>
      <c r="H68" s="134"/>
    </row>
    <row r="69" spans="1:9" x14ac:dyDescent="0.3">
      <c r="A69" s="135"/>
      <c r="B69" s="135"/>
      <c r="C69" s="136"/>
      <c r="D69" s="136"/>
      <c r="E69" s="136"/>
      <c r="F69" s="137"/>
      <c r="G69" s="136"/>
      <c r="H69" s="136"/>
      <c r="I69" s="138"/>
    </row>
    <row r="70" spans="1:9" x14ac:dyDescent="0.3">
      <c r="A70" s="135"/>
      <c r="B70" s="135"/>
      <c r="C70" s="136"/>
      <c r="D70" s="136"/>
      <c r="E70" s="136"/>
      <c r="F70" s="137"/>
      <c r="G70" s="136"/>
      <c r="H70" s="136"/>
      <c r="I70" s="138"/>
    </row>
    <row r="71" spans="1:9" x14ac:dyDescent="0.3">
      <c r="A71" s="135"/>
      <c r="B71" s="135"/>
      <c r="C71" s="136"/>
      <c r="D71" s="136"/>
      <c r="E71" s="136"/>
      <c r="F71" s="137"/>
      <c r="G71" s="136"/>
      <c r="H71" s="136"/>
      <c r="I71" s="138"/>
    </row>
    <row r="72" spans="1:9" x14ac:dyDescent="0.3">
      <c r="A72" s="135"/>
      <c r="B72" s="135"/>
      <c r="C72" s="136"/>
      <c r="D72" s="136"/>
      <c r="E72" s="136"/>
      <c r="F72" s="137"/>
      <c r="G72" s="136"/>
      <c r="H72" s="136"/>
      <c r="I72" s="138"/>
    </row>
    <row r="73" spans="1:9" x14ac:dyDescent="0.3">
      <c r="A73" s="135"/>
      <c r="B73" s="135"/>
      <c r="C73" s="136"/>
      <c r="D73" s="136"/>
      <c r="E73" s="136"/>
      <c r="F73" s="137"/>
      <c r="G73" s="136"/>
      <c r="H73" s="136"/>
      <c r="I73" s="138"/>
    </row>
    <row r="74" spans="1:9" x14ac:dyDescent="0.3">
      <c r="A74" s="135"/>
      <c r="B74" s="135"/>
      <c r="C74" s="136"/>
      <c r="D74" s="136"/>
      <c r="E74" s="136"/>
      <c r="F74" s="137"/>
      <c r="G74" s="136"/>
      <c r="H74" s="136"/>
      <c r="I74" s="138"/>
    </row>
    <row r="75" spans="1:9" x14ac:dyDescent="0.3">
      <c r="A75" s="135"/>
      <c r="B75" s="135"/>
      <c r="C75" s="136"/>
      <c r="D75" s="136"/>
      <c r="E75" s="136"/>
      <c r="F75" s="137"/>
      <c r="G75" s="136"/>
      <c r="H75" s="136"/>
      <c r="I75" s="138"/>
    </row>
    <row r="76" spans="1:9" x14ac:dyDescent="0.3">
      <c r="A76" s="135"/>
      <c r="B76" s="135"/>
      <c r="C76" s="136"/>
      <c r="D76" s="136"/>
      <c r="E76" s="136"/>
      <c r="F76" s="137"/>
      <c r="G76" s="136"/>
      <c r="H76" s="136"/>
      <c r="I76" s="138"/>
    </row>
    <row r="77" spans="1:9" x14ac:dyDescent="0.3">
      <c r="A77" s="135"/>
      <c r="B77" s="135"/>
      <c r="C77" s="136"/>
      <c r="D77" s="136"/>
      <c r="E77" s="136"/>
      <c r="F77" s="137"/>
      <c r="G77" s="136"/>
      <c r="H77" s="136"/>
      <c r="I77" s="138"/>
    </row>
    <row r="250" spans="1:1" x14ac:dyDescent="0.3">
      <c r="A250" s="2">
        <v>0</v>
      </c>
    </row>
  </sheetData>
  <sheetProtection password="AD9C" formatCells="0" formatColumns="0" formatRows="0" insertColumns="0" insertRows="0" insertHyperlinks="0" deleteColumns="0" deleteRows="0" sort="0" autoFilter="0" pivotTables="0"/>
  <mergeCells count="7">
    <mergeCell ref="B66:C66"/>
    <mergeCell ref="G66:H66"/>
    <mergeCell ref="A1:I7"/>
    <mergeCell ref="A8:I14"/>
    <mergeCell ref="A16:I16"/>
    <mergeCell ref="A17:H17"/>
    <mergeCell ref="G54:H54"/>
  </mergeCells>
  <conditionalFormatting sqref="E41">
    <cfRule type="cellIs" dxfId="6" priority="1" operator="greaterThan">
      <formula>0.002</formula>
    </cfRule>
  </conditionalFormatting>
  <conditionalFormatting sqref="F41">
    <cfRule type="cellIs" dxfId="5" priority="2" operator="greaterThan">
      <formula>0.002</formula>
    </cfRule>
  </conditionalFormatting>
  <conditionalFormatting sqref="G61">
    <cfRule type="cellIs" dxfId="4" priority="3" operator="greaterThan">
      <formula>0.02</formula>
    </cfRule>
  </conditionalFormatting>
  <conditionalFormatting sqref="H61">
    <cfRule type="cellIs" dxfId="3" priority="4" operator="greaterThan">
      <formula>0.02</formula>
    </cfRule>
  </conditionalFormatting>
  <conditionalFormatting sqref="I61">
    <cfRule type="cellIs" dxfId="2" priority="5" operator="greaterThan">
      <formula>0.02</formula>
    </cfRule>
  </conditionalFormatting>
  <conditionalFormatting sqref="J61">
    <cfRule type="cellIs" dxfId="1" priority="6" operator="greaterThan">
      <formula>0.02</formula>
    </cfRule>
  </conditionalFormatting>
  <conditionalFormatting sqref="F40">
    <cfRule type="cellIs" dxfId="0" priority="7" operator="greaterThan">
      <formula>0.1</formula>
    </cfRule>
  </conditionalFormatting>
  <printOptions horizontalCentered="1" verticalCentered="1"/>
  <pageMargins left="0.7" right="0.7" top="0.75" bottom="0.75" header="0.3" footer="0.3"/>
  <pageSetup paperSize="9" scale="32" orientation="landscape" r:id="rId1"/>
  <headerFooter alignWithMargins="0">
    <oddHeader>&amp;LVer 1</oddHeader>
    <oddFooter>&amp;LNQCL/ADDO/014&amp;C&amp;P of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view="pageBreakPreview" topLeftCell="A31" zoomScale="120" zoomScaleNormal="100" zoomScaleSheetLayoutView="120" workbookViewId="0">
      <selection activeCell="D44" sqref="D44"/>
    </sheetView>
  </sheetViews>
  <sheetFormatPr defaultRowHeight="15" x14ac:dyDescent="0.25"/>
  <cols>
    <col min="1" max="1" width="13.140625" style="141" customWidth="1"/>
    <col min="2" max="2" width="20.7109375" style="141" customWidth="1"/>
    <col min="3" max="3" width="14.7109375" style="141" bestFit="1" customWidth="1"/>
    <col min="4" max="4" width="18.140625" style="141" customWidth="1"/>
    <col min="5" max="5" width="12.7109375" style="141" customWidth="1"/>
    <col min="6" max="6" width="11.42578125" style="141" customWidth="1"/>
    <col min="7" max="16384" width="9.140625" style="141"/>
  </cols>
  <sheetData>
    <row r="1" spans="1:6" ht="17.45" customHeight="1" x14ac:dyDescent="0.25">
      <c r="A1" s="192" t="s">
        <v>79</v>
      </c>
      <c r="B1" s="192"/>
      <c r="C1" s="192"/>
      <c r="D1" s="192"/>
      <c r="E1" s="192"/>
      <c r="F1" s="192"/>
    </row>
    <row r="2" spans="1:6" x14ac:dyDescent="0.25">
      <c r="A2" s="142" t="s">
        <v>9</v>
      </c>
      <c r="B2" s="143" t="s">
        <v>80</v>
      </c>
      <c r="C2" s="144"/>
      <c r="D2" s="144"/>
      <c r="E2" s="144"/>
      <c r="F2" s="145"/>
    </row>
    <row r="3" spans="1:6" x14ac:dyDescent="0.25">
      <c r="A3" s="146"/>
      <c r="B3" s="147"/>
      <c r="C3" s="147"/>
      <c r="D3" s="147"/>
      <c r="E3" s="147"/>
      <c r="F3" s="148"/>
    </row>
    <row r="4" spans="1:6" x14ac:dyDescent="0.25">
      <c r="A4" s="149" t="s">
        <v>81</v>
      </c>
      <c r="B4" s="150"/>
      <c r="C4" s="150"/>
      <c r="D4" s="150"/>
      <c r="E4" s="150"/>
      <c r="F4" s="151"/>
    </row>
    <row r="5" spans="1:6" ht="18" x14ac:dyDescent="0.35">
      <c r="A5" s="149" t="s">
        <v>61</v>
      </c>
      <c r="B5" s="152" t="s">
        <v>82</v>
      </c>
      <c r="C5" s="152">
        <v>3.2690000000000001</v>
      </c>
      <c r="D5" s="150" t="s">
        <v>83</v>
      </c>
      <c r="E5" s="150"/>
      <c r="F5" s="151"/>
    </row>
    <row r="6" spans="1:6" x14ac:dyDescent="0.25">
      <c r="A6" s="149"/>
      <c r="B6" s="152"/>
      <c r="C6" s="152"/>
      <c r="D6" s="150"/>
      <c r="E6" s="150"/>
      <c r="F6" s="151"/>
    </row>
    <row r="7" spans="1:6" ht="18" x14ac:dyDescent="0.35">
      <c r="A7" s="153" t="s">
        <v>62</v>
      </c>
      <c r="B7" s="152" t="s">
        <v>63</v>
      </c>
      <c r="C7" s="150" t="s">
        <v>64</v>
      </c>
      <c r="D7" s="152" t="s">
        <v>65</v>
      </c>
      <c r="E7" s="152" t="s">
        <v>66</v>
      </c>
      <c r="F7" s="151"/>
    </row>
    <row r="8" spans="1:6" x14ac:dyDescent="0.25">
      <c r="A8" s="153">
        <v>1</v>
      </c>
      <c r="B8" s="154">
        <v>32.020000000000003</v>
      </c>
      <c r="C8" s="155">
        <f>B8/C5</f>
        <v>9.7950443560721947</v>
      </c>
      <c r="D8" s="156">
        <v>9.6999999999999993</v>
      </c>
      <c r="E8" s="157">
        <f>C8/D8</f>
        <v>1.0097983872239378</v>
      </c>
      <c r="F8" s="151"/>
    </row>
    <row r="9" spans="1:6" x14ac:dyDescent="0.25">
      <c r="A9" s="153">
        <v>2</v>
      </c>
      <c r="B9" s="154">
        <v>32.19</v>
      </c>
      <c r="C9" s="155">
        <f>B9/C5</f>
        <v>9.8470480269195466</v>
      </c>
      <c r="D9" s="156">
        <v>9.75</v>
      </c>
      <c r="E9" s="157">
        <f>C9/D9</f>
        <v>1.0099536437866201</v>
      </c>
      <c r="F9" s="151"/>
    </row>
    <row r="10" spans="1:6" ht="15.75" thickBot="1" x14ac:dyDescent="0.3">
      <c r="A10" s="153">
        <v>3</v>
      </c>
      <c r="B10" s="154">
        <v>31.68</v>
      </c>
      <c r="C10" s="155">
        <f>B10/C5</f>
        <v>9.6910370143774855</v>
      </c>
      <c r="D10" s="156">
        <v>9.6</v>
      </c>
      <c r="E10" s="157">
        <f>C10/D10</f>
        <v>1.0094830223309881</v>
      </c>
      <c r="F10" s="151"/>
    </row>
    <row r="11" spans="1:6" ht="15.75" thickBot="1" x14ac:dyDescent="0.3">
      <c r="A11" s="149"/>
      <c r="B11" s="150"/>
      <c r="C11" s="150"/>
      <c r="D11" s="150"/>
      <c r="E11" s="158">
        <f>AVERAGE(E8:E10)</f>
        <v>1.0097450177805154</v>
      </c>
      <c r="F11" s="151"/>
    </row>
    <row r="12" spans="1:6" x14ac:dyDescent="0.25">
      <c r="A12" s="149"/>
      <c r="B12" s="150"/>
      <c r="C12" s="150"/>
      <c r="D12" s="150"/>
      <c r="E12" s="159">
        <f>STDEV(E8:E10)/E11</f>
        <v>2.3749255678254006E-4</v>
      </c>
      <c r="F12" s="151"/>
    </row>
    <row r="13" spans="1:6" x14ac:dyDescent="0.25">
      <c r="A13" s="149"/>
      <c r="B13" s="150"/>
      <c r="C13" s="150"/>
      <c r="D13" s="150"/>
      <c r="E13" s="150"/>
      <c r="F13" s="151"/>
    </row>
    <row r="14" spans="1:6" x14ac:dyDescent="0.25">
      <c r="A14" s="149" t="s">
        <v>84</v>
      </c>
      <c r="B14" s="150"/>
      <c r="C14" s="150"/>
      <c r="D14" s="150"/>
      <c r="E14" s="150"/>
      <c r="F14" s="151"/>
    </row>
    <row r="15" spans="1:6" x14ac:dyDescent="0.25">
      <c r="A15" s="149" t="s">
        <v>90</v>
      </c>
      <c r="B15" s="150"/>
      <c r="C15" s="160">
        <v>287.54955999999999</v>
      </c>
      <c r="D15" s="150"/>
      <c r="E15" s="150"/>
      <c r="F15" s="151"/>
    </row>
    <row r="16" spans="1:6" x14ac:dyDescent="0.25">
      <c r="A16" s="149" t="s">
        <v>67</v>
      </c>
      <c r="B16" s="150"/>
      <c r="C16" s="161">
        <v>14.390599999999999</v>
      </c>
      <c r="D16" s="150" t="s">
        <v>85</v>
      </c>
      <c r="E16" s="150"/>
      <c r="F16" s="151"/>
    </row>
    <row r="17" spans="1:7" x14ac:dyDescent="0.25">
      <c r="A17" s="149" t="s">
        <v>68</v>
      </c>
      <c r="B17" s="150"/>
      <c r="C17" s="155">
        <v>0.05</v>
      </c>
      <c r="D17" s="150"/>
      <c r="E17" s="150"/>
      <c r="F17" s="151"/>
    </row>
    <row r="18" spans="1:7" x14ac:dyDescent="0.25">
      <c r="A18" s="149"/>
      <c r="B18" s="150"/>
      <c r="C18" s="150"/>
      <c r="D18" s="150"/>
      <c r="E18" s="150"/>
      <c r="F18" s="151"/>
    </row>
    <row r="19" spans="1:7" x14ac:dyDescent="0.25">
      <c r="A19" s="149"/>
      <c r="B19" s="150"/>
      <c r="C19" s="150"/>
      <c r="D19" s="150"/>
      <c r="E19" s="150"/>
      <c r="F19" s="151"/>
    </row>
    <row r="20" spans="1:7" x14ac:dyDescent="0.25">
      <c r="A20" s="149" t="s">
        <v>61</v>
      </c>
      <c r="B20" s="162" t="s">
        <v>92</v>
      </c>
      <c r="C20" s="163">
        <v>14.375</v>
      </c>
      <c r="D20" s="150" t="s">
        <v>91</v>
      </c>
      <c r="E20" s="150"/>
      <c r="F20" s="151"/>
    </row>
    <row r="21" spans="1:7" x14ac:dyDescent="0.25">
      <c r="A21" s="149"/>
      <c r="B21" s="150"/>
      <c r="C21" s="150"/>
      <c r="D21" s="150"/>
      <c r="E21" s="150"/>
      <c r="F21" s="151"/>
    </row>
    <row r="22" spans="1:7" x14ac:dyDescent="0.25">
      <c r="A22" s="153" t="s">
        <v>69</v>
      </c>
      <c r="B22" s="152" t="s">
        <v>87</v>
      </c>
      <c r="C22" s="152" t="s">
        <v>88</v>
      </c>
      <c r="D22" s="152" t="s">
        <v>89</v>
      </c>
      <c r="E22" s="152" t="s">
        <v>66</v>
      </c>
      <c r="F22" s="151"/>
    </row>
    <row r="23" spans="1:7" x14ac:dyDescent="0.25">
      <c r="A23" s="153">
        <v>1</v>
      </c>
      <c r="B23" s="160">
        <v>24.1</v>
      </c>
      <c r="C23" s="164">
        <v>25</v>
      </c>
      <c r="D23" s="155">
        <f>C23*C20*$E$11</f>
        <v>362.87711576487271</v>
      </c>
      <c r="E23" s="157">
        <f>D23/B23</f>
        <v>15.05714173298227</v>
      </c>
      <c r="F23" s="151"/>
    </row>
    <row r="24" spans="1:7" x14ac:dyDescent="0.25">
      <c r="A24" s="153">
        <v>2</v>
      </c>
      <c r="B24" s="160">
        <v>24</v>
      </c>
      <c r="C24" s="164">
        <v>25</v>
      </c>
      <c r="D24" s="155">
        <f>C24*C20*$E$11</f>
        <v>362.87711576487271</v>
      </c>
      <c r="E24" s="157">
        <f>D24/B24</f>
        <v>15.119879823536364</v>
      </c>
      <c r="F24" s="151"/>
    </row>
    <row r="25" spans="1:7" ht="15.75" thickBot="1" x14ac:dyDescent="0.3">
      <c r="A25" s="153">
        <v>3</v>
      </c>
      <c r="B25" s="160">
        <v>24.1</v>
      </c>
      <c r="C25" s="164">
        <v>25</v>
      </c>
      <c r="D25" s="155">
        <f>C25*C20*$E$11</f>
        <v>362.87711576487271</v>
      </c>
      <c r="E25" s="157">
        <f>D25/B25</f>
        <v>15.05714173298227</v>
      </c>
      <c r="F25" s="151"/>
    </row>
    <row r="26" spans="1:7" ht="15.75" thickBot="1" x14ac:dyDescent="0.3">
      <c r="A26" s="149"/>
      <c r="B26" s="152" t="s">
        <v>70</v>
      </c>
      <c r="C26" s="152" t="s">
        <v>86</v>
      </c>
      <c r="D26" s="150"/>
      <c r="E26" s="158">
        <f>AVERAGE(E23:E25)</f>
        <v>15.078054429833633</v>
      </c>
      <c r="F26" s="151"/>
    </row>
    <row r="27" spans="1:7" ht="15.75" thickBot="1" x14ac:dyDescent="0.3">
      <c r="A27" s="149" t="s">
        <v>71</v>
      </c>
      <c r="B27" s="165">
        <f>AVERAGE(B23:B25)</f>
        <v>24.066666666666666</v>
      </c>
      <c r="C27" s="165">
        <f>AVERAGE(C23:C25)</f>
        <v>25</v>
      </c>
      <c r="D27" s="150"/>
      <c r="E27" s="159">
        <f>STDEV(E23:E25)/E26</f>
        <v>2.4022896082786373E-3</v>
      </c>
      <c r="F27" s="151"/>
    </row>
    <row r="28" spans="1:7" x14ac:dyDescent="0.25">
      <c r="A28" s="149"/>
      <c r="B28" s="150"/>
      <c r="C28" s="150"/>
      <c r="D28" s="150"/>
      <c r="E28" s="150"/>
      <c r="F28" s="151"/>
    </row>
    <row r="29" spans="1:7" x14ac:dyDescent="0.25">
      <c r="A29" s="149"/>
      <c r="B29" s="150"/>
      <c r="C29" s="150"/>
      <c r="D29" s="150"/>
      <c r="E29" s="150"/>
      <c r="F29" s="151"/>
    </row>
    <row r="30" spans="1:7" x14ac:dyDescent="0.25">
      <c r="A30" s="149"/>
      <c r="B30" s="150"/>
      <c r="C30" s="162" t="s">
        <v>93</v>
      </c>
      <c r="D30" s="163">
        <v>3.9</v>
      </c>
      <c r="E30" s="152" t="s">
        <v>94</v>
      </c>
      <c r="F30" s="151"/>
    </row>
    <row r="31" spans="1:7" x14ac:dyDescent="0.25">
      <c r="A31" s="149"/>
      <c r="B31" s="150"/>
      <c r="C31" s="162"/>
      <c r="D31" s="166" t="s">
        <v>72</v>
      </c>
      <c r="E31" s="166" t="s">
        <v>73</v>
      </c>
      <c r="F31" s="166" t="s">
        <v>73</v>
      </c>
    </row>
    <row r="32" spans="1:7" x14ac:dyDescent="0.25">
      <c r="A32" s="149"/>
      <c r="B32" s="150"/>
      <c r="C32" s="162" t="s">
        <v>95</v>
      </c>
      <c r="D32" s="154">
        <v>15</v>
      </c>
      <c r="E32" s="154">
        <v>15.1</v>
      </c>
      <c r="F32" s="167">
        <v>14.8</v>
      </c>
      <c r="G32" s="168"/>
    </row>
    <row r="33" spans="1:6" x14ac:dyDescent="0.25">
      <c r="A33" s="149"/>
      <c r="B33" s="150"/>
      <c r="C33" s="162" t="s">
        <v>96</v>
      </c>
      <c r="D33" s="152">
        <f>$C$27*D32/$B$27</f>
        <v>15.581717451523545</v>
      </c>
      <c r="E33" s="152">
        <f>$C$27*E32/$B$27</f>
        <v>15.685595567867036</v>
      </c>
      <c r="F33" s="169">
        <f>$C$27*F32/$B$27</f>
        <v>15.373961218836564</v>
      </c>
    </row>
    <row r="34" spans="1:6" x14ac:dyDescent="0.25">
      <c r="A34" s="149"/>
      <c r="B34" s="150"/>
      <c r="C34" s="162" t="s">
        <v>97</v>
      </c>
      <c r="D34" s="152">
        <f>25-D33</f>
        <v>9.418282548476455</v>
      </c>
      <c r="E34" s="152">
        <f>25-E33</f>
        <v>9.3144044321329638</v>
      </c>
      <c r="F34" s="169">
        <f>25-F33</f>
        <v>9.6260387811634356</v>
      </c>
    </row>
    <row r="35" spans="1:6" x14ac:dyDescent="0.25">
      <c r="A35" s="149"/>
      <c r="B35" s="150"/>
      <c r="C35" s="150"/>
      <c r="D35" s="152"/>
      <c r="E35" s="150"/>
      <c r="F35" s="151"/>
    </row>
    <row r="36" spans="1:6" x14ac:dyDescent="0.25">
      <c r="A36" s="149"/>
      <c r="B36" s="150"/>
      <c r="C36" s="162" t="s">
        <v>98</v>
      </c>
      <c r="D36" s="155">
        <f>D34*$E$11*$D$30</f>
        <v>37.089249129555775</v>
      </c>
      <c r="E36" s="155">
        <f>E34*$E$11*$D$30</f>
        <v>36.680176528862141</v>
      </c>
      <c r="F36" s="170">
        <f>F34*$E$11*$D$30</f>
        <v>37.907394330943035</v>
      </c>
    </row>
    <row r="37" spans="1:6" x14ac:dyDescent="0.25">
      <c r="A37" s="149"/>
      <c r="B37" s="150"/>
      <c r="C37" s="162" t="s">
        <v>74</v>
      </c>
      <c r="D37" s="155">
        <v>1.3603000000000001</v>
      </c>
      <c r="E37" s="150"/>
      <c r="F37" s="151"/>
    </row>
    <row r="38" spans="1:6" x14ac:dyDescent="0.25">
      <c r="A38" s="149"/>
      <c r="B38" s="150"/>
      <c r="C38" s="162" t="s">
        <v>75</v>
      </c>
      <c r="D38" s="152">
        <f>14.87091*10/200</f>
        <v>0.74354550000000008</v>
      </c>
      <c r="E38" s="157">
        <f>14.96634*10/200</f>
        <v>0.74831700000000001</v>
      </c>
      <c r="F38" s="169">
        <f>15.14671*10/200</f>
        <v>0.75733550000000005</v>
      </c>
    </row>
    <row r="39" spans="1:6" x14ac:dyDescent="0.25">
      <c r="A39" s="149"/>
      <c r="B39" s="150"/>
      <c r="C39" s="162" t="s">
        <v>76</v>
      </c>
      <c r="D39" s="157">
        <f>D38/$D$37</f>
        <v>0.54660405792839817</v>
      </c>
      <c r="E39" s="157">
        <f>E38/$D$37</f>
        <v>0.55011174005734031</v>
      </c>
      <c r="F39" s="171">
        <f>F38/$D$37</f>
        <v>0.55674152760420492</v>
      </c>
    </row>
    <row r="40" spans="1:6" x14ac:dyDescent="0.25">
      <c r="A40" s="149"/>
      <c r="B40" s="150"/>
      <c r="C40" s="162" t="s">
        <v>99</v>
      </c>
      <c r="D40" s="160">
        <f>D39*365/5</f>
        <v>39.902096228773061</v>
      </c>
      <c r="E40" s="160">
        <f>E39*365/5</f>
        <v>40.158157024185847</v>
      </c>
      <c r="F40" s="172">
        <f>F39*365/5</f>
        <v>40.642131515106961</v>
      </c>
    </row>
    <row r="41" spans="1:6" x14ac:dyDescent="0.25">
      <c r="A41" s="149"/>
      <c r="B41" s="150"/>
      <c r="C41" s="150"/>
      <c r="D41" s="173">
        <f>D36/D40</f>
        <v>0.92950628249979095</v>
      </c>
      <c r="E41" s="173">
        <f>E36/E40</f>
        <v>0.91339292554613394</v>
      </c>
      <c r="F41" s="173">
        <f>F36/F40</f>
        <v>0.93271176775884879</v>
      </c>
    </row>
    <row r="42" spans="1:6" x14ac:dyDescent="0.25">
      <c r="A42" s="149"/>
      <c r="B42" s="150"/>
      <c r="C42" s="150"/>
      <c r="D42" s="174"/>
      <c r="E42" s="174"/>
      <c r="F42" s="175"/>
    </row>
    <row r="43" spans="1:6" x14ac:dyDescent="0.25">
      <c r="A43" s="149"/>
      <c r="B43" s="150"/>
      <c r="C43" s="176" t="s">
        <v>77</v>
      </c>
      <c r="D43" s="177">
        <f>AVERAGE(D41:F41)</f>
        <v>0.92520365860159126</v>
      </c>
      <c r="E43" s="150"/>
      <c r="F43" s="151"/>
    </row>
    <row r="44" spans="1:6" x14ac:dyDescent="0.25">
      <c r="A44" s="178"/>
      <c r="B44" s="179"/>
      <c r="C44" s="180" t="s">
        <v>78</v>
      </c>
      <c r="D44" s="181">
        <f>STDEV(D41:F41)/AVERAGE(D41:F41)</f>
        <v>1.1190189857384706E-2</v>
      </c>
      <c r="E44" s="179"/>
      <c r="F44" s="182"/>
    </row>
  </sheetData>
  <mergeCells count="1">
    <mergeCell ref="A1:F1"/>
  </mergeCells>
  <printOptions horizontalCentered="1" verticalCentered="1"/>
  <pageMargins left="0.7" right="0.7"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Magnesium Hydroxide</vt:lpstr>
      <vt:lpstr>Aluminium hydroxide</vt:lpstr>
      <vt:lpstr>'Magnesium Hydroxide'!Print_Area</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m&amp;c</dc:creator>
  <cp:lastModifiedBy>Muteru</cp:lastModifiedBy>
  <dcterms:created xsi:type="dcterms:W3CDTF">2005-07-05T10:19:27Z</dcterms:created>
  <dcterms:modified xsi:type="dcterms:W3CDTF">2016-06-28T12:57:04Z</dcterms:modified>
</cp:coreProperties>
</file>