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TIGERON" sheetId="4" r:id="rId3"/>
    <sheet name="Sheet1" sheetId="5" r:id="rId4"/>
  </sheets>
  <definedNames>
    <definedName name="_xlnm.Print_Area" localSheetId="2">TIGERON!$A$1:$J$129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116" i="4" l="1"/>
  <c r="B83" i="4"/>
  <c r="B30" i="4"/>
  <c r="H68" i="4" l="1"/>
  <c r="H69" i="4"/>
  <c r="H70" i="4"/>
  <c r="H67" i="4" l="1"/>
  <c r="G67" i="4"/>
  <c r="G68" i="4"/>
  <c r="G69" i="4"/>
  <c r="G70" i="4"/>
  <c r="G71" i="4"/>
  <c r="D97" i="4" l="1"/>
  <c r="B21" i="1" l="1"/>
  <c r="F11" i="5" l="1"/>
  <c r="F16" i="5" l="1"/>
  <c r="C120" i="4" l="1"/>
  <c r="B116" i="4"/>
  <c r="B98" i="4"/>
  <c r="F95" i="4"/>
  <c r="D95" i="4"/>
  <c r="B87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27" i="2"/>
  <c r="D31" i="2"/>
  <c r="D35" i="2"/>
  <c r="D36" i="2"/>
  <c r="D28" i="2"/>
  <c r="D39" i="2"/>
  <c r="B69" i="4"/>
  <c r="D24" i="2"/>
  <c r="D32" i="2"/>
  <c r="D40" i="2"/>
  <c r="C49" i="2"/>
  <c r="D101" i="4"/>
  <c r="D102" i="4" s="1"/>
  <c r="I92" i="4"/>
  <c r="F97" i="4"/>
  <c r="F98" i="4" s="1"/>
  <c r="I39" i="4"/>
  <c r="D49" i="4"/>
  <c r="D45" i="4"/>
  <c r="E40" i="4" s="1"/>
  <c r="D98" i="4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91" i="4" l="1"/>
  <c r="E91" i="4"/>
  <c r="G40" i="4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E38" i="4"/>
  <c r="G95" i="4" l="1"/>
  <c r="E42" i="4"/>
  <c r="E95" i="4"/>
  <c r="D105" i="4"/>
  <c r="G42" i="4"/>
  <c r="D50" i="4"/>
  <c r="D52" i="4"/>
  <c r="D103" i="4"/>
  <c r="E108" i="4" s="1"/>
  <c r="F108" i="4" s="1"/>
  <c r="G64" i="4" l="1"/>
  <c r="H64" i="4" s="1"/>
  <c r="G66" i="4"/>
  <c r="H66" i="4" s="1"/>
  <c r="G65" i="4"/>
  <c r="H65" i="4" s="1"/>
  <c r="E111" i="4"/>
  <c r="F111" i="4" s="1"/>
  <c r="D104" i="4"/>
  <c r="E110" i="4"/>
  <c r="F110" i="4" s="1"/>
  <c r="E113" i="4"/>
  <c r="F113" i="4" s="1"/>
  <c r="E109" i="4"/>
  <c r="E112" i="4"/>
  <c r="F112" i="4" s="1"/>
  <c r="G60" i="4"/>
  <c r="H60" i="4" s="1"/>
  <c r="G62" i="4"/>
  <c r="H62" i="4" s="1"/>
  <c r="G61" i="4"/>
  <c r="H61" i="4" s="1"/>
  <c r="G63" i="4"/>
  <c r="H63" i="4" s="1"/>
  <c r="D51" i="4"/>
  <c r="H72" i="4" l="1"/>
  <c r="H73" i="4" s="1"/>
  <c r="F109" i="4"/>
  <c r="F115" i="4" s="1"/>
  <c r="G120" i="4" s="1"/>
  <c r="H74" i="4"/>
  <c r="G76" i="4" l="1"/>
  <c r="F117" i="4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<sst xmlns="http://schemas.openxmlformats.org/spreadsheetml/2006/main" count="232" uniqueCount="130">
  <si>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</si>
  <si>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</si>
  <si>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</si>
  <si>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</si>
  <si>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</si>
  <si>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</si>
  <si>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</si>
  <si>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</si>
  <si>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</si>
  <si>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</si>
  <si>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</si>
  <si>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</si>
  <si>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</si>
  <si>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</si>
  <si>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</si>
  <si>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</si>
  <si>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</si>
  <si>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</si>
  <si>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</si>
  <si>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</si>
  <si>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</si>
  <si>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</si>
  <si>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</si>
  <si>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</si>
  <si>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</si>
  <si>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</si>
  <si>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</si>
  <si>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</si>
  <si>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</si>
  <si>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</si>
  <si>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</si>
  <si>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</si>
  <si>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</si>
  <si>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</si>
  <si>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</si>
  <si>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</si>
  <si>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</si>
  <si>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</si>
  <si>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</si>
  <si>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</si>
  <si>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</si>
  <si>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</si>
  <si>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</si>
  <si>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</si>
  <si>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</si>
  <si>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</si>
  <si>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</si>
  <si>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</si>
  <si>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</si>
  <si>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</si>
  <si>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</si>
  <si>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</si>
  <si>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</si>
  <si>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</si>
  <si>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</si>
  <si>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</si>
  <si>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</si>
  <si>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</si>
  <si>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</si>
  <si>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</si>
  <si>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</si>
  <si>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</si>
  <si>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</si>
  <si>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</si>
  <si>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</si>
  <si>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</si>
  <si>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</si>
  <si>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</si>
  <si>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</si>
  <si>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</si>
  <si>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</si>
  <si>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</si>
  <si>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</si>
  <si>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</si>
  <si>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</si>
  <si>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</si>
  <si>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</si>
  <si>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</si>
  <si>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</si>
  <si>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</si>
  <si>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</si>
  <si>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</si>
  <si>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</si>
  <si>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</si>
  <si>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</si>
  <si>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</si>
  <si>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</si>
  <si>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</si>
  <si>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</si>
  <si>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</si>
  <si>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</si>
  <si>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</si>
  <si>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</si>
  <si>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</si>
  <si>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</si>
  <si>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</si>
  <si>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</si>
  <si>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</si>
  <si>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</si>
  <si>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</si>
  <si>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</si>
  <si>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</si>
  <si>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</si>
  <si>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</si>
  <si>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</si>
  <si>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</si>
  <si>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</si>
  <si>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</si>
  <si>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</si>
  <si>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</si>
  <si>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</si>
  <si>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</si>
  <si>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</si>
  <si>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</si>
  <si>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</si>
  <si>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</si>
  <si>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</si>
  <si>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</si>
  <si>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</si>
  <si>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</si>
  <si>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Levofloxacin tablets</t>
  </si>
  <si>
    <t>LEVOFLOXACIN</t>
  </si>
  <si>
    <t>Levofloxacin Hemihydrate U.S.P equivalent to Levofloxacin 750mg</t>
  </si>
  <si>
    <t>25-02-16</t>
  </si>
  <si>
    <t xml:space="preserve">Levofloxacin </t>
  </si>
  <si>
    <t xml:space="preserve"> Levofloxacin Hemihydrate U.S.P equivalent to Levofloxacin 750mg</t>
  </si>
  <si>
    <t>Levofloxacin</t>
  </si>
  <si>
    <t>TIGERON 750mg</t>
  </si>
  <si>
    <t>NDQD201511538</t>
  </si>
  <si>
    <t>L11-2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</si>
</sst>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7" fillId="7" borderId="32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5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6" fontId="0" fillId="2" borderId="0" xfId="0" applyNumberFormat="1" applyFill="1"/>
    <xf numFmtId="168" fontId="11" fillId="7" borderId="38" xfId="0" applyNumberFormat="1" applyFont="1" applyFill="1" applyBorder="1" applyAlignment="1">
      <alignment horizontal="center"/>
    </xf>
    <xf numFmtId="10" fontId="17" fillId="6" borderId="5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9" t="s">
        <v>0</v>
      </c>
      <c r="B15" s="279"/>
      <c r="C15" s="279"/>
      <c r="D15" s="279"/>
      <c r="E15" s="2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127</v>
      </c>
      <c r="D17" s="9"/>
      <c r="E17" s="10"/>
    </row>
    <row r="18" spans="1:6" ht="16.5" customHeight="1" x14ac:dyDescent="0.3">
      <c r="A18" s="11" t="s">
        <v>4</v>
      </c>
      <c r="B18" s="8" t="s">
        <v>120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19.77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B20/100*5/100</f>
        <v>9.8849999999999997E-3</v>
      </c>
      <c r="C21" s="10"/>
      <c r="D21" s="10"/>
      <c r="E21" s="10"/>
    </row>
    <row r="22" spans="1:6" ht="15.75" customHeight="1" x14ac:dyDescent="0.25">
      <c r="A22" s="10"/>
      <c r="B22" s="275">
        <v>42425.482164351852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5583642</v>
      </c>
      <c r="C24" s="18">
        <v>10422.6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5559505</v>
      </c>
      <c r="C25" s="18">
        <v>10433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5540896</v>
      </c>
      <c r="C26" s="18">
        <v>10420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5517311</v>
      </c>
      <c r="C27" s="18">
        <v>10476.9</v>
      </c>
      <c r="D27" s="19">
        <v>1</v>
      </c>
      <c r="E27" s="19">
        <v>8.6999999999999993</v>
      </c>
    </row>
    <row r="28" spans="1:6" ht="16.5" customHeight="1" x14ac:dyDescent="0.3">
      <c r="A28" s="17">
        <v>5</v>
      </c>
      <c r="B28" s="18">
        <v>5518154</v>
      </c>
      <c r="C28" s="18">
        <v>10440.700000000001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5501013</v>
      </c>
      <c r="C29" s="21">
        <v>10483</v>
      </c>
      <c r="D29" s="22">
        <v>1</v>
      </c>
      <c r="E29" s="22">
        <v>8.6999999999999993</v>
      </c>
    </row>
    <row r="30" spans="1:6" ht="16.5" customHeight="1" x14ac:dyDescent="0.3">
      <c r="A30" s="23" t="s">
        <v>13</v>
      </c>
      <c r="B30" s="24">
        <f>AVERAGE(B24:B29)</f>
        <v>5536753.5</v>
      </c>
      <c r="C30" s="25">
        <f>AVERAGE(C24:C29)</f>
        <v>10446.033333333333</v>
      </c>
      <c r="D30" s="26">
        <f>AVERAGE(D24:D29)</f>
        <v>1</v>
      </c>
      <c r="E30" s="26">
        <f>AVERAGE(E24:E29)</f>
        <v>8.7000000000000011</v>
      </c>
    </row>
    <row r="31" spans="1:6" ht="16.5" customHeight="1" x14ac:dyDescent="0.3">
      <c r="A31" s="27" t="s">
        <v>14</v>
      </c>
      <c r="B31" s="28">
        <f>(STDEV(B24:B29)/B30)</f>
        <v>5.5578153981354905E-3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0" t="s">
        <v>21</v>
      </c>
      <c r="C59" s="280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2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4" t="s">
        <v>26</v>
      </c>
      <c r="B11" s="285"/>
      <c r="C11" s="285"/>
      <c r="D11" s="285"/>
      <c r="E11" s="285"/>
      <c r="F11" s="286"/>
      <c r="G11" s="91"/>
    </row>
    <row r="12" spans="1:7" ht="16.5" customHeight="1" x14ac:dyDescent="0.3">
      <c r="A12" s="283" t="s">
        <v>27</v>
      </c>
      <c r="B12" s="283"/>
      <c r="C12" s="283"/>
      <c r="D12" s="283"/>
      <c r="E12" s="283"/>
      <c r="F12" s="283"/>
      <c r="G12" s="90"/>
    </row>
    <row r="14" spans="1:7" ht="16.5" customHeight="1" x14ac:dyDescent="0.3">
      <c r="A14" s="288" t="s">
        <v>28</v>
      </c>
      <c r="B14" s="288"/>
      <c r="C14" s="60" t="s">
        <v>127</v>
      </c>
    </row>
    <row r="15" spans="1:7" ht="16.5" customHeight="1" x14ac:dyDescent="0.3">
      <c r="A15" s="288" t="s">
        <v>29</v>
      </c>
      <c r="B15" s="288"/>
      <c r="C15" s="60" t="s">
        <v>128</v>
      </c>
    </row>
    <row r="16" spans="1:7" ht="16.5" customHeight="1" x14ac:dyDescent="0.3">
      <c r="A16" s="288" t="s">
        <v>30</v>
      </c>
      <c r="B16" s="288"/>
      <c r="C16" s="60" t="s">
        <v>121</v>
      </c>
    </row>
    <row r="17" spans="1:5" ht="16.5" customHeight="1" x14ac:dyDescent="0.3">
      <c r="A17" s="288" t="s">
        <v>31</v>
      </c>
      <c r="B17" s="288"/>
      <c r="C17" s="60" t="s">
        <v>122</v>
      </c>
    </row>
    <row r="18" spans="1:5" ht="16.5" customHeight="1" x14ac:dyDescent="0.3">
      <c r="A18" s="288" t="s">
        <v>32</v>
      </c>
      <c r="B18" s="288"/>
      <c r="C18" s="97">
        <v>42424</v>
      </c>
    </row>
    <row r="19" spans="1:5" ht="16.5" customHeight="1" x14ac:dyDescent="0.3">
      <c r="A19" s="288" t="s">
        <v>33</v>
      </c>
      <c r="B19" s="288"/>
      <c r="C19" s="97" t="s">
        <v>123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3" t="s">
        <v>1</v>
      </c>
      <c r="B21" s="283"/>
      <c r="C21" s="59" t="s">
        <v>34</v>
      </c>
      <c r="D21" s="66"/>
    </row>
    <row r="22" spans="1:5" ht="15.75" customHeight="1" x14ac:dyDescent="0.3">
      <c r="A22" s="287"/>
      <c r="B22" s="287"/>
      <c r="C22" s="57"/>
      <c r="D22" s="287"/>
      <c r="E22" s="287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1094.3699999999999</v>
      </c>
      <c r="D24" s="87">
        <f t="shared" ref="D24:D43" si="0">(C24-$C$46)/$C$46</f>
        <v>-1.9557424913214621E-3</v>
      </c>
      <c r="E24" s="53"/>
    </row>
    <row r="25" spans="1:5" ht="15.75" customHeight="1" x14ac:dyDescent="0.3">
      <c r="C25" s="95">
        <v>1100.3499999999999</v>
      </c>
      <c r="D25" s="88">
        <f t="shared" si="0"/>
        <v>3.4979017605329533E-3</v>
      </c>
      <c r="E25" s="53"/>
    </row>
    <row r="26" spans="1:5" ht="15.75" customHeight="1" x14ac:dyDescent="0.3">
      <c r="C26" s="95">
        <v>1091.98</v>
      </c>
      <c r="D26" s="88">
        <f t="shared" si="0"/>
        <v>-4.1353762307748598E-3</v>
      </c>
      <c r="E26" s="53"/>
    </row>
    <row r="27" spans="1:5" ht="15.75" customHeight="1" x14ac:dyDescent="0.3">
      <c r="C27" s="95">
        <v>1089.23</v>
      </c>
      <c r="D27" s="88">
        <f t="shared" si="0"/>
        <v>-6.6433230021125849E-3</v>
      </c>
      <c r="E27" s="53"/>
    </row>
    <row r="28" spans="1:5" ht="15.75" customHeight="1" x14ac:dyDescent="0.3">
      <c r="C28" s="95">
        <v>1092.45</v>
      </c>
      <c r="D28" s="88">
        <f t="shared" si="0"/>
        <v>-3.7067453280371144E-3</v>
      </c>
      <c r="E28" s="53"/>
    </row>
    <row r="29" spans="1:5" ht="15.75" customHeight="1" x14ac:dyDescent="0.3">
      <c r="C29" s="95">
        <v>1092.33</v>
      </c>
      <c r="D29" s="88">
        <f t="shared" si="0"/>
        <v>-3.8161830053319596E-3</v>
      </c>
      <c r="E29" s="53"/>
    </row>
    <row r="30" spans="1:5" ht="15.75" customHeight="1" x14ac:dyDescent="0.3">
      <c r="C30" s="95">
        <v>1093.99</v>
      </c>
      <c r="D30" s="88">
        <f t="shared" si="0"/>
        <v>-2.3022951360880217E-3</v>
      </c>
      <c r="E30" s="53"/>
    </row>
    <row r="31" spans="1:5" ht="15.75" customHeight="1" x14ac:dyDescent="0.3">
      <c r="C31" s="95">
        <v>1102.05</v>
      </c>
      <c r="D31" s="88">
        <f t="shared" si="0"/>
        <v>5.0482688555417701E-3</v>
      </c>
      <c r="E31" s="53"/>
    </row>
    <row r="32" spans="1:5" ht="15.75" customHeight="1" x14ac:dyDescent="0.3">
      <c r="C32" s="95">
        <v>1101.21</v>
      </c>
      <c r="D32" s="88">
        <f t="shared" si="0"/>
        <v>4.2822051144786851E-3</v>
      </c>
      <c r="E32" s="53"/>
    </row>
    <row r="33" spans="1:7" ht="15.75" customHeight="1" x14ac:dyDescent="0.3">
      <c r="C33" s="95">
        <v>1100.83</v>
      </c>
      <c r="D33" s="88">
        <f t="shared" si="0"/>
        <v>3.9356524697119182E-3</v>
      </c>
      <c r="E33" s="53"/>
    </row>
    <row r="34" spans="1:7" ht="15.75" customHeight="1" x14ac:dyDescent="0.3">
      <c r="C34" s="95">
        <v>1110.6199999999999</v>
      </c>
      <c r="D34" s="88">
        <f t="shared" si="0"/>
        <v>1.2863942975674187E-2</v>
      </c>
      <c r="E34" s="53"/>
    </row>
    <row r="35" spans="1:7" ht="15.75" customHeight="1" x14ac:dyDescent="0.3">
      <c r="C35" s="95">
        <v>1087.99</v>
      </c>
      <c r="D35" s="88">
        <f t="shared" si="0"/>
        <v>-7.7741790008248766E-3</v>
      </c>
      <c r="E35" s="53"/>
    </row>
    <row r="36" spans="1:7" ht="15.75" customHeight="1" x14ac:dyDescent="0.3">
      <c r="C36" s="95">
        <v>1087.8800000000001</v>
      </c>
      <c r="D36" s="88">
        <f t="shared" si="0"/>
        <v>-7.8744968716782937E-3</v>
      </c>
      <c r="E36" s="53"/>
    </row>
    <row r="37" spans="1:7" ht="15.75" customHeight="1" x14ac:dyDescent="0.3">
      <c r="C37" s="95">
        <v>1095.5899999999999</v>
      </c>
      <c r="D37" s="88">
        <f t="shared" si="0"/>
        <v>-8.4312610549161005E-4</v>
      </c>
      <c r="E37" s="53"/>
    </row>
    <row r="38" spans="1:7" ht="15.75" customHeight="1" x14ac:dyDescent="0.3">
      <c r="C38" s="95">
        <v>1096.1500000000001</v>
      </c>
      <c r="D38" s="88">
        <f t="shared" si="0"/>
        <v>-3.3241694478267932E-4</v>
      </c>
      <c r="E38" s="53"/>
    </row>
    <row r="39" spans="1:7" ht="15.75" customHeight="1" x14ac:dyDescent="0.3">
      <c r="C39" s="95">
        <v>1100.96</v>
      </c>
      <c r="D39" s="88">
        <f t="shared" si="0"/>
        <v>4.0542099534479825E-3</v>
      </c>
      <c r="E39" s="53"/>
    </row>
    <row r="40" spans="1:7" ht="15.75" customHeight="1" x14ac:dyDescent="0.3">
      <c r="C40" s="95">
        <v>1099.95</v>
      </c>
      <c r="D40" s="88">
        <f t="shared" si="0"/>
        <v>3.1331095028839539E-3</v>
      </c>
      <c r="E40" s="53"/>
    </row>
    <row r="41" spans="1:7" ht="15.75" customHeight="1" x14ac:dyDescent="0.3">
      <c r="C41" s="95">
        <v>1093.79</v>
      </c>
      <c r="D41" s="88">
        <f t="shared" si="0"/>
        <v>-2.4846912649126251E-3</v>
      </c>
      <c r="E41" s="53"/>
    </row>
    <row r="42" spans="1:7" ht="15.75" customHeight="1" x14ac:dyDescent="0.3">
      <c r="C42" s="95">
        <v>1100.79</v>
      </c>
      <c r="D42" s="88">
        <f t="shared" si="0"/>
        <v>3.8991732439470389E-3</v>
      </c>
      <c r="E42" s="53"/>
    </row>
    <row r="43" spans="1:7" ht="16.5" customHeight="1" x14ac:dyDescent="0.3">
      <c r="C43" s="96">
        <v>1097.78</v>
      </c>
      <c r="D43" s="89">
        <f t="shared" si="0"/>
        <v>1.1541115051373918E-3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21930.29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1096.5145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1">
        <f>C46</f>
        <v>1096.5145</v>
      </c>
      <c r="C49" s="93">
        <f>-IF(C46&lt;=80,10%,IF(C46&lt;250,7.5%,5%))</f>
        <v>-0.05</v>
      </c>
      <c r="D49" s="81">
        <f>IF(C46&lt;=80,C46*0.9,IF(C46&lt;250,C46*0.925,C46*0.95))</f>
        <v>1041.6887749999999</v>
      </c>
    </row>
    <row r="50" spans="1:6" ht="17.25" customHeight="1" x14ac:dyDescent="0.3">
      <c r="B50" s="282"/>
      <c r="C50" s="94">
        <f>IF(C46&lt;=80, 10%, IF(C46&lt;250, 7.5%, 5%))</f>
        <v>0.05</v>
      </c>
      <c r="D50" s="81">
        <f>IF(C46&lt;=80, C46*1.1, IF(C46&lt;250, C46*1.075, C46*1.05))</f>
        <v>1151.3402250000001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" zoomScale="60" zoomScaleNormal="6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7" t="s">
        <v>108</v>
      </c>
      <c r="B1" s="317"/>
      <c r="C1" s="317"/>
      <c r="D1" s="317"/>
      <c r="E1" s="317"/>
      <c r="F1" s="317"/>
      <c r="G1" s="317"/>
      <c r="H1" s="317"/>
      <c r="I1" s="317"/>
    </row>
    <row r="2" spans="1:9" ht="18.75" customHeight="1" x14ac:dyDescent="0.25">
      <c r="A2" s="317"/>
      <c r="B2" s="317"/>
      <c r="C2" s="317"/>
      <c r="D2" s="317"/>
      <c r="E2" s="317"/>
      <c r="F2" s="317"/>
      <c r="G2" s="317"/>
      <c r="H2" s="317"/>
      <c r="I2" s="317"/>
    </row>
    <row r="3" spans="1:9" ht="18.75" customHeight="1" x14ac:dyDescent="0.25">
      <c r="A3" s="317"/>
      <c r="B3" s="317"/>
      <c r="C3" s="317"/>
      <c r="D3" s="317"/>
      <c r="E3" s="317"/>
      <c r="F3" s="317"/>
      <c r="G3" s="317"/>
      <c r="H3" s="317"/>
      <c r="I3" s="317"/>
    </row>
    <row r="4" spans="1:9" ht="18.75" customHeight="1" x14ac:dyDescent="0.25">
      <c r="A4" s="317"/>
      <c r="B4" s="317"/>
      <c r="C4" s="317"/>
      <c r="D4" s="317"/>
      <c r="E4" s="317"/>
      <c r="F4" s="317"/>
      <c r="G4" s="317"/>
      <c r="H4" s="317"/>
      <c r="I4" s="317"/>
    </row>
    <row r="5" spans="1:9" ht="18.75" customHeight="1" x14ac:dyDescent="0.25">
      <c r="A5" s="317"/>
      <c r="B5" s="317"/>
      <c r="C5" s="317"/>
      <c r="D5" s="317"/>
      <c r="E5" s="317"/>
      <c r="F5" s="317"/>
      <c r="G5" s="317"/>
      <c r="H5" s="317"/>
      <c r="I5" s="317"/>
    </row>
    <row r="6" spans="1:9" ht="18.75" customHeight="1" x14ac:dyDescent="0.25">
      <c r="A6" s="317"/>
      <c r="B6" s="317"/>
      <c r="C6" s="317"/>
      <c r="D6" s="317"/>
      <c r="E6" s="317"/>
      <c r="F6" s="317"/>
      <c r="G6" s="317"/>
      <c r="H6" s="317"/>
      <c r="I6" s="317"/>
    </row>
    <row r="7" spans="1:9" ht="18.75" customHeight="1" x14ac:dyDescent="0.25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25">
      <c r="A8" s="318" t="s">
        <v>109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x14ac:dyDescent="0.3">
      <c r="A15" s="98"/>
    </row>
    <row r="16" spans="1:9" ht="19.5" customHeight="1" x14ac:dyDescent="0.3">
      <c r="A16" s="290" t="s">
        <v>26</v>
      </c>
      <c r="B16" s="291"/>
      <c r="C16" s="291"/>
      <c r="D16" s="291"/>
      <c r="E16" s="291"/>
      <c r="F16" s="291"/>
      <c r="G16" s="291"/>
      <c r="H16" s="292"/>
    </row>
    <row r="17" spans="1:14" ht="20.25" customHeight="1" x14ac:dyDescent="0.25">
      <c r="A17" s="293" t="s">
        <v>40</v>
      </c>
      <c r="B17" s="293"/>
      <c r="C17" s="293"/>
      <c r="D17" s="293"/>
      <c r="E17" s="293"/>
      <c r="F17" s="293"/>
      <c r="G17" s="293"/>
      <c r="H17" s="293"/>
    </row>
    <row r="18" spans="1:14" ht="26.25" customHeight="1" x14ac:dyDescent="0.4">
      <c r="A18" s="100" t="s">
        <v>28</v>
      </c>
      <c r="B18" s="289" t="s">
        <v>127</v>
      </c>
      <c r="C18" s="289"/>
      <c r="D18" s="264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128</v>
      </c>
      <c r="C19" s="26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294" t="s">
        <v>124</v>
      </c>
      <c r="C20" s="294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294" t="s">
        <v>125</v>
      </c>
      <c r="C21" s="294"/>
      <c r="D21" s="294"/>
      <c r="E21" s="294"/>
      <c r="F21" s="294"/>
      <c r="G21" s="294"/>
      <c r="H21" s="294"/>
      <c r="I21" s="104"/>
    </row>
    <row r="22" spans="1:14" ht="26.25" customHeight="1" x14ac:dyDescent="0.4">
      <c r="A22" s="100" t="s">
        <v>32</v>
      </c>
      <c r="B22" s="105">
        <v>42424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9" t="s">
        <v>126</v>
      </c>
      <c r="C26" s="289"/>
    </row>
    <row r="27" spans="1:14" ht="26.25" customHeight="1" x14ac:dyDescent="0.4">
      <c r="A27" s="109" t="s">
        <v>41</v>
      </c>
      <c r="B27" s="295" t="s">
        <v>129</v>
      </c>
      <c r="C27" s="295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296" t="s">
        <v>101</v>
      </c>
      <c r="D29" s="297"/>
      <c r="E29" s="297"/>
      <c r="F29" s="297"/>
      <c r="G29" s="298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299" t="s">
        <v>45</v>
      </c>
      <c r="D31" s="300"/>
      <c r="E31" s="300"/>
      <c r="F31" s="300"/>
      <c r="G31" s="300"/>
      <c r="H31" s="301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299" t="s">
        <v>47</v>
      </c>
      <c r="D32" s="300"/>
      <c r="E32" s="300"/>
      <c r="F32" s="300"/>
      <c r="G32" s="300"/>
      <c r="H32" s="3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2" t="s">
        <v>50</v>
      </c>
      <c r="E36" s="303"/>
      <c r="F36" s="302" t="s">
        <v>51</v>
      </c>
      <c r="G36" s="30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5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5492435</v>
      </c>
      <c r="E38" s="133">
        <f>IF(ISBLANK(D38),"-",$D$48/$D$45*D38)</f>
        <v>5561894.7222386766</v>
      </c>
      <c r="F38" s="132">
        <v>5637258</v>
      </c>
      <c r="G38" s="134">
        <f>IF(ISBLANK(F38),"-",$D$48/$F$45*F38)</f>
        <v>5475886.3667160617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5472181</v>
      </c>
      <c r="E39" s="138">
        <f>IF(ISBLANK(D39),"-",$D$48/$D$45*D39)</f>
        <v>5541384.5813441155</v>
      </c>
      <c r="F39" s="137">
        <v>5602764</v>
      </c>
      <c r="G39" s="139">
        <f>IF(ISBLANK(F39),"-",$D$48/$F$45*F39)</f>
        <v>5442379.7888135593</v>
      </c>
      <c r="I39" s="306">
        <f>ABS((F43/D43*D42)-F42)/D42</f>
        <v>1.8008798615094478E-2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5511812</v>
      </c>
      <c r="E40" s="138">
        <f>IF(ISBLANK(D40),"-",$D$48/$D$45*D40)</f>
        <v>5581516.7722097402</v>
      </c>
      <c r="F40" s="137">
        <v>5639746</v>
      </c>
      <c r="G40" s="139">
        <f>IF(ISBLANK(F40),"-",$D$48/$F$45*F40)</f>
        <v>5478303.145455014</v>
      </c>
      <c r="I40" s="306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5492142.666666667</v>
      </c>
      <c r="E42" s="148">
        <f>AVERAGE(E38:E41)</f>
        <v>5561598.6919308444</v>
      </c>
      <c r="F42" s="147">
        <f>AVERAGE(F38:F41)</f>
        <v>5626589.333333333</v>
      </c>
      <c r="G42" s="149">
        <f>AVERAGE(G38:G41)</f>
        <v>5465523.1003282117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19.77</v>
      </c>
      <c r="E43" s="140"/>
      <c r="F43" s="152">
        <v>20.61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19.77</v>
      </c>
      <c r="E44" s="155"/>
      <c r="F44" s="154">
        <f>F43*$B$34</f>
        <v>20.61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2000</v>
      </c>
      <c r="C45" s="153" t="s">
        <v>67</v>
      </c>
      <c r="D45" s="157">
        <f>D44*$B$30/100</f>
        <v>19.750230000000002</v>
      </c>
      <c r="E45" s="158"/>
      <c r="F45" s="157">
        <f>F44*$B$30/100</f>
        <v>20.589389999999998</v>
      </c>
      <c r="H45" s="150"/>
    </row>
    <row r="46" spans="1:14" ht="19.5" customHeight="1" x14ac:dyDescent="0.3">
      <c r="A46" s="307" t="s">
        <v>68</v>
      </c>
      <c r="B46" s="308"/>
      <c r="C46" s="153" t="s">
        <v>69</v>
      </c>
      <c r="D46" s="159">
        <f>D45/$B$45</f>
        <v>9.8751150000000003E-3</v>
      </c>
      <c r="E46" s="160"/>
      <c r="F46" s="161">
        <f>F45/$B$45</f>
        <v>1.0294695E-2</v>
      </c>
      <c r="H46" s="150"/>
    </row>
    <row r="47" spans="1:14" ht="27" customHeight="1" x14ac:dyDescent="0.4">
      <c r="A47" s="309"/>
      <c r="B47" s="310"/>
      <c r="C47" s="162" t="s">
        <v>112</v>
      </c>
      <c r="D47" s="163">
        <v>0.01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5513560.8961295281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1.0084470568793694E-2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 xml:space="preserve"> Levofloxacin Hemihydrate U.S.P equivalent to Levofloxacin 750mg</v>
      </c>
    </row>
    <row r="56" spans="1:12" ht="26.25" customHeight="1" x14ac:dyDescent="0.4">
      <c r="A56" s="177" t="s">
        <v>76</v>
      </c>
      <c r="B56" s="178">
        <v>750</v>
      </c>
      <c r="C56" s="99" t="str">
        <f>B20</f>
        <v xml:space="preserve">Levofloxacin </v>
      </c>
      <c r="H56" s="179"/>
    </row>
    <row r="57" spans="1:12" ht="18.75" x14ac:dyDescent="0.3">
      <c r="A57" s="176" t="s">
        <v>77</v>
      </c>
      <c r="B57" s="265">
        <f>Uniformity!C46</f>
        <v>1096.5145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200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3</v>
      </c>
      <c r="C60" s="311" t="s">
        <v>82</v>
      </c>
      <c r="D60" s="314">
        <v>1099.97</v>
      </c>
      <c r="E60" s="182">
        <v>1</v>
      </c>
      <c r="F60" s="183">
        <v>6173650</v>
      </c>
      <c r="G60" s="267">
        <f>IF(ISBLANK(F60),"-",(F60/$D$50*$D$47*$B$68)*($B$57/$D$60))</f>
        <v>744.13564511138793</v>
      </c>
      <c r="H60" s="184">
        <f t="shared" ref="H60:H70" si="0">IF(ISBLANK(F60),"-",G60/$B$56)</f>
        <v>0.99218086014851725</v>
      </c>
      <c r="L60" s="112"/>
    </row>
    <row r="61" spans="1:12" s="14" customFormat="1" ht="26.25" customHeight="1" x14ac:dyDescent="0.4">
      <c r="A61" s="124" t="s">
        <v>83</v>
      </c>
      <c r="B61" s="125">
        <v>100</v>
      </c>
      <c r="C61" s="312"/>
      <c r="D61" s="315"/>
      <c r="E61" s="185">
        <v>2</v>
      </c>
      <c r="F61" s="137">
        <v>6172462</v>
      </c>
      <c r="G61" s="268">
        <f>IF(ISBLANK(F61),"-",(F61/$D$50*$D$47*$B$68)*($B$57/$D$60))</f>
        <v>743.99245054311928</v>
      </c>
      <c r="H61" s="186">
        <f t="shared" si="0"/>
        <v>0.99198993405749236</v>
      </c>
      <c r="L61" s="112"/>
    </row>
    <row r="62" spans="1:12" s="14" customFormat="1" ht="26.25" customHeight="1" x14ac:dyDescent="0.4">
      <c r="A62" s="124" t="s">
        <v>84</v>
      </c>
      <c r="B62" s="125">
        <v>2</v>
      </c>
      <c r="C62" s="312"/>
      <c r="D62" s="315"/>
      <c r="E62" s="185">
        <v>3</v>
      </c>
      <c r="F62" s="187">
        <v>6158702</v>
      </c>
      <c r="G62" s="268">
        <f>IF(ISBLANK(F62),"-",(F62/$D$50*$D$47*$B$68)*($B$57/$D$60))</f>
        <v>742.33390066148809</v>
      </c>
      <c r="H62" s="186">
        <f t="shared" si="0"/>
        <v>0.98977853421531747</v>
      </c>
      <c r="L62" s="112"/>
    </row>
    <row r="63" spans="1:12" ht="27" customHeight="1" x14ac:dyDescent="0.4">
      <c r="A63" s="124" t="s">
        <v>85</v>
      </c>
      <c r="B63" s="125">
        <v>20</v>
      </c>
      <c r="C63" s="313"/>
      <c r="D63" s="316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thickBot="1" x14ac:dyDescent="0.45">
      <c r="A64" s="124" t="s">
        <v>86</v>
      </c>
      <c r="B64" s="125">
        <v>1</v>
      </c>
      <c r="C64" s="311" t="s">
        <v>87</v>
      </c>
      <c r="D64" s="314">
        <v>1094</v>
      </c>
      <c r="E64" s="182">
        <v>1</v>
      </c>
      <c r="F64" s="183">
        <v>6156285</v>
      </c>
      <c r="G64" s="269">
        <f>IF(ISBLANK(F64),"-",(F64/$D$50*$D$47*$B$68)*($B$57/$D$64))</f>
        <v>746.09192441523339</v>
      </c>
      <c r="H64" s="190">
        <f t="shared" si="0"/>
        <v>0.99478923255364449</v>
      </c>
    </row>
    <row r="65" spans="1:8" ht="26.25" customHeight="1" thickBot="1" x14ac:dyDescent="0.45">
      <c r="A65" s="124" t="s">
        <v>88</v>
      </c>
      <c r="B65" s="125">
        <v>1</v>
      </c>
      <c r="C65" s="312"/>
      <c r="D65" s="315"/>
      <c r="E65" s="185">
        <v>2</v>
      </c>
      <c r="F65" s="137">
        <v>6179116</v>
      </c>
      <c r="G65" s="269">
        <f t="shared" ref="G65:G71" si="1">IF(ISBLANK(F65),"-",(F65/$D$50*$D$47*$B$68)*($B$57/$D$64))</f>
        <v>748.8588568633453</v>
      </c>
      <c r="H65" s="190">
        <f t="shared" si="0"/>
        <v>0.9984784758177937</v>
      </c>
    </row>
    <row r="66" spans="1:8" ht="26.25" customHeight="1" thickBot="1" x14ac:dyDescent="0.45">
      <c r="A66" s="124" t="s">
        <v>89</v>
      </c>
      <c r="B66" s="125">
        <v>1</v>
      </c>
      <c r="C66" s="312"/>
      <c r="D66" s="315"/>
      <c r="E66" s="185">
        <v>3</v>
      </c>
      <c r="F66" s="137">
        <v>6167071</v>
      </c>
      <c r="G66" s="269">
        <f t="shared" si="1"/>
        <v>747.39910033329807</v>
      </c>
      <c r="H66" s="190">
        <f t="shared" si="0"/>
        <v>0.99653213377773076</v>
      </c>
    </row>
    <row r="67" spans="1:8" ht="27" customHeight="1" thickBot="1" x14ac:dyDescent="0.45">
      <c r="A67" s="124" t="s">
        <v>90</v>
      </c>
      <c r="B67" s="125">
        <v>1</v>
      </c>
      <c r="C67" s="313"/>
      <c r="D67" s="316"/>
      <c r="E67" s="188">
        <v>4</v>
      </c>
      <c r="F67" s="189"/>
      <c r="G67" s="269" t="str">
        <f t="shared" si="1"/>
        <v>-</v>
      </c>
      <c r="H67" s="190" t="str">
        <f t="shared" si="0"/>
        <v>-</v>
      </c>
    </row>
    <row r="68" spans="1:8" ht="26.25" customHeight="1" thickBot="1" x14ac:dyDescent="0.45">
      <c r="A68" s="124" t="s">
        <v>91</v>
      </c>
      <c r="B68" s="191">
        <f>(B67/B66)*(B65/B64)*(B63/B62)*(B61/B60)*B59</f>
        <v>66666.666666666672</v>
      </c>
      <c r="C68" s="311" t="s">
        <v>92</v>
      </c>
      <c r="D68" s="314">
        <v>1108.5999999999999</v>
      </c>
      <c r="E68" s="182">
        <v>1</v>
      </c>
      <c r="F68" s="183"/>
      <c r="G68" s="269" t="str">
        <f t="shared" si="1"/>
        <v>-</v>
      </c>
      <c r="H68" s="190" t="str">
        <f t="shared" si="0"/>
        <v>-</v>
      </c>
    </row>
    <row r="69" spans="1:8" ht="27" customHeight="1" thickBot="1" x14ac:dyDescent="0.45">
      <c r="A69" s="172" t="s">
        <v>115</v>
      </c>
      <c r="B69" s="192">
        <f>(D47*B68)/B56*B57</f>
        <v>974.67955555555557</v>
      </c>
      <c r="C69" s="312"/>
      <c r="D69" s="315"/>
      <c r="E69" s="185">
        <v>2</v>
      </c>
      <c r="F69" s="137"/>
      <c r="G69" s="269" t="str">
        <f t="shared" si="1"/>
        <v>-</v>
      </c>
      <c r="H69" s="190" t="str">
        <f t="shared" si="0"/>
        <v>-</v>
      </c>
    </row>
    <row r="70" spans="1:8" ht="26.25" customHeight="1" thickBot="1" x14ac:dyDescent="0.45">
      <c r="A70" s="324" t="s">
        <v>68</v>
      </c>
      <c r="B70" s="325"/>
      <c r="C70" s="312"/>
      <c r="D70" s="315"/>
      <c r="E70" s="185">
        <v>3</v>
      </c>
      <c r="F70" s="137"/>
      <c r="G70" s="269" t="str">
        <f t="shared" si="1"/>
        <v>-</v>
      </c>
      <c r="H70" s="190" t="str">
        <f t="shared" si="0"/>
        <v>-</v>
      </c>
    </row>
    <row r="71" spans="1:8" ht="27" customHeight="1" thickBot="1" x14ac:dyDescent="0.45">
      <c r="A71" s="326"/>
      <c r="B71" s="327"/>
      <c r="C71" s="323"/>
      <c r="D71" s="316"/>
      <c r="E71" s="188">
        <v>4</v>
      </c>
      <c r="F71" s="189"/>
      <c r="G71" s="269" t="str">
        <f t="shared" si="1"/>
        <v>-</v>
      </c>
      <c r="H71" s="193"/>
    </row>
    <row r="72" spans="1:8" ht="26.25" customHeight="1" x14ac:dyDescent="0.4">
      <c r="A72" s="194"/>
      <c r="B72" s="194"/>
      <c r="C72" s="194"/>
      <c r="D72" s="194"/>
      <c r="E72" s="194"/>
      <c r="F72" s="195"/>
      <c r="G72" s="196" t="s">
        <v>61</v>
      </c>
      <c r="H72" s="197">
        <f>AVERAGE(H60:H71)</f>
        <v>0.99395819509508254</v>
      </c>
    </row>
    <row r="73" spans="1:8" ht="26.25" customHeight="1" x14ac:dyDescent="0.4">
      <c r="C73" s="194"/>
      <c r="D73" s="194"/>
      <c r="E73" s="194"/>
      <c r="F73" s="195"/>
      <c r="G73" s="198" t="s">
        <v>73</v>
      </c>
      <c r="H73" s="278">
        <f>STDEV(H60:H70)/H72</f>
        <v>3.2523348476544032E-3</v>
      </c>
    </row>
    <row r="74" spans="1:8" ht="27" customHeight="1" x14ac:dyDescent="0.4">
      <c r="A74" s="194"/>
      <c r="B74" s="194"/>
      <c r="C74" s="195"/>
      <c r="D74" s="195"/>
      <c r="E74" s="199"/>
      <c r="F74" s="195"/>
      <c r="G74" s="200" t="s">
        <v>15</v>
      </c>
      <c r="H74" s="201">
        <f>COUNT(H60:H71)</f>
        <v>6</v>
      </c>
    </row>
    <row r="76" spans="1:8" ht="26.25" customHeight="1" x14ac:dyDescent="0.4">
      <c r="A76" s="108" t="s">
        <v>116</v>
      </c>
      <c r="B76" s="202" t="s">
        <v>93</v>
      </c>
      <c r="C76" s="319" t="str">
        <f>B20</f>
        <v xml:space="preserve">Levofloxacin </v>
      </c>
      <c r="D76" s="319"/>
      <c r="E76" s="203" t="s">
        <v>94</v>
      </c>
      <c r="F76" s="203"/>
      <c r="G76" s="204">
        <f>H72</f>
        <v>0.99395819509508254</v>
      </c>
      <c r="H76" s="205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5" t="str">
        <f>B26</f>
        <v>Levofloxacin</v>
      </c>
      <c r="C79" s="305"/>
    </row>
    <row r="80" spans="1:8" ht="26.25" customHeight="1" x14ac:dyDescent="0.4">
      <c r="A80" s="109" t="s">
        <v>41</v>
      </c>
      <c r="B80" s="305" t="s">
        <v>129</v>
      </c>
      <c r="C80" s="305"/>
    </row>
    <row r="81" spans="1:12" ht="27" customHeight="1" x14ac:dyDescent="0.4">
      <c r="A81" s="109" t="s">
        <v>5</v>
      </c>
      <c r="B81" s="206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296" t="s">
        <v>101</v>
      </c>
      <c r="D82" s="297"/>
      <c r="E82" s="297"/>
      <c r="F82" s="297"/>
      <c r="G82" s="298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299" t="s">
        <v>117</v>
      </c>
      <c r="D84" s="300"/>
      <c r="E84" s="300"/>
      <c r="F84" s="300"/>
      <c r="G84" s="300"/>
      <c r="H84" s="301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299" t="s">
        <v>118</v>
      </c>
      <c r="D85" s="300"/>
      <c r="E85" s="300"/>
      <c r="F85" s="300"/>
      <c r="G85" s="300"/>
      <c r="H85" s="3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7" t="s">
        <v>50</v>
      </c>
      <c r="E89" s="208"/>
      <c r="F89" s="302" t="s">
        <v>51</v>
      </c>
      <c r="G89" s="304"/>
    </row>
    <row r="90" spans="1:12" ht="27" customHeight="1" x14ac:dyDescent="0.4">
      <c r="A90" s="124" t="s">
        <v>52</v>
      </c>
      <c r="B90" s="125">
        <v>2</v>
      </c>
      <c r="C90" s="209" t="s">
        <v>53</v>
      </c>
      <c r="D90" s="127" t="s">
        <v>54</v>
      </c>
      <c r="E90" s="128" t="s">
        <v>55</v>
      </c>
      <c r="F90" s="127" t="s">
        <v>54</v>
      </c>
      <c r="G90" s="210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11">
        <v>1</v>
      </c>
      <c r="D91" s="132">
        <v>0.51529999999999998</v>
      </c>
      <c r="E91" s="133">
        <f>IF(ISBLANK(D91),"-",$D$101/$D$98*D91)</f>
        <v>0.53067470762944002</v>
      </c>
      <c r="F91" s="132">
        <v>0.50380000000000003</v>
      </c>
      <c r="G91" s="134">
        <f>IF(ISBLANK(F91),"-",$D$101/$F$98*F91)</f>
        <v>0.5314060108580656</v>
      </c>
      <c r="I91" s="135"/>
    </row>
    <row r="92" spans="1:12" ht="26.25" customHeight="1" x14ac:dyDescent="0.4">
      <c r="A92" s="124" t="s">
        <v>57</v>
      </c>
      <c r="B92" s="125">
        <v>1</v>
      </c>
      <c r="C92" s="195">
        <v>2</v>
      </c>
      <c r="D92" s="137">
        <v>0.51600000000000001</v>
      </c>
      <c r="E92" s="138">
        <f>IF(ISBLANK(D92),"-",$D$101/$D$98*D92)</f>
        <v>0.5313955931239881</v>
      </c>
      <c r="F92" s="137">
        <v>0.50449999999999995</v>
      </c>
      <c r="G92" s="139">
        <f>IF(ISBLANK(F92),"-",$D$101/$F$98*F92)</f>
        <v>0.53214436776080598</v>
      </c>
      <c r="I92" s="306">
        <f>ABS((F96/D96*D95)-F95)/D95</f>
        <v>3.2102809880589798E-4</v>
      </c>
    </row>
    <row r="93" spans="1:12" ht="26.25" customHeight="1" x14ac:dyDescent="0.4">
      <c r="A93" s="124" t="s">
        <v>58</v>
      </c>
      <c r="B93" s="125">
        <v>1</v>
      </c>
      <c r="C93" s="195">
        <v>3</v>
      </c>
      <c r="D93" s="137">
        <v>0.51529999999999998</v>
      </c>
      <c r="E93" s="138">
        <f>IF(ISBLANK(D93),"-",$D$101/$D$98*D93)</f>
        <v>0.53067470762944002</v>
      </c>
      <c r="F93" s="137">
        <v>0.50219999999999998</v>
      </c>
      <c r="G93" s="139">
        <f>IF(ISBLANK(F93),"-",$D$101/$F$98*F93)</f>
        <v>0.52971833793751588</v>
      </c>
      <c r="I93" s="306"/>
    </row>
    <row r="94" spans="1:12" ht="27" customHeight="1" x14ac:dyDescent="0.4">
      <c r="A94" s="124" t="s">
        <v>59</v>
      </c>
      <c r="B94" s="125">
        <v>1</v>
      </c>
      <c r="C94" s="212">
        <v>4</v>
      </c>
      <c r="D94" s="142"/>
      <c r="E94" s="143" t="str">
        <f>IF(ISBLANK(D94),"-",$D$101/$D$98*D94)</f>
        <v>-</v>
      </c>
      <c r="F94" s="213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4" t="s">
        <v>61</v>
      </c>
      <c r="D95" s="215">
        <f>AVERAGE(D91:D94)</f>
        <v>0.51553333333333329</v>
      </c>
      <c r="E95" s="148">
        <f>AVERAGE(E91:E94)</f>
        <v>0.53091500279428938</v>
      </c>
      <c r="F95" s="216">
        <f>AVERAGE(F91:F94)</f>
        <v>0.50349999999999995</v>
      </c>
      <c r="G95" s="217">
        <f>AVERAGE(G91:G94)</f>
        <v>0.53108957218546249</v>
      </c>
    </row>
    <row r="96" spans="1:12" ht="26.25" customHeight="1" x14ac:dyDescent="0.4">
      <c r="A96" s="124" t="s">
        <v>62</v>
      </c>
      <c r="B96" s="110">
        <v>1</v>
      </c>
      <c r="C96" s="218" t="s">
        <v>102</v>
      </c>
      <c r="D96" s="219">
        <v>29.16</v>
      </c>
      <c r="E96" s="140"/>
      <c r="F96" s="152">
        <v>28.47</v>
      </c>
    </row>
    <row r="97" spans="1:10" ht="26.25" customHeight="1" x14ac:dyDescent="0.4">
      <c r="A97" s="124" t="s">
        <v>64</v>
      </c>
      <c r="B97" s="110">
        <v>1</v>
      </c>
      <c r="C97" s="220" t="s">
        <v>103</v>
      </c>
      <c r="D97" s="221">
        <f>D96*$B$87</f>
        <v>29.16</v>
      </c>
      <c r="E97" s="155"/>
      <c r="F97" s="154">
        <f>F96*$B$87</f>
        <v>28.47</v>
      </c>
    </row>
    <row r="98" spans="1:10" ht="19.5" customHeight="1" x14ac:dyDescent="0.3">
      <c r="A98" s="124" t="s">
        <v>66</v>
      </c>
      <c r="B98" s="222">
        <f>(B97/B96)*(B95/B94)*(B93/B92)*(B91/B90)*B89</f>
        <v>5000</v>
      </c>
      <c r="C98" s="220" t="s">
        <v>104</v>
      </c>
      <c r="D98" s="223">
        <f>D97*$B$83/100</f>
        <v>29.130840000000003</v>
      </c>
      <c r="E98" s="158"/>
      <c r="F98" s="157">
        <f>F97*$B$83/100</f>
        <v>28.441530000000004</v>
      </c>
    </row>
    <row r="99" spans="1:10" ht="19.5" customHeight="1" x14ac:dyDescent="0.3">
      <c r="A99" s="307" t="s">
        <v>68</v>
      </c>
      <c r="B99" s="321"/>
      <c r="C99" s="220" t="s">
        <v>105</v>
      </c>
      <c r="D99" s="221">
        <f>D98/$B$98</f>
        <v>5.8261680000000005E-3</v>
      </c>
      <c r="E99" s="158"/>
      <c r="F99" s="161">
        <f>F98/$B$98</f>
        <v>5.6883060000000006E-3</v>
      </c>
      <c r="G99" s="224"/>
      <c r="H99" s="150"/>
    </row>
    <row r="100" spans="1:10" ht="19.5" customHeight="1" x14ac:dyDescent="0.3">
      <c r="A100" s="309"/>
      <c r="B100" s="322"/>
      <c r="C100" s="220" t="s">
        <v>112</v>
      </c>
      <c r="D100" s="277">
        <v>6.0000000000000001E-3</v>
      </c>
      <c r="F100" s="166"/>
      <c r="G100" s="225"/>
      <c r="H100" s="150"/>
    </row>
    <row r="101" spans="1:10" ht="18.75" x14ac:dyDescent="0.3">
      <c r="C101" s="220" t="s">
        <v>70</v>
      </c>
      <c r="D101" s="221">
        <f>D100*$B$98</f>
        <v>30</v>
      </c>
      <c r="F101" s="166"/>
      <c r="G101" s="224"/>
      <c r="H101" s="150"/>
    </row>
    <row r="102" spans="1:10" ht="19.5" customHeight="1" x14ac:dyDescent="0.3">
      <c r="C102" s="226" t="s">
        <v>71</v>
      </c>
      <c r="D102" s="227">
        <f>D101/B34</f>
        <v>30</v>
      </c>
      <c r="F102" s="170"/>
      <c r="G102" s="224"/>
      <c r="H102" s="150"/>
      <c r="J102" s="228"/>
    </row>
    <row r="103" spans="1:10" ht="18.75" x14ac:dyDescent="0.3">
      <c r="C103" s="229" t="s">
        <v>97</v>
      </c>
      <c r="D103" s="230">
        <f>AVERAGE(E91:E94,G91:G94)</f>
        <v>0.53100228748987588</v>
      </c>
      <c r="F103" s="170"/>
      <c r="G103" s="231"/>
      <c r="H103" s="150"/>
      <c r="J103" s="232"/>
    </row>
    <row r="104" spans="1:10" ht="18.75" x14ac:dyDescent="0.3">
      <c r="C104" s="198" t="s">
        <v>73</v>
      </c>
      <c r="D104" s="233">
        <f>STDEV(E91:E94,G91:G94)/D103</f>
        <v>1.5722831650911658E-3</v>
      </c>
      <c r="F104" s="170"/>
      <c r="G104" s="224"/>
      <c r="H104" s="150"/>
      <c r="J104" s="232"/>
    </row>
    <row r="105" spans="1:10" ht="19.5" customHeight="1" x14ac:dyDescent="0.3">
      <c r="C105" s="200" t="s">
        <v>15</v>
      </c>
      <c r="D105" s="234">
        <f>COUNT(E91:E94,G91:G94)</f>
        <v>6</v>
      </c>
      <c r="F105" s="170"/>
      <c r="G105" s="224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5" t="s">
        <v>119</v>
      </c>
      <c r="D107" s="236" t="s">
        <v>54</v>
      </c>
      <c r="E107" s="237" t="s">
        <v>99</v>
      </c>
      <c r="F107" s="238" t="s">
        <v>100</v>
      </c>
    </row>
    <row r="108" spans="1:10" ht="26.25" customHeight="1" x14ac:dyDescent="0.4">
      <c r="A108" s="124" t="s">
        <v>81</v>
      </c>
      <c r="B108" s="125">
        <v>5</v>
      </c>
      <c r="C108" s="239">
        <v>1</v>
      </c>
      <c r="D108" s="273">
        <v>0.45440000000000003</v>
      </c>
      <c r="E108" s="270">
        <f t="shared" ref="E108:E113" si="2">IF(ISBLANK(D108),"-",D108/$D$103*$D$100*$B$116)</f>
        <v>770.16617373385111</v>
      </c>
      <c r="F108" s="240">
        <f>IF(ISBLANK(D108), "-", E108/$B$56)</f>
        <v>1.0268882316451349</v>
      </c>
    </row>
    <row r="109" spans="1:10" ht="26.25" customHeight="1" x14ac:dyDescent="0.4">
      <c r="A109" s="124" t="s">
        <v>83</v>
      </c>
      <c r="B109" s="125">
        <v>50</v>
      </c>
      <c r="C109" s="239">
        <v>2</v>
      </c>
      <c r="D109" s="273">
        <v>0.45290000000000002</v>
      </c>
      <c r="E109" s="271">
        <f t="shared" si="2"/>
        <v>767.62381180471209</v>
      </c>
      <c r="F109" s="241">
        <f>IF(ISBLANK(D109), "-", E109/$B$56)</f>
        <v>1.0234984157396161</v>
      </c>
    </row>
    <row r="110" spans="1:10" ht="26.25" customHeight="1" x14ac:dyDescent="0.4">
      <c r="A110" s="124" t="s">
        <v>84</v>
      </c>
      <c r="B110" s="125">
        <v>3</v>
      </c>
      <c r="C110" s="239">
        <v>3</v>
      </c>
      <c r="D110" s="273">
        <v>0.45169999999999999</v>
      </c>
      <c r="E110" s="271">
        <f t="shared" si="2"/>
        <v>765.58992226140083</v>
      </c>
      <c r="F110" s="241">
        <f t="shared" ref="F110:F113" si="3">IF(ISBLANK(D110), "-", E110/$B$56)</f>
        <v>1.0207865630152011</v>
      </c>
    </row>
    <row r="111" spans="1:10" ht="26.25" customHeight="1" x14ac:dyDescent="0.4">
      <c r="A111" s="124" t="s">
        <v>85</v>
      </c>
      <c r="B111" s="125">
        <v>50</v>
      </c>
      <c r="C111" s="239">
        <v>4</v>
      </c>
      <c r="D111" s="273">
        <v>0.4526</v>
      </c>
      <c r="E111" s="271">
        <f t="shared" si="2"/>
        <v>767.1153394188841</v>
      </c>
      <c r="F111" s="241">
        <f t="shared" si="3"/>
        <v>1.0228204525585121</v>
      </c>
    </row>
    <row r="112" spans="1:10" ht="26.25" customHeight="1" x14ac:dyDescent="0.4">
      <c r="A112" s="124" t="s">
        <v>86</v>
      </c>
      <c r="B112" s="125">
        <v>1</v>
      </c>
      <c r="C112" s="239">
        <v>5</v>
      </c>
      <c r="D112" s="273">
        <v>0.45279999999999998</v>
      </c>
      <c r="E112" s="271">
        <f t="shared" si="2"/>
        <v>767.45432100943606</v>
      </c>
      <c r="F112" s="241">
        <f t="shared" si="3"/>
        <v>1.0232724280125813</v>
      </c>
    </row>
    <row r="113" spans="1:10" ht="26.25" customHeight="1" x14ac:dyDescent="0.4">
      <c r="A113" s="124" t="s">
        <v>88</v>
      </c>
      <c r="B113" s="125">
        <v>1</v>
      </c>
      <c r="C113" s="242">
        <v>6</v>
      </c>
      <c r="D113" s="274">
        <v>0.45250000000000001</v>
      </c>
      <c r="E113" s="272">
        <f t="shared" si="2"/>
        <v>766.9458486236083</v>
      </c>
      <c r="F113" s="243">
        <f t="shared" si="3"/>
        <v>1.0225944648314778</v>
      </c>
    </row>
    <row r="114" spans="1:10" ht="26.25" customHeight="1" x14ac:dyDescent="0.4">
      <c r="A114" s="124" t="s">
        <v>89</v>
      </c>
      <c r="B114" s="125">
        <v>1</v>
      </c>
      <c r="C114" s="239"/>
      <c r="D114" s="195"/>
      <c r="E114" s="98"/>
      <c r="F114" s="244"/>
    </row>
    <row r="115" spans="1:10" ht="26.25" customHeight="1" x14ac:dyDescent="0.4">
      <c r="A115" s="124" t="s">
        <v>90</v>
      </c>
      <c r="B115" s="125">
        <v>1</v>
      </c>
      <c r="C115" s="239"/>
      <c r="D115" s="245"/>
      <c r="E115" s="246" t="s">
        <v>61</v>
      </c>
      <c r="F115" s="247">
        <f>AVERAGE(F108:F113)</f>
        <v>1.0233100926337537</v>
      </c>
    </row>
    <row r="116" spans="1:10" ht="27" customHeight="1" x14ac:dyDescent="0.4">
      <c r="A116" s="124" t="s">
        <v>91</v>
      </c>
      <c r="B116" s="156">
        <f>(B115/B114)*(B113/B112)*(B111/B110)*(B109/B108)*B107</f>
        <v>150000.00000000003</v>
      </c>
      <c r="C116" s="248"/>
      <c r="D116" s="249"/>
      <c r="E116" s="214" t="s">
        <v>73</v>
      </c>
      <c r="F116" s="250">
        <f>STDEV(F108:F113)/F115</f>
        <v>1.9524880871397787E-3</v>
      </c>
      <c r="I116" s="98"/>
    </row>
    <row r="117" spans="1:10" ht="27" customHeight="1" x14ac:dyDescent="0.4">
      <c r="A117" s="307" t="s">
        <v>68</v>
      </c>
      <c r="B117" s="308"/>
      <c r="C117" s="251"/>
      <c r="D117" s="252"/>
      <c r="E117" s="253" t="s">
        <v>15</v>
      </c>
      <c r="F117" s="254">
        <f>COUNT(F108:F113)</f>
        <v>6</v>
      </c>
      <c r="I117" s="98"/>
      <c r="J117" s="232"/>
    </row>
    <row r="118" spans="1:10" ht="19.5" customHeight="1" x14ac:dyDescent="0.3">
      <c r="A118" s="309"/>
      <c r="B118" s="310"/>
      <c r="C118" s="98"/>
      <c r="D118" s="98"/>
      <c r="E118" s="98"/>
      <c r="F118" s="195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5"/>
      <c r="G119" s="98"/>
      <c r="H119" s="98"/>
      <c r="I119" s="98"/>
    </row>
    <row r="120" spans="1:10" ht="26.25" customHeight="1" x14ac:dyDescent="0.4">
      <c r="A120" s="108" t="s">
        <v>116</v>
      </c>
      <c r="B120" s="202" t="s">
        <v>106</v>
      </c>
      <c r="C120" s="319" t="str">
        <f>B20</f>
        <v xml:space="preserve">Levofloxacin </v>
      </c>
      <c r="D120" s="319"/>
      <c r="E120" s="203" t="s">
        <v>107</v>
      </c>
      <c r="F120" s="203"/>
      <c r="G120" s="204">
        <f>F115</f>
        <v>1.0233100926337537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20" t="s">
        <v>21</v>
      </c>
      <c r="C122" s="320"/>
      <c r="E122" s="209" t="s">
        <v>22</v>
      </c>
      <c r="F122" s="257"/>
      <c r="G122" s="320" t="s">
        <v>23</v>
      </c>
      <c r="H122" s="320"/>
    </row>
    <row r="123" spans="1:10" ht="69.95" customHeight="1" x14ac:dyDescent="0.3">
      <c r="A123" s="258" t="s">
        <v>24</v>
      </c>
      <c r="B123" s="259"/>
      <c r="C123" s="259"/>
      <c r="E123" s="259"/>
      <c r="F123" s="98"/>
      <c r="G123" s="260"/>
      <c r="H123" s="260"/>
    </row>
    <row r="124" spans="1:10" ht="69.95" customHeight="1" x14ac:dyDescent="0.3">
      <c r="A124" s="258" t="s">
        <v>25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8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8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8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8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8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8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8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8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6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TIGERON</vt:lpstr>
      <vt:lpstr>Sheet1</vt:lpstr>
      <vt:lpstr>TIGERON!Print_Area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2016-03-02T14:37:45Z</cp:lastPrinted>
  <dcterms:created xsi:type="dcterms:W3CDTF">2005-07-05T10:19:27Z</dcterms:created>
  <dcterms:modified xsi:type="dcterms:W3CDTF">2016-03-29T13:12:06Z</dcterms:modified>
</cp:coreProperties>
</file>