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PARACETAMOL" sheetId="4" r:id="rId3"/>
  </sheets>
  <definedNames>
    <definedName name="_xlnm.Print_Area" localSheetId="2">PARACETAMOL!$A$1:$I$85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C76" i="4" l="1"/>
  <c r="B68" i="4"/>
  <c r="C56" i="4"/>
  <c r="B55" i="4"/>
  <c r="B45" i="4"/>
  <c r="D48" i="4" s="1"/>
  <c r="D44" i="4"/>
  <c r="F42" i="4"/>
  <c r="D42" i="4"/>
  <c r="B34" i="4"/>
  <c r="F44" i="4" s="1"/>
  <c r="B30" i="4"/>
  <c r="C46" i="2"/>
  <c r="B57" i="4" s="1"/>
  <c r="C45" i="2"/>
  <c r="B32" i="1"/>
  <c r="E30" i="1"/>
  <c r="D30" i="1"/>
  <c r="C30" i="1"/>
  <c r="B30" i="1"/>
  <c r="B31" i="1" s="1"/>
  <c r="D35" i="2" l="1"/>
  <c r="D36" i="2"/>
  <c r="B69" i="4"/>
  <c r="D43" i="2"/>
  <c r="D27" i="2"/>
  <c r="D28" i="2"/>
  <c r="D31" i="2"/>
  <c r="D39" i="2"/>
  <c r="D24" i="2"/>
  <c r="D32" i="2"/>
  <c r="D40" i="2"/>
  <c r="C49" i="2"/>
  <c r="I39" i="4"/>
  <c r="D49" i="4"/>
  <c r="D45" i="4"/>
  <c r="E40" i="4" s="1"/>
  <c r="F45" i="4"/>
  <c r="G38" i="4" s="1"/>
  <c r="G40" i="4"/>
  <c r="D49" i="2"/>
  <c r="C50" i="2"/>
  <c r="D25" i="2"/>
  <c r="D29" i="2"/>
  <c r="D33" i="2"/>
  <c r="D37" i="2"/>
  <c r="D41" i="2"/>
  <c r="D26" i="2"/>
  <c r="D30" i="2"/>
  <c r="D34" i="2"/>
  <c r="D38" i="2"/>
  <c r="D42" i="2"/>
  <c r="B49" i="2"/>
  <c r="D50" i="2"/>
  <c r="G39" i="4" l="1"/>
  <c r="E41" i="4"/>
  <c r="E39" i="4"/>
  <c r="G41" i="4"/>
  <c r="D46" i="4"/>
  <c r="F46" i="4"/>
  <c r="E38" i="4"/>
  <c r="E42" i="4" l="1"/>
  <c r="G42" i="4"/>
  <c r="D50" i="4"/>
  <c r="G70" i="4" s="1"/>
  <c r="H70" i="4" s="1"/>
  <c r="D52" i="4"/>
  <c r="G60" i="4" l="1"/>
  <c r="H60" i="4" s="1"/>
  <c r="G62" i="4"/>
  <c r="H62" i="4" s="1"/>
  <c r="G61" i="4"/>
  <c r="H61" i="4" s="1"/>
  <c r="G71" i="4"/>
  <c r="H71" i="4" s="1"/>
  <c r="G66" i="4"/>
  <c r="H66" i="4" s="1"/>
  <c r="G63" i="4"/>
  <c r="H63" i="4" s="1"/>
  <c r="G69" i="4"/>
  <c r="H69" i="4" s="1"/>
  <c r="D51" i="4"/>
  <c r="G65" i="4"/>
  <c r="H65" i="4" s="1"/>
  <c r="G64" i="4"/>
  <c r="H64" i="4" s="1"/>
  <c r="G68" i="4"/>
  <c r="H68" i="4" s="1"/>
  <c r="G67" i="4"/>
  <c r="H67" i="4" s="1"/>
  <c r="H72" i="4" l="1"/>
  <c r="G76" i="4" s="1"/>
  <c r="H74" i="4"/>
  <c r="H73" i="4" l="1"/>
</calcChain>
</file>

<file path=xl/sharedStrings.xml><?xml version="1.0" encoding="utf-8"?>
<sst xmlns="http://schemas.openxmlformats.org/spreadsheetml/2006/main" count="153" uniqueCount="112">
  <si>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</si>
  <si>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</si>
  <si>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</si>
  <si>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</si>
  <si>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</si>
  <si>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</si>
  <si>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</si>
  <si>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</si>
  <si>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</si>
  <si>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</si>
  <si>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</si>
  <si>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</si>
  <si>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</si>
  <si>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</si>
  <si>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</si>
  <si>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</si>
  <si>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</si>
  <si>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</si>
  <si>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</si>
  <si>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</si>
  <si>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</si>
  <si>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</si>
  <si>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</si>
  <si>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</si>
  <si>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</si>
  <si>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</si>
  <si>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</si>
  <si>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</si>
  <si>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</si>
  <si>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</si>
  <si>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</si>
  <si>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</si>
  <si>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</si>
  <si>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</si>
  <si>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</si>
  <si>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</si>
  <si>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</si>
  <si>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</si>
  <si>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</si>
  <si>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</si>
  <si>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</si>
  <si>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</si>
  <si>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</si>
  <si>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</si>
  <si>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</si>
  <si>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</si>
  <si>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</si>
  <si>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</si>
  <si>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</si>
  <si>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</si>
  <si>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</si>
  <si>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</si>
  <si>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</si>
  <si>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</si>
  <si>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</si>
  <si>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</si>
  <si>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</si>
  <si>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</si>
  <si>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</si>
  <si>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</si>
  <si>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</si>
  <si>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</si>
  <si>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</si>
  <si>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</si>
  <si>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</si>
  <si>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</si>
  <si>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</si>
  <si>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</si>
  <si>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</si>
  <si>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</si>
  <si>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</si>
  <si>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</si>
  <si>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</si>
  <si>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</si>
  <si>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</si>
  <si>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</si>
  <si>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</si>
  <si>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</si>
  <si>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</si>
  <si>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</si>
  <si>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</si>
  <si>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</si>
  <si>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</si>
  <si>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</si>
  <si>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</si>
  <si>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</si>
  <si>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</si>
  <si>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</si>
  <si>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</si>
  <si>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</si>
  <si>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 xml:space="preserve">The content of </t>
  </si>
  <si>
    <t xml:space="preserve">in the sample as a percentage of the stated  label claim is </t>
  </si>
  <si>
    <t>If correction for water content is not needed please enter 0</t>
  </si>
  <si>
    <t>National Quality Control Laoboratory</t>
  </si>
  <si>
    <t>Laboratory Data Calculation Spreadsheet</t>
  </si>
  <si>
    <t>Initial Standard dilution volume (mL):</t>
  </si>
  <si>
    <t xml:space="preserve">Std Response Deviation </t>
  </si>
  <si>
    <t>Desired Concentration (mg/mL):</t>
  </si>
  <si>
    <t>Initial Sample dilution Volume (mL):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</si>
  <si>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</si>
  <si>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Desired Sample Weight (mg):</t>
  </si>
  <si>
    <t>Comment:</t>
  </si>
  <si>
    <t>NDQD201511540</t>
  </si>
  <si>
    <t>paracetamol</t>
  </si>
  <si>
    <t>27th Jan 2015</t>
  </si>
  <si>
    <t>28th Jan 2015</t>
  </si>
  <si>
    <t>Paracetamol</t>
  </si>
  <si>
    <t>P1-10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</si>
  <si>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1000</t>
    </r>
  </si>
  <si>
    <t>Each suppository contains paracetamol Bp  125mg</t>
  </si>
  <si>
    <t>FAST 125MG SUPPOSITORIES</t>
  </si>
  <si>
    <t>E. Tanui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</si>
</sst>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0.000"/>
    <numFmt numFmtId="169" formatCode="dd\-mmm\-yy"/>
    <numFmt numFmtId="170" formatCode="0.0000\ &quot;mg&quot;"/>
    <numFmt numFmtId="171" formatCode="dd\-mmm\-yyyy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Calibri"/>
      <family val="2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6" fillId="2" borderId="0" xfId="0" applyFont="1" applyFill="1"/>
    <xf numFmtId="0" fontId="16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7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2" fontId="17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1" fillId="2" borderId="24" xfId="0" applyFont="1" applyFill="1" applyBorder="1" applyAlignment="1">
      <alignment horizontal="right"/>
    </xf>
    <xf numFmtId="0" fontId="17" fillId="3" borderId="21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0" fontId="17" fillId="3" borderId="22" xfId="0" applyFont="1" applyFill="1" applyBorder="1" applyAlignment="1" applyProtection="1">
      <alignment horizontal="center"/>
      <protection locked="0"/>
    </xf>
    <xf numFmtId="0" fontId="13" fillId="2" borderId="2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7" fillId="3" borderId="39" xfId="0" applyFont="1" applyFill="1" applyBorder="1" applyAlignment="1" applyProtection="1">
      <alignment horizontal="center"/>
      <protection locked="0"/>
    </xf>
    <xf numFmtId="168" fontId="11" fillId="2" borderId="26" xfId="0" applyNumberFormat="1" applyFont="1" applyFill="1" applyBorder="1" applyAlignment="1">
      <alignment horizontal="center"/>
    </xf>
    <xf numFmtId="168" fontId="11" fillId="2" borderId="27" xfId="0" applyNumberFormat="1" applyFont="1" applyFill="1" applyBorder="1" applyAlignment="1">
      <alignment horizontal="center"/>
    </xf>
    <xf numFmtId="0" fontId="14" fillId="2" borderId="13" xfId="0" applyFont="1" applyFill="1" applyBorder="1"/>
    <xf numFmtId="0" fontId="11" fillId="2" borderId="22" xfId="0" applyFont="1" applyFill="1" applyBorder="1" applyAlignment="1">
      <alignment horizontal="center"/>
    </xf>
    <xf numFmtId="0" fontId="17" fillId="3" borderId="25" xfId="0" applyFont="1" applyFill="1" applyBorder="1" applyAlignment="1" applyProtection="1">
      <alignment horizontal="center"/>
      <protection locked="0"/>
    </xf>
    <xf numFmtId="168" fontId="11" fillId="2" borderId="40" xfId="0" applyNumberFormat="1" applyFont="1" applyFill="1" applyBorder="1" applyAlignment="1">
      <alignment horizontal="center"/>
    </xf>
    <xf numFmtId="168" fontId="11" fillId="2" borderId="41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9" xfId="0" applyFont="1" applyFill="1" applyBorder="1" applyAlignment="1">
      <alignment horizontal="center"/>
    </xf>
    <xf numFmtId="0" fontId="17" fillId="3" borderId="42" xfId="0" applyFont="1" applyFill="1" applyBorder="1" applyAlignment="1" applyProtection="1">
      <alignment horizontal="center"/>
      <protection locked="0"/>
    </xf>
    <xf numFmtId="168" fontId="11" fillId="2" borderId="43" xfId="0" applyNumberFormat="1" applyFont="1" applyFill="1" applyBorder="1" applyAlignment="1">
      <alignment horizontal="center"/>
    </xf>
    <xf numFmtId="168" fontId="11" fillId="2" borderId="44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2" xfId="0" applyFont="1" applyFill="1" applyBorder="1" applyAlignment="1">
      <alignment horizontal="right"/>
    </xf>
    <xf numFmtId="1" fontId="13" fillId="6" borderId="45" xfId="0" applyNumberFormat="1" applyFont="1" applyFill="1" applyBorder="1" applyAlignment="1">
      <alignment horizontal="center"/>
    </xf>
    <xf numFmtId="168" fontId="13" fillId="6" borderId="30" xfId="0" applyNumberFormat="1" applyFont="1" applyFill="1" applyBorder="1" applyAlignment="1">
      <alignment horizontal="center"/>
    </xf>
    <xf numFmtId="168" fontId="13" fillId="6" borderId="3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38" xfId="0" applyFont="1" applyFill="1" applyBorder="1" applyAlignment="1">
      <alignment horizontal="right"/>
    </xf>
    <xf numFmtId="0" fontId="17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3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7" borderId="34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34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9" xfId="0" applyFont="1" applyFill="1" applyBorder="1" applyAlignment="1">
      <alignment horizontal="right"/>
    </xf>
    <xf numFmtId="166" fontId="17" fillId="3" borderId="34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3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68" fontId="13" fillId="7" borderId="13" xfId="0" applyNumberFormat="1" applyFont="1" applyFill="1" applyBorder="1" applyAlignment="1">
      <alignment horizontal="center"/>
    </xf>
    <xf numFmtId="168" fontId="11" fillId="2" borderId="0" xfId="0" applyNumberFormat="1" applyFont="1" applyFill="1" applyAlignment="1">
      <alignment horizontal="center"/>
    </xf>
    <xf numFmtId="10" fontId="11" fillId="6" borderId="34" xfId="0" applyNumberFormat="1" applyFont="1" applyFill="1" applyBorder="1" applyAlignment="1">
      <alignment horizontal="center"/>
    </xf>
    <xf numFmtId="0" fontId="11" fillId="2" borderId="35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7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7" fillId="3" borderId="24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7" fillId="3" borderId="25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7" fillId="3" borderId="35" xfId="0" applyFont="1" applyFill="1" applyBorder="1" applyAlignment="1" applyProtection="1">
      <alignment horizontal="center"/>
      <protection locked="0"/>
    </xf>
    <xf numFmtId="10" fontId="11" fillId="2" borderId="21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/>
    </xf>
    <xf numFmtId="2" fontId="16" fillId="2" borderId="23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right"/>
    </xf>
    <xf numFmtId="10" fontId="17" fillId="7" borderId="29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7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3" fillId="2" borderId="11" xfId="0" applyFont="1" applyFill="1" applyBorder="1"/>
    <xf numFmtId="0" fontId="11" fillId="2" borderId="11" xfId="0" applyFont="1" applyFill="1" applyBorder="1"/>
    <xf numFmtId="0" fontId="17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6" fillId="2" borderId="0" xfId="0" applyFont="1" applyFill="1" applyProtection="1">
      <protection locked="0"/>
    </xf>
    <xf numFmtId="166" fontId="11" fillId="2" borderId="24" xfId="0" applyNumberFormat="1" applyFont="1" applyFill="1" applyBorder="1" applyAlignment="1">
      <alignment horizontal="center"/>
    </xf>
    <xf numFmtId="166" fontId="11" fillId="2" borderId="25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7" fillId="6" borderId="47" xfId="0" applyNumberFormat="1" applyFont="1" applyFill="1" applyBorder="1" applyAlignment="1">
      <alignment horizontal="center"/>
    </xf>
    <xf numFmtId="22" fontId="6" fillId="2" borderId="0" xfId="0" applyNumberFormat="1" applyFont="1" applyFill="1"/>
    <xf numFmtId="0" fontId="24" fillId="2" borderId="0" xfId="0" applyFont="1" applyFill="1" applyAlignment="1" applyProtection="1">
      <alignment horizontal="left"/>
      <protection locked="0"/>
    </xf>
    <xf numFmtId="15" fontId="1" fillId="2" borderId="11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5" fillId="2" borderId="18" xfId="0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7" fillId="3" borderId="0" xfId="0" applyFont="1" applyFill="1" applyAlignment="1" applyProtection="1">
      <alignment horizontal="left" wrapText="1"/>
      <protection locked="0"/>
    </xf>
    <xf numFmtId="0" fontId="16" fillId="3" borderId="0" xfId="0" applyFont="1" applyFill="1" applyAlignment="1" applyProtection="1">
      <alignment horizontal="left" wrapText="1"/>
      <protection locked="0"/>
    </xf>
    <xf numFmtId="0" fontId="15" fillId="2" borderId="18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3" fillId="2" borderId="37" xfId="0" applyFont="1" applyFill="1" applyBorder="1" applyAlignment="1">
      <alignment horizontal="center"/>
    </xf>
    <xf numFmtId="0" fontId="13" fillId="2" borderId="38" xfId="0" applyFont="1" applyFill="1" applyBorder="1" applyAlignment="1">
      <alignment horizontal="center"/>
    </xf>
    <xf numFmtId="0" fontId="13" fillId="2" borderId="48" xfId="0" applyFont="1" applyFill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2" fontId="17" fillId="3" borderId="13" xfId="0" applyNumberFormat="1" applyFont="1" applyFill="1" applyBorder="1" applyAlignment="1" applyProtection="1">
      <alignment horizontal="center" vertical="center"/>
      <protection locked="0"/>
    </xf>
    <xf numFmtId="2" fontId="17" fillId="3" borderId="14" xfId="0" applyNumberFormat="1" applyFont="1" applyFill="1" applyBorder="1" applyAlignment="1" applyProtection="1">
      <alignment horizontal="center" vertical="center"/>
      <protection locked="0"/>
    </xf>
    <xf numFmtId="2" fontId="17" fillId="3" borderId="15" xfId="0" applyNumberFormat="1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left" vertical="center" wrapText="1"/>
    </xf>
    <xf numFmtId="0" fontId="15" fillId="2" borderId="21" xfId="0" applyFont="1" applyFill="1" applyBorder="1" applyAlignment="1">
      <alignment horizontal="left" vertical="center" wrapText="1"/>
    </xf>
    <xf numFmtId="0" fontId="15" fillId="2" borderId="35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center" vertical="center"/>
    </xf>
    <xf numFmtId="0" fontId="16" fillId="3" borderId="0" xfId="0" applyFont="1" applyFill="1" applyAlignment="1" applyProtection="1">
      <alignment horizontal="left"/>
      <protection locked="0"/>
    </xf>
    <xf numFmtId="0" fontId="15" fillId="2" borderId="18" xfId="0" applyFont="1" applyFill="1" applyBorder="1" applyAlignment="1">
      <alignment horizontal="justify" vertical="center" wrapText="1"/>
    </xf>
    <xf numFmtId="0" fontId="15" fillId="2" borderId="19" xfId="0" applyFont="1" applyFill="1" applyBorder="1" applyAlignment="1">
      <alignment horizontal="justify" vertical="center" wrapText="1"/>
    </xf>
    <xf numFmtId="0" fontId="15" fillId="2" borderId="20" xfId="0" applyFont="1" applyFill="1" applyBorder="1" applyAlignment="1">
      <alignment horizontal="justify" vertical="center" wrapText="1"/>
    </xf>
    <xf numFmtId="0" fontId="17" fillId="3" borderId="10" xfId="0" applyFont="1" applyFill="1" applyBorder="1" applyAlignment="1" applyProtection="1">
      <alignment horizontal="center"/>
      <protection locked="0"/>
    </xf>
    <xf numFmtId="2" fontId="13" fillId="2" borderId="21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0" fontId="11" fillId="2" borderId="50" xfId="0" applyFont="1" applyFill="1" applyBorder="1"/>
    <xf numFmtId="15" fontId="13" fillId="2" borderId="11" xfId="0" applyNumberFormat="1" applyFont="1" applyFill="1" applyBorder="1"/>
  </cellXfs>
  <cellStyles count="1">
    <cellStyle name="Normal" xfId="0" builtinId="0"/>
  </cellStyles>
  <dxfs count="26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41"/>
  <sheetViews>
    <sheetView view="pageBreakPreview" zoomScale="60" zoomScaleNormal="100" workbookViewId="0">
      <selection activeCell="B17" sqref="B1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27" t="s">
        <v>0</v>
      </c>
      <c r="B15" s="227"/>
      <c r="C15" s="227"/>
      <c r="D15" s="227"/>
      <c r="E15" s="22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110</v>
      </c>
      <c r="D17" s="9"/>
      <c r="E17" s="10"/>
    </row>
    <row r="18" spans="1:6" ht="16.5" customHeight="1" x14ac:dyDescent="0.3">
      <c r="A18" s="11" t="s">
        <v>4</v>
      </c>
      <c r="B18" s="74" t="s">
        <v>106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99.2</v>
      </c>
      <c r="C19" s="10"/>
      <c r="D19" s="10"/>
      <c r="E19" s="10"/>
    </row>
    <row r="20" spans="1:6" ht="16.5" customHeight="1" x14ac:dyDescent="0.3">
      <c r="A20" s="7" t="s">
        <v>6</v>
      </c>
      <c r="B20" s="12">
        <v>19.79</v>
      </c>
      <c r="C20" s="10"/>
      <c r="D20" s="10"/>
      <c r="E20" s="10"/>
    </row>
    <row r="21" spans="1:6" ht="16.5" customHeight="1" x14ac:dyDescent="0.3">
      <c r="A21" s="7" t="s">
        <v>7</v>
      </c>
      <c r="B21" s="13">
        <v>0.01</v>
      </c>
      <c r="C21" s="10"/>
      <c r="D21" s="10"/>
      <c r="E21" s="10"/>
    </row>
    <row r="22" spans="1:6" ht="15.75" customHeight="1" x14ac:dyDescent="0.25">
      <c r="A22" s="10"/>
      <c r="B22" s="224">
        <v>42396.734201388892</v>
      </c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8293642</v>
      </c>
      <c r="C24" s="18">
        <v>10447.1</v>
      </c>
      <c r="D24" s="19">
        <v>1.1000000000000001</v>
      </c>
      <c r="E24" s="20">
        <v>4.3</v>
      </c>
    </row>
    <row r="25" spans="1:6" ht="16.5" customHeight="1" x14ac:dyDescent="0.3">
      <c r="A25" s="17">
        <v>2</v>
      </c>
      <c r="B25" s="18">
        <v>8296655</v>
      </c>
      <c r="C25" s="18">
        <v>10234.200000000001</v>
      </c>
      <c r="D25" s="19">
        <v>1.1000000000000001</v>
      </c>
      <c r="E25" s="20">
        <v>4.3</v>
      </c>
    </row>
    <row r="26" spans="1:6" ht="16.5" customHeight="1" x14ac:dyDescent="0.3">
      <c r="A26" s="17">
        <v>3</v>
      </c>
      <c r="B26" s="18">
        <v>8292648</v>
      </c>
      <c r="C26" s="18">
        <v>10276.799999999999</v>
      </c>
      <c r="D26" s="19">
        <v>1.1000000000000001</v>
      </c>
      <c r="E26" s="20">
        <v>4.3</v>
      </c>
    </row>
    <row r="27" spans="1:6" ht="16.5" customHeight="1" x14ac:dyDescent="0.3">
      <c r="A27" s="17">
        <v>4</v>
      </c>
      <c r="B27" s="18">
        <v>8308715</v>
      </c>
      <c r="C27" s="18">
        <v>10421.1</v>
      </c>
      <c r="D27" s="19">
        <v>1.1000000000000001</v>
      </c>
      <c r="E27" s="20">
        <v>4.3</v>
      </c>
    </row>
    <row r="28" spans="1:6" ht="16.5" customHeight="1" x14ac:dyDescent="0.3">
      <c r="A28" s="17">
        <v>5</v>
      </c>
      <c r="B28" s="18">
        <v>8267735</v>
      </c>
      <c r="C28" s="18">
        <v>10340.5</v>
      </c>
      <c r="D28" s="19">
        <v>1</v>
      </c>
      <c r="E28" s="20">
        <v>4.3</v>
      </c>
    </row>
    <row r="29" spans="1:6" ht="16.5" customHeight="1" x14ac:dyDescent="0.3">
      <c r="A29" s="17">
        <v>6</v>
      </c>
      <c r="B29" s="21">
        <v>8305295</v>
      </c>
      <c r="C29" s="21">
        <v>10366.700000000001</v>
      </c>
      <c r="D29" s="19">
        <v>1</v>
      </c>
      <c r="E29" s="20">
        <v>4.3</v>
      </c>
    </row>
    <row r="30" spans="1:6" ht="16.5" customHeight="1" x14ac:dyDescent="0.3">
      <c r="A30" s="22" t="s">
        <v>13</v>
      </c>
      <c r="B30" s="23">
        <f>AVERAGE(B24:B29)</f>
        <v>8294115</v>
      </c>
      <c r="C30" s="24">
        <f>AVERAGE(C24:C29)</f>
        <v>10347.733333333335</v>
      </c>
      <c r="D30" s="25">
        <f>AVERAGE(D24:D29)</f>
        <v>1.0666666666666667</v>
      </c>
      <c r="E30" s="25">
        <f>AVERAGE(E24:E29)</f>
        <v>4.3</v>
      </c>
    </row>
    <row r="31" spans="1:6" ht="16.5" customHeight="1" x14ac:dyDescent="0.3">
      <c r="A31" s="26" t="s">
        <v>14</v>
      </c>
      <c r="B31" s="27">
        <f>(STDEV(B24:B29)/B30)</f>
        <v>1.7412574710286024E-3</v>
      </c>
      <c r="C31" s="28"/>
      <c r="D31" s="28"/>
      <c r="E31" s="29"/>
      <c r="F31" s="2"/>
    </row>
    <row r="32" spans="1:6" s="2" customFormat="1" ht="16.5" customHeight="1" x14ac:dyDescent="0.3">
      <c r="A32" s="30" t="s">
        <v>15</v>
      </c>
      <c r="B32" s="31">
        <f>COUNT(B24:B29)</f>
        <v>6</v>
      </c>
      <c r="C32" s="32"/>
      <c r="D32" s="33"/>
      <c r="E32" s="34"/>
    </row>
    <row r="33" spans="1:7" s="2" customFormat="1" ht="15.75" customHeight="1" x14ac:dyDescent="0.25">
      <c r="A33" s="10"/>
      <c r="B33" s="10"/>
      <c r="C33" s="10"/>
      <c r="D33" s="10"/>
      <c r="E33" s="35"/>
    </row>
    <row r="34" spans="1:7" s="2" customFormat="1" ht="16.5" customHeight="1" x14ac:dyDescent="0.3">
      <c r="A34" s="11" t="s">
        <v>16</v>
      </c>
      <c r="B34" s="36" t="s">
        <v>17</v>
      </c>
      <c r="C34" s="37"/>
      <c r="D34" s="37"/>
      <c r="E34" s="38"/>
    </row>
    <row r="35" spans="1:7" ht="16.5" customHeight="1" x14ac:dyDescent="0.3">
      <c r="A35" s="11"/>
      <c r="B35" s="225" t="s">
        <v>108</v>
      </c>
      <c r="C35" s="37"/>
      <c r="D35" s="37"/>
      <c r="E35" s="38"/>
      <c r="F35" s="2"/>
    </row>
    <row r="36" spans="1:7" ht="16.5" customHeight="1" x14ac:dyDescent="0.3">
      <c r="A36" s="11"/>
      <c r="B36" s="39" t="s">
        <v>18</v>
      </c>
      <c r="C36" s="37"/>
      <c r="D36" s="37"/>
      <c r="E36" s="37"/>
    </row>
    <row r="37" spans="1:7" ht="15.75" customHeight="1" x14ac:dyDescent="0.25">
      <c r="A37" s="10"/>
      <c r="B37" s="10"/>
      <c r="C37" s="10"/>
      <c r="D37" s="10"/>
      <c r="E37" s="10"/>
    </row>
    <row r="38" spans="1:7" ht="14.25" customHeight="1" thickBot="1" x14ac:dyDescent="0.3">
      <c r="A38" s="40"/>
      <c r="B38" s="41"/>
      <c r="D38" s="42"/>
      <c r="F38" s="43"/>
      <c r="G38" s="43"/>
    </row>
    <row r="39" spans="1:7" ht="15" customHeight="1" x14ac:dyDescent="0.3">
      <c r="B39" s="228" t="s">
        <v>19</v>
      </c>
      <c r="C39" s="228"/>
      <c r="E39" s="44" t="s">
        <v>20</v>
      </c>
      <c r="F39" s="45"/>
      <c r="G39" s="44" t="s">
        <v>21</v>
      </c>
    </row>
    <row r="40" spans="1:7" ht="15" customHeight="1" x14ac:dyDescent="0.3">
      <c r="A40" s="46" t="s">
        <v>22</v>
      </c>
      <c r="B40" s="47"/>
      <c r="C40" s="47"/>
      <c r="E40" s="47"/>
      <c r="F40" s="2"/>
      <c r="G40" s="48"/>
    </row>
    <row r="41" spans="1:7" ht="15" customHeight="1" x14ac:dyDescent="0.3">
      <c r="A41" s="46" t="s">
        <v>23</v>
      </c>
      <c r="B41" s="49"/>
      <c r="C41" s="49" t="s">
        <v>111</v>
      </c>
      <c r="E41" s="226">
        <v>42415</v>
      </c>
      <c r="F41" s="2"/>
      <c r="G4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39:C3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" workbookViewId="0">
      <selection activeCell="C14" sqref="C1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32" t="s">
        <v>24</v>
      </c>
      <c r="B11" s="233"/>
      <c r="C11" s="233"/>
      <c r="D11" s="233"/>
      <c r="E11" s="233"/>
      <c r="F11" s="234"/>
      <c r="G11" s="90"/>
    </row>
    <row r="12" spans="1:7" ht="16.5" customHeight="1" x14ac:dyDescent="0.3">
      <c r="A12" s="231" t="s">
        <v>25</v>
      </c>
      <c r="B12" s="231"/>
      <c r="C12" s="231"/>
      <c r="D12" s="231"/>
      <c r="E12" s="231"/>
      <c r="F12" s="231"/>
      <c r="G12" s="89"/>
    </row>
    <row r="14" spans="1:7" ht="16.5" customHeight="1" x14ac:dyDescent="0.3">
      <c r="A14" s="236" t="s">
        <v>26</v>
      </c>
      <c r="B14" s="236"/>
      <c r="C14" s="8" t="s">
        <v>110</v>
      </c>
    </row>
    <row r="15" spans="1:7" ht="16.5" customHeight="1" x14ac:dyDescent="0.3">
      <c r="A15" s="236" t="s">
        <v>27</v>
      </c>
      <c r="B15" s="236"/>
      <c r="C15" s="59" t="s">
        <v>102</v>
      </c>
    </row>
    <row r="16" spans="1:7" ht="16.5" customHeight="1" x14ac:dyDescent="0.3">
      <c r="A16" s="236" t="s">
        <v>28</v>
      </c>
      <c r="B16" s="236"/>
      <c r="C16" s="59" t="s">
        <v>103</v>
      </c>
    </row>
    <row r="17" spans="1:5" ht="16.5" customHeight="1" x14ac:dyDescent="0.3">
      <c r="A17" s="236" t="s">
        <v>29</v>
      </c>
      <c r="B17" s="236"/>
      <c r="C17" s="59" t="s">
        <v>109</v>
      </c>
    </row>
    <row r="18" spans="1:5" ht="16.5" customHeight="1" x14ac:dyDescent="0.3">
      <c r="A18" s="236" t="s">
        <v>30</v>
      </c>
      <c r="B18" s="236"/>
      <c r="C18" s="96" t="s">
        <v>104</v>
      </c>
    </row>
    <row r="19" spans="1:5" ht="16.5" customHeight="1" x14ac:dyDescent="0.3">
      <c r="A19" s="236" t="s">
        <v>31</v>
      </c>
      <c r="B19" s="236"/>
      <c r="C19" s="96" t="s">
        <v>105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231" t="s">
        <v>1</v>
      </c>
      <c r="B21" s="231"/>
      <c r="C21" s="58" t="s">
        <v>32</v>
      </c>
      <c r="D21" s="65"/>
    </row>
    <row r="22" spans="1:5" ht="15.75" customHeight="1" x14ac:dyDescent="0.3">
      <c r="A22" s="235"/>
      <c r="B22" s="235"/>
      <c r="C22" s="56"/>
      <c r="D22" s="235"/>
      <c r="E22" s="235"/>
    </row>
    <row r="23" spans="1:5" ht="33.75" customHeight="1" x14ac:dyDescent="0.3">
      <c r="C23" s="85" t="s">
        <v>33</v>
      </c>
      <c r="D23" s="84" t="s">
        <v>34</v>
      </c>
      <c r="E23" s="51"/>
    </row>
    <row r="24" spans="1:5" ht="15.75" customHeight="1" x14ac:dyDescent="0.3">
      <c r="C24" s="94">
        <v>1143.2</v>
      </c>
      <c r="D24" s="86">
        <f t="shared" ref="D24:D43" si="0">(C24-$C$46)/$C$46</f>
        <v>-5.0825036552251601E-3</v>
      </c>
      <c r="E24" s="52"/>
    </row>
    <row r="25" spans="1:5" ht="15.75" customHeight="1" x14ac:dyDescent="0.3">
      <c r="C25" s="94">
        <v>1145.7</v>
      </c>
      <c r="D25" s="87">
        <f t="shared" si="0"/>
        <v>-2.9067743507623046E-3</v>
      </c>
      <c r="E25" s="52"/>
    </row>
    <row r="26" spans="1:5" ht="15.75" customHeight="1" x14ac:dyDescent="0.3">
      <c r="C26" s="94">
        <v>1148.8</v>
      </c>
      <c r="D26" s="87">
        <f t="shared" si="0"/>
        <v>-2.088700132284421E-4</v>
      </c>
      <c r="E26" s="52"/>
    </row>
    <row r="27" spans="1:5" ht="15.75" customHeight="1" x14ac:dyDescent="0.3">
      <c r="C27" s="94">
        <v>1149.0999999999999</v>
      </c>
      <c r="D27" s="87">
        <f t="shared" si="0"/>
        <v>5.2217503307061052E-5</v>
      </c>
      <c r="E27" s="52"/>
    </row>
    <row r="28" spans="1:5" ht="15.75" customHeight="1" x14ac:dyDescent="0.3">
      <c r="C28" s="94">
        <v>1153.5999999999999</v>
      </c>
      <c r="D28" s="87">
        <f t="shared" si="0"/>
        <v>3.9685302513402018E-3</v>
      </c>
      <c r="E28" s="52"/>
    </row>
    <row r="29" spans="1:5" ht="15.75" customHeight="1" x14ac:dyDescent="0.3">
      <c r="C29" s="94">
        <v>1149.9000000000001</v>
      </c>
      <c r="D29" s="87">
        <f t="shared" si="0"/>
        <v>7.484508807353333E-4</v>
      </c>
      <c r="E29" s="52"/>
    </row>
    <row r="30" spans="1:5" ht="15.75" customHeight="1" x14ac:dyDescent="0.3">
      <c r="C30" s="94">
        <v>1143.7</v>
      </c>
      <c r="D30" s="87">
        <f t="shared" si="0"/>
        <v>-4.6473577943325888E-3</v>
      </c>
      <c r="E30" s="52"/>
    </row>
    <row r="31" spans="1:5" ht="15.75" customHeight="1" x14ac:dyDescent="0.3">
      <c r="C31" s="94">
        <v>1146.5999999999999</v>
      </c>
      <c r="D31" s="87">
        <f t="shared" si="0"/>
        <v>-2.1235118011557952E-3</v>
      </c>
      <c r="E31" s="52"/>
    </row>
    <row r="32" spans="1:5" ht="15.75" customHeight="1" x14ac:dyDescent="0.3">
      <c r="C32" s="94">
        <v>1147.8</v>
      </c>
      <c r="D32" s="87">
        <f t="shared" si="0"/>
        <v>-1.0791617350135844E-3</v>
      </c>
      <c r="E32" s="52"/>
    </row>
    <row r="33" spans="1:7" ht="15.75" customHeight="1" x14ac:dyDescent="0.3">
      <c r="C33" s="94">
        <v>1149.0999999999999</v>
      </c>
      <c r="D33" s="87">
        <f t="shared" si="0"/>
        <v>5.2217503307061052E-5</v>
      </c>
      <c r="E33" s="52"/>
    </row>
    <row r="34" spans="1:7" ht="15.75" customHeight="1" x14ac:dyDescent="0.3">
      <c r="C34" s="94">
        <v>1145.7</v>
      </c>
      <c r="D34" s="87">
        <f t="shared" si="0"/>
        <v>-2.9067743507623046E-3</v>
      </c>
      <c r="E34" s="52"/>
    </row>
    <row r="35" spans="1:7" ht="15.75" customHeight="1" x14ac:dyDescent="0.3">
      <c r="C35" s="94">
        <v>1153.9000000000001</v>
      </c>
      <c r="D35" s="87">
        <f t="shared" si="0"/>
        <v>4.2296177678759032E-3</v>
      </c>
      <c r="E35" s="52"/>
    </row>
    <row r="36" spans="1:7" ht="15.75" customHeight="1" x14ac:dyDescent="0.3">
      <c r="C36" s="94">
        <v>1144.5999999999999</v>
      </c>
      <c r="D36" s="87">
        <f t="shared" si="0"/>
        <v>-3.8640952447260798E-3</v>
      </c>
      <c r="E36" s="52"/>
    </row>
    <row r="37" spans="1:7" ht="15.75" customHeight="1" x14ac:dyDescent="0.3">
      <c r="C37" s="94">
        <v>1153</v>
      </c>
      <c r="D37" s="87">
        <f t="shared" si="0"/>
        <v>3.4463552182691956E-3</v>
      </c>
      <c r="E37" s="52"/>
    </row>
    <row r="38" spans="1:7" ht="15.75" customHeight="1" x14ac:dyDescent="0.3">
      <c r="C38" s="94">
        <v>1157.2</v>
      </c>
      <c r="D38" s="87">
        <f t="shared" si="0"/>
        <v>7.1015804497668329E-3</v>
      </c>
      <c r="E38" s="52"/>
    </row>
    <row r="39" spans="1:7" ht="15.75" customHeight="1" x14ac:dyDescent="0.3">
      <c r="C39" s="94">
        <v>1143.3</v>
      </c>
      <c r="D39" s="87">
        <f t="shared" si="0"/>
        <v>-4.9954744830467256E-3</v>
      </c>
      <c r="E39" s="52"/>
    </row>
    <row r="40" spans="1:7" ht="15.75" customHeight="1" x14ac:dyDescent="0.3">
      <c r="C40" s="94">
        <v>1147.2</v>
      </c>
      <c r="D40" s="87">
        <f t="shared" si="0"/>
        <v>-1.6013367680845908E-3</v>
      </c>
      <c r="E40" s="52"/>
    </row>
    <row r="41" spans="1:7" ht="15.75" customHeight="1" x14ac:dyDescent="0.3">
      <c r="C41" s="94">
        <v>1150.0999999999999</v>
      </c>
      <c r="D41" s="87">
        <f t="shared" si="0"/>
        <v>9.2250922509220341E-4</v>
      </c>
      <c r="E41" s="52"/>
    </row>
    <row r="42" spans="1:7" ht="15.75" customHeight="1" x14ac:dyDescent="0.3">
      <c r="C42" s="94">
        <v>1153.4000000000001</v>
      </c>
      <c r="D42" s="87">
        <f t="shared" si="0"/>
        <v>3.7944719069833315E-3</v>
      </c>
      <c r="E42" s="52"/>
    </row>
    <row r="43" spans="1:7" ht="16.5" customHeight="1" x14ac:dyDescent="0.3">
      <c r="C43" s="95">
        <v>1154.9000000000001</v>
      </c>
      <c r="D43" s="88">
        <f t="shared" si="0"/>
        <v>5.0999094896610449E-3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35</v>
      </c>
      <c r="C45" s="82">
        <f>SUM(C24:C44)</f>
        <v>22980.799999999999</v>
      </c>
      <c r="D45" s="77"/>
      <c r="E45" s="53"/>
    </row>
    <row r="46" spans="1:7" ht="17.25" customHeight="1" x14ac:dyDescent="0.3">
      <c r="B46" s="81" t="s">
        <v>36</v>
      </c>
      <c r="C46" s="83">
        <f>AVERAGE(C24:C44)</f>
        <v>1149.04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36</v>
      </c>
      <c r="C48" s="84" t="s">
        <v>37</v>
      </c>
      <c r="D48" s="79"/>
      <c r="G48" s="57"/>
    </row>
    <row r="49" spans="1:6" ht="17.25" customHeight="1" x14ac:dyDescent="0.3">
      <c r="B49" s="229">
        <f>C46</f>
        <v>1149.04</v>
      </c>
      <c r="C49" s="92">
        <f>-IF(C46&lt;=80,10%,IF(C46&lt;250,7.5%,5%))</f>
        <v>-0.05</v>
      </c>
      <c r="D49" s="80">
        <f>IF(C46&lt;=80,C46*0.9,IF(C46&lt;250,C46*0.925,C46*0.95))</f>
        <v>1091.588</v>
      </c>
    </row>
    <row r="50" spans="1:6" ht="17.25" customHeight="1" x14ac:dyDescent="0.3">
      <c r="B50" s="230"/>
      <c r="C50" s="93">
        <f>IF(C46&lt;=80, 10%, IF(C46&lt;250, 7.5%, 5%))</f>
        <v>0.05</v>
      </c>
      <c r="D50" s="80">
        <f>IF(C46&lt;=80, C46*1.1, IF(C46&lt;250, C46*1.075, C46*1.05))</f>
        <v>1206.492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19</v>
      </c>
      <c r="C52" s="66"/>
      <c r="D52" s="67" t="s">
        <v>20</v>
      </c>
      <c r="E52" s="68"/>
      <c r="F52" s="67" t="s">
        <v>21</v>
      </c>
    </row>
    <row r="53" spans="1:6" ht="34.5" customHeight="1" x14ac:dyDescent="0.3">
      <c r="A53" s="69" t="s">
        <v>22</v>
      </c>
      <c r="B53" s="70"/>
      <c r="C53" s="71"/>
      <c r="D53" s="70"/>
      <c r="E53" s="60"/>
      <c r="F53" s="72"/>
    </row>
    <row r="54" spans="1:6" ht="34.5" customHeight="1" x14ac:dyDescent="0.3">
      <c r="A54" s="69" t="s">
        <v>23</v>
      </c>
      <c r="B54" s="73"/>
      <c r="C54" s="74"/>
      <c r="D54" s="73"/>
      <c r="E54" s="60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5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4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3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2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1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0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9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8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7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6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5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4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3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2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1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0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9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8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7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6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5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6"/>
  <sheetViews>
    <sheetView tabSelected="1" view="pageBreakPreview" topLeftCell="A54" zoomScale="60" zoomScaleNormal="40" workbookViewId="0">
      <selection activeCell="E80" sqref="E8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49" t="s">
        <v>93</v>
      </c>
      <c r="B1" s="249"/>
      <c r="C1" s="249"/>
      <c r="D1" s="249"/>
      <c r="E1" s="249"/>
      <c r="F1" s="249"/>
      <c r="G1" s="249"/>
      <c r="H1" s="249"/>
      <c r="I1" s="249"/>
    </row>
    <row r="2" spans="1:9" ht="18.75" customHeight="1" x14ac:dyDescent="0.25">
      <c r="A2" s="249"/>
      <c r="B2" s="249"/>
      <c r="C2" s="249"/>
      <c r="D2" s="249"/>
      <c r="E2" s="249"/>
      <c r="F2" s="249"/>
      <c r="G2" s="249"/>
      <c r="H2" s="249"/>
      <c r="I2" s="249"/>
    </row>
    <row r="3" spans="1:9" ht="18.75" customHeight="1" x14ac:dyDescent="0.25">
      <c r="A3" s="249"/>
      <c r="B3" s="249"/>
      <c r="C3" s="249"/>
      <c r="D3" s="249"/>
      <c r="E3" s="249"/>
      <c r="F3" s="249"/>
      <c r="G3" s="249"/>
      <c r="H3" s="249"/>
      <c r="I3" s="249"/>
    </row>
    <row r="4" spans="1:9" ht="18.75" customHeight="1" x14ac:dyDescent="0.25">
      <c r="A4" s="249"/>
      <c r="B4" s="249"/>
      <c r="C4" s="249"/>
      <c r="D4" s="249"/>
      <c r="E4" s="249"/>
      <c r="F4" s="249"/>
      <c r="G4" s="249"/>
      <c r="H4" s="249"/>
      <c r="I4" s="249"/>
    </row>
    <row r="5" spans="1:9" ht="18.75" customHeight="1" x14ac:dyDescent="0.25">
      <c r="A5" s="249"/>
      <c r="B5" s="249"/>
      <c r="C5" s="249"/>
      <c r="D5" s="249"/>
      <c r="E5" s="249"/>
      <c r="F5" s="249"/>
      <c r="G5" s="249"/>
      <c r="H5" s="249"/>
      <c r="I5" s="249"/>
    </row>
    <row r="6" spans="1:9" ht="18.75" customHeight="1" x14ac:dyDescent="0.25">
      <c r="A6" s="249"/>
      <c r="B6" s="249"/>
      <c r="C6" s="249"/>
      <c r="D6" s="249"/>
      <c r="E6" s="249"/>
      <c r="F6" s="249"/>
      <c r="G6" s="249"/>
      <c r="H6" s="249"/>
      <c r="I6" s="249"/>
    </row>
    <row r="7" spans="1:9" ht="18.75" customHeight="1" x14ac:dyDescent="0.25">
      <c r="A7" s="249"/>
      <c r="B7" s="249"/>
      <c r="C7" s="249"/>
      <c r="D7" s="249"/>
      <c r="E7" s="249"/>
      <c r="F7" s="249"/>
      <c r="G7" s="249"/>
      <c r="H7" s="249"/>
      <c r="I7" s="249"/>
    </row>
    <row r="8" spans="1:9" x14ac:dyDescent="0.25">
      <c r="A8" s="250" t="s">
        <v>94</v>
      </c>
      <c r="B8" s="250"/>
      <c r="C8" s="250"/>
      <c r="D8" s="250"/>
      <c r="E8" s="250"/>
      <c r="F8" s="250"/>
      <c r="G8" s="250"/>
      <c r="H8" s="250"/>
      <c r="I8" s="250"/>
    </row>
    <row r="9" spans="1:9" x14ac:dyDescent="0.25">
      <c r="A9" s="250"/>
      <c r="B9" s="250"/>
      <c r="C9" s="250"/>
      <c r="D9" s="250"/>
      <c r="E9" s="250"/>
      <c r="F9" s="250"/>
      <c r="G9" s="250"/>
      <c r="H9" s="250"/>
      <c r="I9" s="250"/>
    </row>
    <row r="10" spans="1:9" x14ac:dyDescent="0.25">
      <c r="A10" s="250"/>
      <c r="B10" s="250"/>
      <c r="C10" s="250"/>
      <c r="D10" s="250"/>
      <c r="E10" s="250"/>
      <c r="F10" s="250"/>
      <c r="G10" s="250"/>
      <c r="H10" s="250"/>
      <c r="I10" s="250"/>
    </row>
    <row r="11" spans="1:9" x14ac:dyDescent="0.25">
      <c r="A11" s="250"/>
      <c r="B11" s="250"/>
      <c r="C11" s="250"/>
      <c r="D11" s="250"/>
      <c r="E11" s="250"/>
      <c r="F11" s="250"/>
      <c r="G11" s="250"/>
      <c r="H11" s="250"/>
      <c r="I11" s="250"/>
    </row>
    <row r="12" spans="1:9" x14ac:dyDescent="0.25">
      <c r="A12" s="250"/>
      <c r="B12" s="250"/>
      <c r="C12" s="250"/>
      <c r="D12" s="250"/>
      <c r="E12" s="250"/>
      <c r="F12" s="250"/>
      <c r="G12" s="250"/>
      <c r="H12" s="250"/>
      <c r="I12" s="250"/>
    </row>
    <row r="13" spans="1:9" x14ac:dyDescent="0.25">
      <c r="A13" s="250"/>
      <c r="B13" s="250"/>
      <c r="C13" s="250"/>
      <c r="D13" s="250"/>
      <c r="E13" s="250"/>
      <c r="F13" s="250"/>
      <c r="G13" s="250"/>
      <c r="H13" s="250"/>
      <c r="I13" s="250"/>
    </row>
    <row r="14" spans="1:9" x14ac:dyDescent="0.25">
      <c r="A14" s="250"/>
      <c r="B14" s="250"/>
      <c r="C14" s="250"/>
      <c r="D14" s="250"/>
      <c r="E14" s="250"/>
      <c r="F14" s="250"/>
      <c r="G14" s="250"/>
      <c r="H14" s="250"/>
      <c r="I14" s="250"/>
    </row>
    <row r="15" spans="1:9" ht="19.5" customHeight="1" x14ac:dyDescent="0.3">
      <c r="A15" s="97"/>
    </row>
    <row r="16" spans="1:9" ht="19.5" customHeight="1" x14ac:dyDescent="0.3">
      <c r="A16" s="237" t="s">
        <v>24</v>
      </c>
      <c r="B16" s="238"/>
      <c r="C16" s="238"/>
      <c r="D16" s="238"/>
      <c r="E16" s="238"/>
      <c r="F16" s="238"/>
      <c r="G16" s="238"/>
      <c r="H16" s="239"/>
    </row>
    <row r="17" spans="1:14" ht="20.25" customHeight="1" x14ac:dyDescent="0.25">
      <c r="A17" s="240" t="s">
        <v>38</v>
      </c>
      <c r="B17" s="240"/>
      <c r="C17" s="240"/>
      <c r="D17" s="240"/>
      <c r="E17" s="240"/>
      <c r="F17" s="240"/>
      <c r="G17" s="240"/>
      <c r="H17" s="240"/>
    </row>
    <row r="18" spans="1:14" ht="26.25" customHeight="1" x14ac:dyDescent="0.4">
      <c r="A18" s="99" t="s">
        <v>26</v>
      </c>
      <c r="B18" s="241" t="s">
        <v>110</v>
      </c>
      <c r="C18" s="241"/>
      <c r="D18" s="215"/>
      <c r="E18" s="100"/>
      <c r="F18" s="101"/>
      <c r="G18" s="101"/>
      <c r="H18" s="101"/>
    </row>
    <row r="19" spans="1:14" ht="26.25" customHeight="1" x14ac:dyDescent="0.4">
      <c r="A19" s="99" t="s">
        <v>27</v>
      </c>
      <c r="B19" s="102" t="s">
        <v>102</v>
      </c>
      <c r="C19" s="217">
        <v>29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28</v>
      </c>
      <c r="B20" s="242" t="s">
        <v>103</v>
      </c>
      <c r="C20" s="242"/>
      <c r="D20" s="101"/>
      <c r="E20" s="101"/>
      <c r="F20" s="101"/>
      <c r="G20" s="101"/>
      <c r="H20" s="101"/>
    </row>
    <row r="21" spans="1:14" ht="26.25" customHeight="1" x14ac:dyDescent="0.4">
      <c r="A21" s="99" t="s">
        <v>29</v>
      </c>
      <c r="B21" s="242" t="s">
        <v>109</v>
      </c>
      <c r="C21" s="242"/>
      <c r="D21" s="242"/>
      <c r="E21" s="242"/>
      <c r="F21" s="242"/>
      <c r="G21" s="242"/>
      <c r="H21" s="242"/>
      <c r="I21" s="103"/>
    </row>
    <row r="22" spans="1:14" ht="26.25" customHeight="1" x14ac:dyDescent="0.4">
      <c r="A22" s="99" t="s">
        <v>30</v>
      </c>
      <c r="B22" s="104" t="s">
        <v>104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31</v>
      </c>
      <c r="B23" s="104" t="s">
        <v>105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241" t="s">
        <v>106</v>
      </c>
      <c r="C26" s="241"/>
    </row>
    <row r="27" spans="1:14" ht="26.25" customHeight="1" x14ac:dyDescent="0.4">
      <c r="A27" s="108" t="s">
        <v>39</v>
      </c>
      <c r="B27" s="269" t="s">
        <v>107</v>
      </c>
      <c r="C27" s="269"/>
    </row>
    <row r="28" spans="1:14" ht="27" customHeight="1" x14ac:dyDescent="0.4">
      <c r="A28" s="108" t="s">
        <v>5</v>
      </c>
      <c r="B28" s="109">
        <v>99.2</v>
      </c>
    </row>
    <row r="29" spans="1:14" s="14" customFormat="1" ht="27" customHeight="1" x14ac:dyDescent="0.4">
      <c r="A29" s="108" t="s">
        <v>40</v>
      </c>
      <c r="B29" s="110">
        <v>0</v>
      </c>
      <c r="C29" s="270" t="s">
        <v>92</v>
      </c>
      <c r="D29" s="271"/>
      <c r="E29" s="271"/>
      <c r="F29" s="271"/>
      <c r="G29" s="272"/>
      <c r="I29" s="111"/>
      <c r="J29" s="111"/>
      <c r="K29" s="111"/>
      <c r="L29" s="111"/>
    </row>
    <row r="30" spans="1:14" s="14" customFormat="1" ht="19.5" customHeight="1" x14ac:dyDescent="0.3">
      <c r="A30" s="108" t="s">
        <v>41</v>
      </c>
      <c r="B30" s="112">
        <f>B28-B29</f>
        <v>99.2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42</v>
      </c>
      <c r="B31" s="115">
        <v>1</v>
      </c>
      <c r="C31" s="243" t="s">
        <v>43</v>
      </c>
      <c r="D31" s="244"/>
      <c r="E31" s="244"/>
      <c r="F31" s="244"/>
      <c r="G31" s="244"/>
      <c r="H31" s="245"/>
      <c r="I31" s="111"/>
      <c r="J31" s="111"/>
      <c r="K31" s="111"/>
      <c r="L31" s="111"/>
    </row>
    <row r="32" spans="1:14" s="14" customFormat="1" ht="27" customHeight="1" x14ac:dyDescent="0.4">
      <c r="A32" s="108" t="s">
        <v>44</v>
      </c>
      <c r="B32" s="115">
        <v>1</v>
      </c>
      <c r="C32" s="243" t="s">
        <v>45</v>
      </c>
      <c r="D32" s="244"/>
      <c r="E32" s="244"/>
      <c r="F32" s="244"/>
      <c r="G32" s="244"/>
      <c r="H32" s="245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46</v>
      </c>
      <c r="B34" s="120">
        <f>B31/B32</f>
        <v>1</v>
      </c>
      <c r="C34" s="98" t="s">
        <v>47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95</v>
      </c>
      <c r="B36" s="122">
        <v>100</v>
      </c>
      <c r="C36" s="98"/>
      <c r="D36" s="246" t="s">
        <v>48</v>
      </c>
      <c r="E36" s="247"/>
      <c r="F36" s="246" t="s">
        <v>49</v>
      </c>
      <c r="G36" s="248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50</v>
      </c>
      <c r="B37" s="124">
        <v>3</v>
      </c>
      <c r="C37" s="125" t="s">
        <v>51</v>
      </c>
      <c r="D37" s="126" t="s">
        <v>52</v>
      </c>
      <c r="E37" s="127" t="s">
        <v>53</v>
      </c>
      <c r="F37" s="126" t="s">
        <v>52</v>
      </c>
      <c r="G37" s="128" t="s">
        <v>53</v>
      </c>
      <c r="I37" s="129" t="s">
        <v>96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54</v>
      </c>
      <c r="B38" s="124">
        <v>50</v>
      </c>
      <c r="C38" s="130">
        <v>1</v>
      </c>
      <c r="D38" s="131">
        <v>8326783</v>
      </c>
      <c r="E38" s="132">
        <f>IF(ISBLANK(D38),"-",$D$48/$D$45*D38)</f>
        <v>7069171.6993485373</v>
      </c>
      <c r="F38" s="131">
        <v>8402695</v>
      </c>
      <c r="G38" s="133">
        <f>IF(ISBLANK(F38),"-",$D$48/$F$45*F38)</f>
        <v>6985369.1813910929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55</v>
      </c>
      <c r="B39" s="124">
        <v>1</v>
      </c>
      <c r="C39" s="135">
        <v>2</v>
      </c>
      <c r="D39" s="136">
        <v>8294252</v>
      </c>
      <c r="E39" s="137">
        <f>IF(ISBLANK(D39),"-",$D$48/$D$45*D39)</f>
        <v>7041553.9237260055</v>
      </c>
      <c r="F39" s="136">
        <v>8433192</v>
      </c>
      <c r="G39" s="138">
        <f>IF(ISBLANK(F39),"-",$D$48/$F$45*F39)</f>
        <v>7010722.0954174716</v>
      </c>
      <c r="I39" s="263">
        <f>ABS((F43/D43*D42)-F42)/D42</f>
        <v>8.3714959081378614E-3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56</v>
      </c>
      <c r="B40" s="124">
        <v>1</v>
      </c>
      <c r="C40" s="135">
        <v>3</v>
      </c>
      <c r="D40" s="136">
        <v>8303440</v>
      </c>
      <c r="E40" s="137">
        <f>IF(ISBLANK(D40),"-",$D$48/$D$45*D40)</f>
        <v>7049354.2410362577</v>
      </c>
      <c r="F40" s="136">
        <v>8408901</v>
      </c>
      <c r="G40" s="138">
        <f>IF(ISBLANK(F40),"-",$D$48/$F$45*F40)</f>
        <v>6990528.3834256437</v>
      </c>
      <c r="I40" s="263"/>
      <c r="L40" s="116"/>
      <c r="M40" s="116"/>
      <c r="N40" s="139"/>
    </row>
    <row r="41" spans="1:14" ht="27" customHeight="1" x14ac:dyDescent="0.4">
      <c r="A41" s="123" t="s">
        <v>57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58</v>
      </c>
      <c r="B42" s="124">
        <v>1</v>
      </c>
      <c r="C42" s="145" t="s">
        <v>59</v>
      </c>
      <c r="D42" s="146">
        <f>AVERAGE(D38:D41)</f>
        <v>8308158.333333333</v>
      </c>
      <c r="E42" s="147">
        <f>AVERAGE(E38:E41)</f>
        <v>7053359.9547036001</v>
      </c>
      <c r="F42" s="146">
        <f>AVERAGE(F38:F41)</f>
        <v>8414929.333333334</v>
      </c>
      <c r="G42" s="148">
        <f>AVERAGE(G38:G41)</f>
        <v>6995539.8867447348</v>
      </c>
      <c r="H42" s="149"/>
    </row>
    <row r="43" spans="1:14" ht="26.25" customHeight="1" x14ac:dyDescent="0.4">
      <c r="A43" s="123" t="s">
        <v>60</v>
      </c>
      <c r="B43" s="124">
        <v>1</v>
      </c>
      <c r="C43" s="150" t="s">
        <v>61</v>
      </c>
      <c r="D43" s="151">
        <v>19.79</v>
      </c>
      <c r="E43" s="139"/>
      <c r="F43" s="151">
        <v>20.21</v>
      </c>
      <c r="H43" s="149"/>
    </row>
    <row r="44" spans="1:14" ht="26.25" customHeight="1" x14ac:dyDescent="0.4">
      <c r="A44" s="123" t="s">
        <v>62</v>
      </c>
      <c r="B44" s="124">
        <v>1</v>
      </c>
      <c r="C44" s="152" t="s">
        <v>63</v>
      </c>
      <c r="D44" s="153">
        <f>D43*$B$34</f>
        <v>19.79</v>
      </c>
      <c r="E44" s="154"/>
      <c r="F44" s="153">
        <f>F43*$B$34</f>
        <v>20.21</v>
      </c>
      <c r="H44" s="149"/>
    </row>
    <row r="45" spans="1:14" ht="19.5" customHeight="1" x14ac:dyDescent="0.3">
      <c r="A45" s="123" t="s">
        <v>64</v>
      </c>
      <c r="B45" s="155">
        <f>(B44/B43)*(B42/B41)*(B40/B39)*(B38/B37)*B36</f>
        <v>1666.6666666666667</v>
      </c>
      <c r="C45" s="152" t="s">
        <v>65</v>
      </c>
      <c r="D45" s="156">
        <f>D44*$B$30/100</f>
        <v>19.631679999999999</v>
      </c>
      <c r="E45" s="157"/>
      <c r="F45" s="156">
        <f>F44*$B$30/100</f>
        <v>20.04832</v>
      </c>
      <c r="H45" s="149"/>
    </row>
    <row r="46" spans="1:14" ht="19.5" customHeight="1" x14ac:dyDescent="0.3">
      <c r="A46" s="264" t="s">
        <v>66</v>
      </c>
      <c r="B46" s="265"/>
      <c r="C46" s="152" t="s">
        <v>67</v>
      </c>
      <c r="D46" s="158">
        <f>D45/$B$45</f>
        <v>1.1779007999999999E-2</v>
      </c>
      <c r="E46" s="159"/>
      <c r="F46" s="160">
        <f>F45/$B$45</f>
        <v>1.2028992000000001E-2</v>
      </c>
      <c r="H46" s="149"/>
    </row>
    <row r="47" spans="1:14" ht="27" customHeight="1" x14ac:dyDescent="0.4">
      <c r="A47" s="266"/>
      <c r="B47" s="267"/>
      <c r="C47" s="161" t="s">
        <v>97</v>
      </c>
      <c r="D47" s="162">
        <v>0.01</v>
      </c>
      <c r="E47" s="163"/>
      <c r="F47" s="159"/>
      <c r="H47" s="149"/>
    </row>
    <row r="48" spans="1:14" ht="18.75" x14ac:dyDescent="0.3">
      <c r="C48" s="164" t="s">
        <v>68</v>
      </c>
      <c r="D48" s="156">
        <f>D47*$B$45</f>
        <v>16.666666666666668</v>
      </c>
      <c r="F48" s="165"/>
      <c r="H48" s="149"/>
    </row>
    <row r="49" spans="1:12" ht="19.5" customHeight="1" x14ac:dyDescent="0.3">
      <c r="C49" s="166" t="s">
        <v>69</v>
      </c>
      <c r="D49" s="167">
        <f>D48/B34</f>
        <v>16.666666666666668</v>
      </c>
      <c r="F49" s="165"/>
      <c r="H49" s="149"/>
    </row>
    <row r="50" spans="1:12" ht="18.75" x14ac:dyDescent="0.3">
      <c r="C50" s="121" t="s">
        <v>70</v>
      </c>
      <c r="D50" s="168">
        <f>AVERAGE(E38:E41,G38:G41)</f>
        <v>7024449.9207241684</v>
      </c>
      <c r="F50" s="169"/>
      <c r="H50" s="149"/>
    </row>
    <row r="51" spans="1:12" ht="18.75" x14ac:dyDescent="0.3">
      <c r="C51" s="123" t="s">
        <v>71</v>
      </c>
      <c r="D51" s="170">
        <f>STDEV(E38:E41,G38:G41)/D50</f>
        <v>4.8399174416006276E-3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72</v>
      </c>
    </row>
    <row r="55" spans="1:12" ht="18.75" x14ac:dyDescent="0.3">
      <c r="A55" s="98" t="s">
        <v>73</v>
      </c>
      <c r="B55" s="175" t="str">
        <f>B21</f>
        <v>Each suppository contains paracetamol Bp  125mg</v>
      </c>
    </row>
    <row r="56" spans="1:12" ht="26.25" customHeight="1" x14ac:dyDescent="0.4">
      <c r="A56" s="176" t="s">
        <v>74</v>
      </c>
      <c r="B56" s="177">
        <v>125</v>
      </c>
      <c r="C56" s="98" t="str">
        <f>B20</f>
        <v>paracetamol</v>
      </c>
      <c r="H56" s="178"/>
    </row>
    <row r="57" spans="1:12" ht="18.75" x14ac:dyDescent="0.3">
      <c r="A57" s="175" t="s">
        <v>75</v>
      </c>
      <c r="B57" s="216">
        <f>Uniformity!C46</f>
        <v>1149.04</v>
      </c>
      <c r="H57" s="178"/>
    </row>
    <row r="58" spans="1:12" ht="19.5" customHeight="1" thickBot="1" x14ac:dyDescent="0.35">
      <c r="H58" s="178"/>
    </row>
    <row r="59" spans="1:12" s="14" customFormat="1" ht="27" customHeight="1" thickBot="1" x14ac:dyDescent="0.45">
      <c r="A59" s="121" t="s">
        <v>98</v>
      </c>
      <c r="B59" s="273">
        <v>100</v>
      </c>
      <c r="C59" s="276"/>
      <c r="D59" s="274" t="s">
        <v>76</v>
      </c>
      <c r="E59" s="179" t="s">
        <v>51</v>
      </c>
      <c r="F59" s="179" t="s">
        <v>52</v>
      </c>
      <c r="G59" s="179" t="s">
        <v>77</v>
      </c>
      <c r="H59" s="125" t="s">
        <v>78</v>
      </c>
      <c r="L59" s="111"/>
    </row>
    <row r="60" spans="1:12" s="14" customFormat="1" ht="26.25" customHeight="1" x14ac:dyDescent="0.4">
      <c r="A60" s="123" t="s">
        <v>99</v>
      </c>
      <c r="B60" s="124">
        <v>10</v>
      </c>
      <c r="C60" s="275" t="s">
        <v>79</v>
      </c>
      <c r="D60" s="255">
        <v>1141.93</v>
      </c>
      <c r="E60" s="180">
        <v>1</v>
      </c>
      <c r="F60" s="181">
        <v>6696341</v>
      </c>
      <c r="G60" s="218">
        <f>IF(ISBLANK(F60),"-",(F60/$D$50*$D$47*$B$68)*($B$57/$D$60))</f>
        <v>119.90323995631375</v>
      </c>
      <c r="H60" s="182">
        <f t="shared" ref="H60:H71" si="0">IF(ISBLANK(F60),"-",G60/$B$56)</f>
        <v>0.95922591965051007</v>
      </c>
      <c r="L60" s="111"/>
    </row>
    <row r="61" spans="1:12" s="14" customFormat="1" ht="26.25" customHeight="1" x14ac:dyDescent="0.4">
      <c r="A61" s="123" t="s">
        <v>80</v>
      </c>
      <c r="B61" s="124">
        <v>50</v>
      </c>
      <c r="C61" s="253"/>
      <c r="D61" s="256"/>
      <c r="E61" s="183">
        <v>2</v>
      </c>
      <c r="F61" s="136">
        <v>6712242</v>
      </c>
      <c r="G61" s="219">
        <f>IF(ISBLANK(F61),"-",(F61/$D$50*$D$47*$B$68)*($B$57/$D$60))</f>
        <v>120.18795983819331</v>
      </c>
      <c r="H61" s="184">
        <f t="shared" si="0"/>
        <v>0.96150367870554643</v>
      </c>
      <c r="L61" s="111"/>
    </row>
    <row r="62" spans="1:12" s="14" customFormat="1" ht="26.25" customHeight="1" x14ac:dyDescent="0.4">
      <c r="A62" s="123" t="s">
        <v>81</v>
      </c>
      <c r="B62" s="124">
        <v>2</v>
      </c>
      <c r="C62" s="253"/>
      <c r="D62" s="256"/>
      <c r="E62" s="183">
        <v>3</v>
      </c>
      <c r="F62" s="185">
        <v>6677019</v>
      </c>
      <c r="G62" s="219">
        <f>IF(ISBLANK(F62),"-",(F62/$D$50*$D$47*$B$68)*($B$57/$D$60))</f>
        <v>119.55726438511212</v>
      </c>
      <c r="H62" s="184">
        <f t="shared" si="0"/>
        <v>0.95645811508089695</v>
      </c>
      <c r="L62" s="111"/>
    </row>
    <row r="63" spans="1:12" ht="27" customHeight="1" x14ac:dyDescent="0.4">
      <c r="A63" s="123" t="s">
        <v>82</v>
      </c>
      <c r="B63" s="124">
        <v>50</v>
      </c>
      <c r="C63" s="268"/>
      <c r="D63" s="257"/>
      <c r="E63" s="186">
        <v>4</v>
      </c>
      <c r="F63" s="187"/>
      <c r="G63" s="219" t="str">
        <f>IF(ISBLANK(F63),"-",(F63/$D$50*$D$47*$B$68)*($B$57/$D$60))</f>
        <v>-</v>
      </c>
      <c r="H63" s="184" t="str">
        <f t="shared" si="0"/>
        <v>-</v>
      </c>
    </row>
    <row r="64" spans="1:12" ht="26.25" customHeight="1" x14ac:dyDescent="0.4">
      <c r="A64" s="123" t="s">
        <v>83</v>
      </c>
      <c r="B64" s="124">
        <v>1</v>
      </c>
      <c r="C64" s="252" t="s">
        <v>84</v>
      </c>
      <c r="D64" s="255">
        <v>1142.51</v>
      </c>
      <c r="E64" s="180">
        <v>1</v>
      </c>
      <c r="F64" s="181">
        <v>6884347</v>
      </c>
      <c r="G64" s="220">
        <f>IF(ISBLANK(F64),"-",(F64/$D$50*$D$47*$B$68)*($B$57/$D$64))</f>
        <v>123.207056559224</v>
      </c>
      <c r="H64" s="188">
        <f t="shared" si="0"/>
        <v>0.98565645247379197</v>
      </c>
    </row>
    <row r="65" spans="1:8" ht="26.25" customHeight="1" x14ac:dyDescent="0.4">
      <c r="A65" s="123" t="s">
        <v>85</v>
      </c>
      <c r="B65" s="124">
        <v>1</v>
      </c>
      <c r="C65" s="253"/>
      <c r="D65" s="256"/>
      <c r="E65" s="183">
        <v>2</v>
      </c>
      <c r="F65" s="136">
        <v>6904509</v>
      </c>
      <c r="G65" s="221">
        <f>IF(ISBLANK(F65),"-",(F65/$D$50*$D$47*$B$68)*($B$57/$D$64))</f>
        <v>123.56788971803296</v>
      </c>
      <c r="H65" s="189">
        <f t="shared" si="0"/>
        <v>0.98854311774426362</v>
      </c>
    </row>
    <row r="66" spans="1:8" ht="26.25" customHeight="1" x14ac:dyDescent="0.4">
      <c r="A66" s="123" t="s">
        <v>86</v>
      </c>
      <c r="B66" s="124">
        <v>1</v>
      </c>
      <c r="C66" s="253"/>
      <c r="D66" s="256"/>
      <c r="E66" s="183">
        <v>3</v>
      </c>
      <c r="F66" s="136">
        <v>6888840</v>
      </c>
      <c r="G66" s="221">
        <f>IF(ISBLANK(F66),"-",(F66/$D$50*$D$47*$B$68)*($B$57/$D$64))</f>
        <v>123.28746640857071</v>
      </c>
      <c r="H66" s="189">
        <f t="shared" si="0"/>
        <v>0.98629973126856563</v>
      </c>
    </row>
    <row r="67" spans="1:8" ht="27" customHeight="1" x14ac:dyDescent="0.4">
      <c r="A67" s="123" t="s">
        <v>87</v>
      </c>
      <c r="B67" s="124">
        <v>1</v>
      </c>
      <c r="C67" s="268"/>
      <c r="D67" s="257"/>
      <c r="E67" s="186">
        <v>4</v>
      </c>
      <c r="F67" s="187"/>
      <c r="G67" s="222" t="str">
        <f>IF(ISBLANK(F67),"-",(F67/$D$50*$D$47*$B$68)*($B$57/$D$64))</f>
        <v>-</v>
      </c>
      <c r="H67" s="190" t="str">
        <f t="shared" si="0"/>
        <v>-</v>
      </c>
    </row>
    <row r="68" spans="1:8" ht="26.25" customHeight="1" x14ac:dyDescent="0.4">
      <c r="A68" s="123" t="s">
        <v>88</v>
      </c>
      <c r="B68" s="191">
        <f>(B67/B66)*(B65/B64)*(B63/B62)*(B61/B60)*B59</f>
        <v>12500</v>
      </c>
      <c r="C68" s="252" t="s">
        <v>89</v>
      </c>
      <c r="D68" s="255">
        <v>1152.6600000000001</v>
      </c>
      <c r="E68" s="180">
        <v>1</v>
      </c>
      <c r="F68" s="181">
        <v>6889351</v>
      </c>
      <c r="G68" s="220">
        <f>IF(ISBLANK(F68),"-",(F68/$D$50*$D$47*$B$68)*($B$57/$D$68))</f>
        <v>122.21089631068483</v>
      </c>
      <c r="H68" s="184">
        <f t="shared" si="0"/>
        <v>0.9776871704854786</v>
      </c>
    </row>
    <row r="69" spans="1:8" ht="27" customHeight="1" x14ac:dyDescent="0.4">
      <c r="A69" s="171" t="s">
        <v>100</v>
      </c>
      <c r="B69" s="192">
        <f>(D47*B68)/B56*B57</f>
        <v>1149.04</v>
      </c>
      <c r="C69" s="253"/>
      <c r="D69" s="256"/>
      <c r="E69" s="183">
        <v>2</v>
      </c>
      <c r="F69" s="136">
        <v>6866291</v>
      </c>
      <c r="G69" s="221">
        <f>IF(ISBLANK(F69),"-",(F69/$D$50*$D$47*$B$68)*($B$57/$D$68))</f>
        <v>121.8018326312578</v>
      </c>
      <c r="H69" s="184">
        <f t="shared" si="0"/>
        <v>0.97441466105006236</v>
      </c>
    </row>
    <row r="70" spans="1:8" ht="26.25" customHeight="1" x14ac:dyDescent="0.4">
      <c r="A70" s="258" t="s">
        <v>66</v>
      </c>
      <c r="B70" s="259"/>
      <c r="C70" s="253"/>
      <c r="D70" s="256"/>
      <c r="E70" s="183">
        <v>3</v>
      </c>
      <c r="F70" s="136">
        <v>6875370</v>
      </c>
      <c r="G70" s="221">
        <f>IF(ISBLANK(F70),"-",(F70/$D$50*$D$47*$B$68)*($B$57/$D$68))</f>
        <v>121.96288593331842</v>
      </c>
      <c r="H70" s="184">
        <f t="shared" si="0"/>
        <v>0.97570308746654733</v>
      </c>
    </row>
    <row r="71" spans="1:8" ht="27" customHeight="1" x14ac:dyDescent="0.4">
      <c r="A71" s="260"/>
      <c r="B71" s="261"/>
      <c r="C71" s="254"/>
      <c r="D71" s="257"/>
      <c r="E71" s="186">
        <v>4</v>
      </c>
      <c r="F71" s="187"/>
      <c r="G71" s="222" t="str">
        <f>IF(ISBLANK(F71),"-",(F71/$D$50*$D$47*$B$68)*($B$57/$D$68))</f>
        <v>-</v>
      </c>
      <c r="H71" s="193" t="str">
        <f t="shared" si="0"/>
        <v>-</v>
      </c>
    </row>
    <row r="72" spans="1:8" ht="26.25" customHeight="1" x14ac:dyDescent="0.4">
      <c r="A72" s="194"/>
      <c r="B72" s="194"/>
      <c r="C72" s="194"/>
      <c r="D72" s="194"/>
      <c r="E72" s="194"/>
      <c r="F72" s="195"/>
      <c r="G72" s="196" t="s">
        <v>59</v>
      </c>
      <c r="H72" s="197">
        <f>AVERAGE(H60:H71)</f>
        <v>0.97394354821396256</v>
      </c>
    </row>
    <row r="73" spans="1:8" ht="26.25" customHeight="1" x14ac:dyDescent="0.4">
      <c r="C73" s="194"/>
      <c r="D73" s="194"/>
      <c r="E73" s="194"/>
      <c r="F73" s="195"/>
      <c r="G73" s="198" t="s">
        <v>71</v>
      </c>
      <c r="H73" s="223">
        <f>STDEV(H60:H71)/H72</f>
        <v>1.2561726373300637E-2</v>
      </c>
    </row>
    <row r="74" spans="1:8" ht="27" customHeight="1" x14ac:dyDescent="0.4">
      <c r="A74" s="194"/>
      <c r="B74" s="194"/>
      <c r="C74" s="195"/>
      <c r="D74" s="195"/>
      <c r="E74" s="199"/>
      <c r="F74" s="195"/>
      <c r="G74" s="200" t="s">
        <v>15</v>
      </c>
      <c r="H74" s="201">
        <f>COUNT(H60:H71)</f>
        <v>9</v>
      </c>
    </row>
    <row r="76" spans="1:8" ht="26.25" customHeight="1" x14ac:dyDescent="0.4">
      <c r="A76" s="107" t="s">
        <v>101</v>
      </c>
      <c r="B76" s="202" t="s">
        <v>90</v>
      </c>
      <c r="C76" s="262" t="str">
        <f>B20</f>
        <v>paracetamol</v>
      </c>
      <c r="D76" s="262"/>
      <c r="E76" s="203" t="s">
        <v>91</v>
      </c>
      <c r="F76" s="203"/>
      <c r="G76" s="204">
        <f>H72</f>
        <v>0.97394354821396256</v>
      </c>
      <c r="H76" s="205"/>
    </row>
    <row r="77" spans="1:8" ht="19.5" customHeight="1" x14ac:dyDescent="0.3">
      <c r="A77" s="207"/>
      <c r="B77" s="207"/>
      <c r="C77" s="208"/>
      <c r="D77" s="208"/>
      <c r="E77" s="208"/>
      <c r="F77" s="208"/>
      <c r="G77" s="208"/>
      <c r="H77" s="208"/>
    </row>
    <row r="78" spans="1:8" ht="18.75" x14ac:dyDescent="0.3">
      <c r="B78" s="251" t="s">
        <v>19</v>
      </c>
      <c r="C78" s="251"/>
      <c r="E78" s="206" t="s">
        <v>20</v>
      </c>
      <c r="F78" s="209"/>
      <c r="G78" s="251" t="s">
        <v>21</v>
      </c>
      <c r="H78" s="251"/>
    </row>
    <row r="79" spans="1:8" ht="69.95" customHeight="1" x14ac:dyDescent="0.3">
      <c r="A79" s="210" t="s">
        <v>22</v>
      </c>
      <c r="B79" s="211"/>
      <c r="C79" s="211"/>
      <c r="E79" s="211"/>
      <c r="F79" s="97"/>
      <c r="G79" s="212"/>
      <c r="H79" s="212"/>
    </row>
    <row r="80" spans="1:8" ht="69.95" customHeight="1" x14ac:dyDescent="0.3">
      <c r="A80" s="210" t="s">
        <v>23</v>
      </c>
      <c r="B80" s="213"/>
      <c r="C80" s="213" t="s">
        <v>111</v>
      </c>
      <c r="E80" s="277">
        <v>42415</v>
      </c>
      <c r="F80" s="97"/>
      <c r="G80" s="214"/>
      <c r="H80" s="214"/>
    </row>
    <row r="81" spans="1:9" ht="18.75" x14ac:dyDescent="0.3">
      <c r="A81" s="194"/>
      <c r="B81" s="194"/>
      <c r="C81" s="195"/>
      <c r="D81" s="195"/>
      <c r="E81" s="195"/>
      <c r="F81" s="199"/>
      <c r="G81" s="195"/>
      <c r="H81" s="195"/>
      <c r="I81" s="97"/>
    </row>
    <row r="82" spans="1:9" ht="18.75" x14ac:dyDescent="0.3">
      <c r="A82" s="194"/>
      <c r="B82" s="194"/>
      <c r="C82" s="195"/>
      <c r="D82" s="195"/>
      <c r="E82" s="195"/>
      <c r="F82" s="199"/>
      <c r="G82" s="195"/>
      <c r="H82" s="195"/>
      <c r="I82" s="97"/>
    </row>
    <row r="83" spans="1:9" ht="18.75" x14ac:dyDescent="0.3">
      <c r="A83" s="194"/>
      <c r="B83" s="194"/>
      <c r="C83" s="195"/>
      <c r="D83" s="195"/>
      <c r="E83" s="195"/>
      <c r="F83" s="199"/>
      <c r="G83" s="195"/>
      <c r="H83" s="195"/>
      <c r="I83" s="97"/>
    </row>
    <row r="84" spans="1:9" ht="18.75" x14ac:dyDescent="0.3">
      <c r="A84" s="194"/>
      <c r="B84" s="194"/>
      <c r="C84" s="195"/>
      <c r="D84" s="195"/>
      <c r="E84" s="195"/>
      <c r="F84" s="199"/>
      <c r="G84" s="195"/>
      <c r="H84" s="195"/>
      <c r="I84" s="97"/>
    </row>
    <row r="85" spans="1:9" ht="18.75" x14ac:dyDescent="0.3">
      <c r="A85" s="194"/>
      <c r="B85" s="194"/>
      <c r="C85" s="195"/>
      <c r="D85" s="195"/>
      <c r="E85" s="195"/>
      <c r="F85" s="199"/>
      <c r="G85" s="195"/>
      <c r="H85" s="195"/>
      <c r="I85" s="97"/>
    </row>
    <row r="86" spans="1:9" ht="18.75" x14ac:dyDescent="0.3">
      <c r="A86" s="194"/>
      <c r="B86" s="194"/>
      <c r="C86" s="195"/>
      <c r="D86" s="195"/>
      <c r="E86" s="195"/>
      <c r="F86" s="199"/>
      <c r="G86" s="195"/>
      <c r="H86" s="195"/>
      <c r="I86" s="97"/>
    </row>
    <row r="87" spans="1:9" ht="18.75" x14ac:dyDescent="0.3">
      <c r="A87" s="194"/>
      <c r="B87" s="194"/>
      <c r="C87" s="195"/>
      <c r="D87" s="195"/>
      <c r="E87" s="195"/>
      <c r="F87" s="199"/>
      <c r="G87" s="195"/>
      <c r="H87" s="195"/>
      <c r="I87" s="97"/>
    </row>
    <row r="88" spans="1:9" ht="18.75" x14ac:dyDescent="0.3">
      <c r="A88" s="194"/>
      <c r="B88" s="194"/>
      <c r="C88" s="195"/>
      <c r="D88" s="195"/>
      <c r="E88" s="195"/>
      <c r="F88" s="199"/>
      <c r="G88" s="195"/>
      <c r="H88" s="195"/>
      <c r="I88" s="97"/>
    </row>
    <row r="89" spans="1:9" ht="18.75" x14ac:dyDescent="0.3">
      <c r="A89" s="194"/>
      <c r="B89" s="194"/>
      <c r="C89" s="195"/>
      <c r="D89" s="195"/>
      <c r="E89" s="195"/>
      <c r="F89" s="199"/>
      <c r="G89" s="195"/>
      <c r="H89" s="195"/>
      <c r="I89" s="97"/>
    </row>
    <row r="206" spans="1:1" x14ac:dyDescent="0.25">
      <c r="A206" s="2">
        <v>5</v>
      </c>
    </row>
  </sheetData>
  <sheetProtection password="D261" formatCells="0" formatColumns="0" formatRows="0" insertColumns="0" insertRows="0" insertHyperlinks="0" deleteColumns="0" deleteRows="0" sort="0" autoFilter="0" pivotTables="0"/>
  <mergeCells count="26">
    <mergeCell ref="A1:I7"/>
    <mergeCell ref="A8:I14"/>
    <mergeCell ref="B78:C78"/>
    <mergeCell ref="G78:H78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4" priority="1" operator="greaterThan">
      <formula>0.02</formula>
    </cfRule>
  </conditionalFormatting>
  <conditionalFormatting sqref="D51">
    <cfRule type="cellIs" dxfId="3" priority="2" operator="greaterThan">
      <formula>0.02</formula>
    </cfRule>
  </conditionalFormatting>
  <conditionalFormatting sqref="H73">
    <cfRule type="cellIs" dxfId="2" priority="3" operator="greaterThan">
      <formula>0.02</formula>
    </cfRule>
  </conditionalFormatting>
  <conditionalFormatting sqref="I39">
    <cfRule type="cellIs" dxfId="1" priority="5" operator="lessThanOrEqual">
      <formula>0.02</formula>
    </cfRule>
  </conditionalFormatting>
  <conditionalFormatting sqref="I39">
    <cfRule type="cellIs" dxfId="0" priority="6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PARACETAMOL</vt:lpstr>
      <vt:lpstr>PARACETAMOL!Print_Area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2016-02-15T11:30:47Z</cp:lastPrinted>
  <dcterms:created xsi:type="dcterms:W3CDTF">2005-07-05T10:19:27Z</dcterms:created>
  <dcterms:modified xsi:type="dcterms:W3CDTF">2016-02-15T11:33:30Z</dcterms:modified>
</cp:coreProperties>
</file>