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PARACETAMOL" sheetId="4" r:id="rId3"/>
  </sheets>
  <definedNames>
    <definedName name="_xlnm.Print_Area" localSheetId="2">PARACETAMOL!$A$1:$I$85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76" i="4" l="1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32" i="1"/>
  <c r="E30" i="1"/>
  <c r="D30" i="1"/>
  <c r="C30" i="1"/>
  <c r="B30" i="1"/>
  <c r="B31" i="1" s="1"/>
  <c r="D35" i="2" l="1"/>
  <c r="D36" i="2"/>
  <c r="B69" i="4"/>
  <c r="D43" i="2"/>
  <c r="D27" i="2"/>
  <c r="D28" i="2"/>
  <c r="D31" i="2"/>
  <c r="D39" i="2"/>
  <c r="D24" i="2"/>
  <c r="D32" i="2"/>
  <c r="D40" i="2"/>
  <c r="C49" i="2"/>
  <c r="I39" i="4"/>
  <c r="D49" i="4"/>
  <c r="D45" i="4"/>
  <c r="E40" i="4" s="1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39" i="4" l="1"/>
  <c r="E41" i="4"/>
  <c r="E39" i="4"/>
  <c r="G41" i="4"/>
  <c r="D46" i="4"/>
  <c r="F46" i="4"/>
  <c r="E38" i="4"/>
  <c r="E42" i="4" l="1"/>
  <c r="G42" i="4"/>
  <c r="D50" i="4"/>
  <c r="G70" i="4" s="1"/>
  <c r="H70" i="4" s="1"/>
  <c r="D52" i="4"/>
  <c r="G60" i="4" l="1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H72" i="4" l="1"/>
  <c r="G76" i="4" s="1"/>
  <c r="H74" i="4"/>
  <c r="H73" i="4" l="1"/>
</calcChain>
</file>

<file path=xl/sharedStrings.xml><?xml version="1.0" encoding="utf-8"?>
<sst xmlns="http://schemas.openxmlformats.org/spreadsheetml/2006/main" count="151" uniqueCount="112">
  <si>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</si>
  <si>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</si>
  <si>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</si>
  <si>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</si>
  <si>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</si>
  <si>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</si>
  <si>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</si>
  <si>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</si>
  <si>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</si>
  <si>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</si>
  <si>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</si>
  <si>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</si>
  <si>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</si>
  <si>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</si>
  <si>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</si>
  <si>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</si>
  <si>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</si>
  <si>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</si>
  <si>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</si>
  <si>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</si>
  <si>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</si>
  <si>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</si>
  <si>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</si>
  <si>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</si>
  <si>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</si>
  <si>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</si>
  <si>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</si>
  <si>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</si>
  <si>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</si>
  <si>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</si>
  <si>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</si>
  <si>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</si>
  <si>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</si>
  <si>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</si>
  <si>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</si>
  <si>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</si>
  <si>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</si>
  <si>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</si>
  <si>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</si>
  <si>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</si>
  <si>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</si>
  <si>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</si>
  <si>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</si>
  <si>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</si>
  <si>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</si>
  <si>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</si>
  <si>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</si>
  <si>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</si>
  <si>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</si>
  <si>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</si>
  <si>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</si>
  <si>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</si>
  <si>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</si>
  <si>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</si>
  <si>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</si>
  <si>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</si>
  <si>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</si>
  <si>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</si>
  <si>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</si>
  <si>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</si>
  <si>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</si>
  <si>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</si>
  <si>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</si>
  <si>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</si>
  <si>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</si>
  <si>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</si>
  <si>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</si>
  <si>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</si>
  <si>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</si>
  <si>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</si>
  <si>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</si>
  <si>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</si>
  <si>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</si>
  <si>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</si>
  <si>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</si>
  <si>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</si>
  <si>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</si>
  <si>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</si>
  <si>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</si>
  <si>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</si>
  <si>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</si>
  <si>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</si>
  <si>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</si>
  <si>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</si>
  <si>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</si>
  <si>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</si>
  <si>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</si>
  <si>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</si>
  <si>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</si>
  <si>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</si>
  <si>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</si>
  <si>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</si>
  <si>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</si>
  <si>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</si>
  <si>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</si>
  <si>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</si>
  <si>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</si>
  <si>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</si>
  <si>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</si>
  <si>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</si>
  <si>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</si>
  <si>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>Comment:</t>
  </si>
  <si>
    <t>PARACETAMOL BP125mg</t>
  </si>
  <si>
    <t>NDQD201511540</t>
  </si>
  <si>
    <t>paracetamol</t>
  </si>
  <si>
    <t>27th Jan 2015</t>
  </si>
  <si>
    <t>28th Jan 2015</t>
  </si>
  <si>
    <t>Paracetamol</t>
  </si>
  <si>
    <t>P1-10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</si>
  <si>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</si>
  <si>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PARACETAMOL BP  250mg</t>
  </si>
  <si>
    <t>Each suppository contains paracetamol Bp  250mg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</si>
</sst>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7" fillId="3" borderId="39" xfId="0" applyFont="1" applyFill="1" applyBorder="1" applyAlignment="1" applyProtection="1">
      <alignment horizontal="center"/>
      <protection locked="0"/>
    </xf>
    <xf numFmtId="168" fontId="11" fillId="2" borderId="26" xfId="0" applyNumberFormat="1" applyFont="1" applyFill="1" applyBorder="1" applyAlignment="1">
      <alignment horizontal="center"/>
    </xf>
    <xf numFmtId="168" fontId="11" fillId="2" borderId="27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68" fontId="11" fillId="2" borderId="40" xfId="0" applyNumberFormat="1" applyFont="1" applyFill="1" applyBorder="1" applyAlignment="1">
      <alignment horizontal="center"/>
    </xf>
    <xf numFmtId="168" fontId="11" fillId="2" borderId="4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9" xfId="0" applyFont="1" applyFill="1" applyBorder="1" applyAlignment="1">
      <alignment horizontal="center"/>
    </xf>
    <xf numFmtId="0" fontId="17" fillId="3" borderId="42" xfId="0" applyFont="1" applyFill="1" applyBorder="1" applyAlignment="1" applyProtection="1">
      <alignment horizontal="center"/>
      <protection locked="0"/>
    </xf>
    <xf numFmtId="168" fontId="11" fillId="2" borderId="43" xfId="0" applyNumberFormat="1" applyFont="1" applyFill="1" applyBorder="1" applyAlignment="1">
      <alignment horizontal="center"/>
    </xf>
    <xf numFmtId="168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45" xfId="0" applyNumberFormat="1" applyFont="1" applyFill="1" applyBorder="1" applyAlignment="1">
      <alignment horizontal="center"/>
    </xf>
    <xf numFmtId="168" fontId="13" fillId="6" borderId="30" xfId="0" applyNumberFormat="1" applyFont="1" applyFill="1" applyBorder="1" applyAlignment="1">
      <alignment horizontal="center"/>
    </xf>
    <xf numFmtId="168" fontId="13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4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7" fillId="3" borderId="34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4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4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5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35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right"/>
    </xf>
    <xf numFmtId="10" fontId="17" fillId="7" borderId="29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4" xfId="0" applyNumberFormat="1" applyFont="1" applyFill="1" applyBorder="1" applyAlignment="1">
      <alignment horizontal="center"/>
    </xf>
    <xf numFmtId="166" fontId="11" fillId="2" borderId="25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47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0" fontId="25" fillId="2" borderId="0" xfId="0" applyFont="1" applyFill="1"/>
    <xf numFmtId="0" fontId="24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37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view="pageBreakPreview" zoomScale="60" zoomScaleNormal="100" workbookViewId="0">
      <selection activeCell="K21" sqref="K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9" t="s">
        <v>0</v>
      </c>
      <c r="B15" s="229"/>
      <c r="C15" s="229"/>
      <c r="D15" s="229"/>
      <c r="E15" s="22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102</v>
      </c>
      <c r="D17" s="9"/>
      <c r="E17" s="10"/>
    </row>
    <row r="18" spans="1:6" ht="16.5" customHeight="1" x14ac:dyDescent="0.3">
      <c r="A18" s="11" t="s">
        <v>4</v>
      </c>
      <c r="B18" s="227" t="s">
        <v>103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99.2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19.79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226">
        <v>42396.734201388892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8293642</v>
      </c>
      <c r="C24" s="18">
        <v>6091</v>
      </c>
      <c r="D24" s="19">
        <v>1</v>
      </c>
      <c r="E24" s="20">
        <v>3.6</v>
      </c>
    </row>
    <row r="25" spans="1:6" ht="16.5" customHeight="1" x14ac:dyDescent="0.3">
      <c r="A25" s="17">
        <v>2</v>
      </c>
      <c r="B25" s="18">
        <v>8296655</v>
      </c>
      <c r="C25" s="18">
        <v>6065</v>
      </c>
      <c r="D25" s="19">
        <v>1</v>
      </c>
      <c r="E25" s="19">
        <v>3.6</v>
      </c>
    </row>
    <row r="26" spans="1:6" ht="16.5" customHeight="1" x14ac:dyDescent="0.3">
      <c r="A26" s="17">
        <v>3</v>
      </c>
      <c r="B26" s="18">
        <v>8292648</v>
      </c>
      <c r="C26" s="18">
        <v>5870</v>
      </c>
      <c r="D26" s="19">
        <v>1</v>
      </c>
      <c r="E26" s="19">
        <v>3.6</v>
      </c>
    </row>
    <row r="27" spans="1:6" ht="16.5" customHeight="1" x14ac:dyDescent="0.3">
      <c r="A27" s="17">
        <v>4</v>
      </c>
      <c r="B27" s="18">
        <v>8308715</v>
      </c>
      <c r="C27" s="18">
        <v>5921</v>
      </c>
      <c r="D27" s="19">
        <v>1</v>
      </c>
      <c r="E27" s="19">
        <v>3.6</v>
      </c>
    </row>
    <row r="28" spans="1:6" ht="16.5" customHeight="1" x14ac:dyDescent="0.3">
      <c r="A28" s="17">
        <v>5</v>
      </c>
      <c r="B28" s="18">
        <v>8267735</v>
      </c>
      <c r="C28" s="18">
        <v>5894</v>
      </c>
      <c r="D28" s="19">
        <v>1</v>
      </c>
      <c r="E28" s="19">
        <v>3.6</v>
      </c>
    </row>
    <row r="29" spans="1:6" ht="16.5" customHeight="1" x14ac:dyDescent="0.3">
      <c r="A29" s="17">
        <v>6</v>
      </c>
      <c r="B29" s="21">
        <v>8305295</v>
      </c>
      <c r="C29" s="21">
        <v>5730</v>
      </c>
      <c r="D29" s="22">
        <v>1</v>
      </c>
      <c r="E29" s="22">
        <v>3.6</v>
      </c>
    </row>
    <row r="30" spans="1:6" ht="16.5" customHeight="1" x14ac:dyDescent="0.3">
      <c r="A30" s="23" t="s">
        <v>13</v>
      </c>
      <c r="B30" s="24">
        <f>AVERAGE(B24:B29)</f>
        <v>8294115</v>
      </c>
      <c r="C30" s="25">
        <f>AVERAGE(C24:C29)</f>
        <v>5928.5</v>
      </c>
      <c r="D30" s="26">
        <f>AVERAGE(D24:D29)</f>
        <v>1</v>
      </c>
      <c r="E30" s="26">
        <f>AVERAGE(E24:E29)</f>
        <v>3.6</v>
      </c>
    </row>
    <row r="31" spans="1:6" ht="16.5" customHeight="1" x14ac:dyDescent="0.3">
      <c r="A31" s="27" t="s">
        <v>14</v>
      </c>
      <c r="B31" s="28">
        <f>(STDEV(B24:B29)/B30)</f>
        <v>1.7412574710286024E-3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7" s="2" customFormat="1" ht="15.75" customHeight="1" x14ac:dyDescent="0.25">
      <c r="A33" s="10"/>
      <c r="B33" s="10"/>
      <c r="C33" s="10"/>
      <c r="D33" s="10"/>
      <c r="E33" s="36"/>
    </row>
    <row r="34" spans="1:7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7" ht="16.5" customHeight="1" x14ac:dyDescent="0.3">
      <c r="A35" s="11"/>
      <c r="B35" s="228" t="s">
        <v>109</v>
      </c>
      <c r="C35" s="38"/>
      <c r="D35" s="38"/>
      <c r="E35" s="39"/>
      <c r="F35" s="2"/>
    </row>
    <row r="36" spans="1:7" ht="16.5" customHeight="1" x14ac:dyDescent="0.3">
      <c r="A36" s="11"/>
      <c r="B36" s="40" t="s">
        <v>18</v>
      </c>
      <c r="C36" s="38"/>
      <c r="D36" s="38"/>
      <c r="E36" s="38"/>
    </row>
    <row r="37" spans="1:7" ht="15.75" customHeight="1" x14ac:dyDescent="0.25">
      <c r="A37" s="10"/>
      <c r="B37" s="10"/>
      <c r="C37" s="10"/>
      <c r="D37" s="10"/>
      <c r="E37" s="10"/>
    </row>
    <row r="38" spans="1:7" ht="14.25" customHeight="1" thickBot="1" x14ac:dyDescent="0.3">
      <c r="A38" s="41"/>
      <c r="B38" s="42"/>
      <c r="D38" s="43"/>
      <c r="F38" s="44"/>
      <c r="G38" s="44"/>
    </row>
    <row r="39" spans="1:7" ht="15" customHeight="1" x14ac:dyDescent="0.3">
      <c r="B39" s="230" t="s">
        <v>19</v>
      </c>
      <c r="C39" s="230"/>
      <c r="E39" s="45" t="s">
        <v>20</v>
      </c>
      <c r="F39" s="46"/>
      <c r="G39" s="45" t="s">
        <v>21</v>
      </c>
    </row>
    <row r="40" spans="1:7" ht="15" customHeight="1" x14ac:dyDescent="0.3">
      <c r="A40" s="47" t="s">
        <v>22</v>
      </c>
      <c r="B40" s="48"/>
      <c r="C40" s="48"/>
      <c r="E40" s="48"/>
      <c r="F40" s="2"/>
      <c r="G40" s="49"/>
    </row>
    <row r="41" spans="1:7" ht="15" customHeight="1" x14ac:dyDescent="0.3">
      <c r="A41" s="47" t="s">
        <v>23</v>
      </c>
      <c r="B41" s="50"/>
      <c r="C41" s="50"/>
      <c r="E41" s="50"/>
      <c r="F41" s="2"/>
      <c r="G4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0" workbookViewId="0">
      <selection activeCell="H23" sqref="H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24</v>
      </c>
      <c r="B11" s="235"/>
      <c r="C11" s="235"/>
      <c r="D11" s="235"/>
      <c r="E11" s="235"/>
      <c r="F11" s="236"/>
      <c r="G11" s="91"/>
    </row>
    <row r="12" spans="1:7" ht="16.5" customHeight="1" x14ac:dyDescent="0.3">
      <c r="A12" s="233" t="s">
        <v>25</v>
      </c>
      <c r="B12" s="233"/>
      <c r="C12" s="233"/>
      <c r="D12" s="233"/>
      <c r="E12" s="233"/>
      <c r="F12" s="233"/>
      <c r="G12" s="90"/>
    </row>
    <row r="14" spans="1:7" ht="16.5" customHeight="1" x14ac:dyDescent="0.3">
      <c r="A14" s="238" t="s">
        <v>26</v>
      </c>
      <c r="B14" s="238"/>
      <c r="C14" s="60" t="s">
        <v>110</v>
      </c>
    </row>
    <row r="15" spans="1:7" ht="16.5" customHeight="1" x14ac:dyDescent="0.3">
      <c r="A15" s="238" t="s">
        <v>27</v>
      </c>
      <c r="B15" s="238"/>
      <c r="C15" s="60" t="s">
        <v>103</v>
      </c>
      <c r="D15" s="1">
        <v>1</v>
      </c>
    </row>
    <row r="16" spans="1:7" ht="16.5" customHeight="1" x14ac:dyDescent="0.3">
      <c r="A16" s="238" t="s">
        <v>28</v>
      </c>
      <c r="B16" s="238"/>
      <c r="C16" s="60" t="s">
        <v>104</v>
      </c>
    </row>
    <row r="17" spans="1:5" ht="16.5" customHeight="1" x14ac:dyDescent="0.3">
      <c r="A17" s="238" t="s">
        <v>29</v>
      </c>
      <c r="B17" s="238"/>
      <c r="C17" s="60" t="s">
        <v>111</v>
      </c>
    </row>
    <row r="18" spans="1:5" ht="16.5" customHeight="1" x14ac:dyDescent="0.3">
      <c r="A18" s="238" t="s">
        <v>30</v>
      </c>
      <c r="B18" s="238"/>
      <c r="C18" s="97" t="s">
        <v>105</v>
      </c>
    </row>
    <row r="19" spans="1:5" ht="16.5" customHeight="1" x14ac:dyDescent="0.3">
      <c r="A19" s="238" t="s">
        <v>31</v>
      </c>
      <c r="B19" s="238"/>
      <c r="C19" s="97" t="s">
        <v>106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33" t="s">
        <v>1</v>
      </c>
      <c r="B21" s="233"/>
      <c r="C21" s="59" t="s">
        <v>32</v>
      </c>
      <c r="D21" s="66"/>
    </row>
    <row r="22" spans="1:5" ht="15.75" customHeight="1" x14ac:dyDescent="0.3">
      <c r="A22" s="237"/>
      <c r="B22" s="237"/>
      <c r="C22" s="57"/>
      <c r="D22" s="237"/>
      <c r="E22" s="237"/>
    </row>
    <row r="23" spans="1:5" ht="33.75" customHeight="1" x14ac:dyDescent="0.3">
      <c r="C23" s="86" t="s">
        <v>33</v>
      </c>
      <c r="D23" s="85" t="s">
        <v>34</v>
      </c>
      <c r="E23" s="52"/>
    </row>
    <row r="24" spans="1:5" ht="15.75" customHeight="1" x14ac:dyDescent="0.3">
      <c r="C24" s="95">
        <v>1153.8</v>
      </c>
      <c r="D24" s="87">
        <f t="shared" ref="D24:D43" si="0">(C24-$C$46)/$C$46</f>
        <v>8.2139112198530775E-3</v>
      </c>
      <c r="E24" s="53"/>
    </row>
    <row r="25" spans="1:5" ht="15.75" customHeight="1" x14ac:dyDescent="0.3">
      <c r="C25" s="95">
        <v>1138.9000000000001</v>
      </c>
      <c r="D25" s="88">
        <f t="shared" si="0"/>
        <v>-4.8060118839566585E-3</v>
      </c>
      <c r="E25" s="53"/>
    </row>
    <row r="26" spans="1:5" ht="15.75" customHeight="1" x14ac:dyDescent="0.3">
      <c r="C26" s="95">
        <v>1154.0999999999999</v>
      </c>
      <c r="D26" s="88">
        <f t="shared" si="0"/>
        <v>8.4760573226143106E-3</v>
      </c>
      <c r="E26" s="53"/>
    </row>
    <row r="27" spans="1:5" ht="15.75" customHeight="1" x14ac:dyDescent="0.3">
      <c r="C27" s="95">
        <v>1136.9000000000001</v>
      </c>
      <c r="D27" s="88">
        <f t="shared" si="0"/>
        <v>-6.5536525690318061E-3</v>
      </c>
      <c r="E27" s="53"/>
    </row>
    <row r="28" spans="1:5" ht="15.75" customHeight="1" x14ac:dyDescent="0.3">
      <c r="C28" s="95">
        <v>1152.5</v>
      </c>
      <c r="D28" s="88">
        <f t="shared" si="0"/>
        <v>7.0779447745542715E-3</v>
      </c>
      <c r="E28" s="53"/>
    </row>
    <row r="29" spans="1:5" ht="15.75" customHeight="1" x14ac:dyDescent="0.3">
      <c r="C29" s="95">
        <v>1154.5999999999999</v>
      </c>
      <c r="D29" s="88">
        <f t="shared" si="0"/>
        <v>8.9129674938830984E-3</v>
      </c>
      <c r="E29" s="53"/>
    </row>
    <row r="30" spans="1:5" ht="15.75" customHeight="1" x14ac:dyDescent="0.3">
      <c r="C30" s="95">
        <v>1133.3</v>
      </c>
      <c r="D30" s="88">
        <f t="shared" si="0"/>
        <v>-9.6994058021671933E-3</v>
      </c>
      <c r="E30" s="53"/>
    </row>
    <row r="31" spans="1:5" ht="15.75" customHeight="1" x14ac:dyDescent="0.3">
      <c r="C31" s="95">
        <v>1149</v>
      </c>
      <c r="D31" s="88">
        <f t="shared" si="0"/>
        <v>4.0195735756727614E-3</v>
      </c>
      <c r="E31" s="53"/>
    </row>
    <row r="32" spans="1:5" ht="15.75" customHeight="1" x14ac:dyDescent="0.3">
      <c r="C32" s="95">
        <v>1152.9000000000001</v>
      </c>
      <c r="D32" s="88">
        <f t="shared" si="0"/>
        <v>7.4274729115693808E-3</v>
      </c>
      <c r="E32" s="53"/>
    </row>
    <row r="33" spans="1:7" ht="15.75" customHeight="1" x14ac:dyDescent="0.3">
      <c r="C33" s="95">
        <v>1134.9000000000001</v>
      </c>
      <c r="D33" s="88">
        <f t="shared" si="0"/>
        <v>-8.3012932541069555E-3</v>
      </c>
      <c r="E33" s="53"/>
    </row>
    <row r="34" spans="1:7" ht="15.75" customHeight="1" x14ac:dyDescent="0.3">
      <c r="C34" s="95">
        <v>1145</v>
      </c>
      <c r="D34" s="88">
        <f t="shared" si="0"/>
        <v>5.2429220552246503E-4</v>
      </c>
      <c r="E34" s="53"/>
    </row>
    <row r="35" spans="1:7" ht="15.75" customHeight="1" x14ac:dyDescent="0.3">
      <c r="C35" s="95">
        <v>1135.0999999999999</v>
      </c>
      <c r="D35" s="88">
        <f t="shared" si="0"/>
        <v>-8.1265291855995986E-3</v>
      </c>
      <c r="E35" s="53"/>
    </row>
    <row r="36" spans="1:7" ht="15.75" customHeight="1" x14ac:dyDescent="0.3">
      <c r="C36" s="95">
        <v>1153.0999999999999</v>
      </c>
      <c r="D36" s="88">
        <f t="shared" si="0"/>
        <v>7.6022369800767368E-3</v>
      </c>
      <c r="E36" s="53"/>
    </row>
    <row r="37" spans="1:7" ht="15.75" customHeight="1" x14ac:dyDescent="0.3">
      <c r="C37" s="95">
        <v>1138.2</v>
      </c>
      <c r="D37" s="88">
        <f t="shared" si="0"/>
        <v>-5.4176861237330001E-3</v>
      </c>
      <c r="E37" s="53"/>
    </row>
    <row r="38" spans="1:7" ht="15.75" customHeight="1" x14ac:dyDescent="0.3">
      <c r="C38" s="95">
        <v>1151.4000000000001</v>
      </c>
      <c r="D38" s="88">
        <f t="shared" si="0"/>
        <v>6.1167423977630192E-3</v>
      </c>
      <c r="E38" s="53"/>
    </row>
    <row r="39" spans="1:7" ht="15.75" customHeight="1" x14ac:dyDescent="0.3">
      <c r="C39" s="95">
        <v>1132.0999999999999</v>
      </c>
      <c r="D39" s="88">
        <f t="shared" si="0"/>
        <v>-1.0747990213212322E-2</v>
      </c>
      <c r="E39" s="53"/>
    </row>
    <row r="40" spans="1:7" ht="15.75" customHeight="1" x14ac:dyDescent="0.3">
      <c r="C40" s="95">
        <v>1148.7</v>
      </c>
      <c r="D40" s="88">
        <f t="shared" si="0"/>
        <v>3.7574274729115292E-3</v>
      </c>
      <c r="E40" s="53"/>
    </row>
    <row r="41" spans="1:7" ht="15.75" customHeight="1" x14ac:dyDescent="0.3">
      <c r="C41" s="95">
        <v>1150.4000000000001</v>
      </c>
      <c r="D41" s="88">
        <f t="shared" si="0"/>
        <v>5.2429220552254454E-3</v>
      </c>
      <c r="E41" s="53"/>
    </row>
    <row r="42" spans="1:7" ht="15.75" customHeight="1" x14ac:dyDescent="0.3">
      <c r="C42" s="95">
        <v>1137.3</v>
      </c>
      <c r="D42" s="88">
        <f t="shared" si="0"/>
        <v>-6.2041244320168963E-3</v>
      </c>
      <c r="E42" s="53"/>
    </row>
    <row r="43" spans="1:7" ht="16.5" customHeight="1" x14ac:dyDescent="0.3">
      <c r="C43" s="96">
        <v>1135.8</v>
      </c>
      <c r="D43" s="89">
        <f t="shared" si="0"/>
        <v>-7.514854945823257E-3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35</v>
      </c>
      <c r="C45" s="83">
        <f>SUM(C24:C44)</f>
        <v>22888</v>
      </c>
      <c r="D45" s="78"/>
      <c r="E45" s="54"/>
    </row>
    <row r="46" spans="1:7" ht="17.25" customHeight="1" x14ac:dyDescent="0.3">
      <c r="B46" s="82" t="s">
        <v>36</v>
      </c>
      <c r="C46" s="84">
        <f>AVERAGE(C24:C44)</f>
        <v>1144.4000000000001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36</v>
      </c>
      <c r="C48" s="85" t="s">
        <v>37</v>
      </c>
      <c r="D48" s="80"/>
      <c r="G48" s="58"/>
    </row>
    <row r="49" spans="1:6" ht="17.25" customHeight="1" x14ac:dyDescent="0.3">
      <c r="B49" s="231">
        <f>C46</f>
        <v>1144.4000000000001</v>
      </c>
      <c r="C49" s="93">
        <f>-IF(C46&lt;=80,10%,IF(C46&lt;250,7.5%,5%))</f>
        <v>-0.05</v>
      </c>
      <c r="D49" s="81">
        <f>IF(C46&lt;=80,C46*0.9,IF(C46&lt;250,C46*0.925,C46*0.95))</f>
        <v>1087.18</v>
      </c>
    </row>
    <row r="50" spans="1:6" ht="17.25" customHeight="1" x14ac:dyDescent="0.3">
      <c r="B50" s="232"/>
      <c r="C50" s="94">
        <f>IF(C46&lt;=80, 10%, IF(C46&lt;250, 7.5%, 5%))</f>
        <v>0.05</v>
      </c>
      <c r="D50" s="81">
        <f>IF(C46&lt;=80, C46*1.1, IF(C46&lt;250, C46*1.075, C46*1.05))</f>
        <v>1201.6200000000001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19</v>
      </c>
      <c r="C52" s="67"/>
      <c r="D52" s="68" t="s">
        <v>20</v>
      </c>
      <c r="E52" s="69"/>
      <c r="F52" s="68" t="s">
        <v>21</v>
      </c>
    </row>
    <row r="53" spans="1:6" ht="34.5" customHeight="1" x14ac:dyDescent="0.3">
      <c r="A53" s="70" t="s">
        <v>22</v>
      </c>
      <c r="B53" s="71"/>
      <c r="C53" s="72"/>
      <c r="D53" s="71"/>
      <c r="E53" s="61"/>
      <c r="F53" s="73"/>
    </row>
    <row r="54" spans="1:6" ht="34.5" customHeight="1" x14ac:dyDescent="0.3">
      <c r="A54" s="70" t="s">
        <v>23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5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4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3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2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1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9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8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7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6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5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4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3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2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1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9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8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7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6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tabSelected="1" view="pageBreakPreview" topLeftCell="A13" zoomScale="60" zoomScaleNormal="4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39" t="s">
        <v>93</v>
      </c>
      <c r="B1" s="239"/>
      <c r="C1" s="239"/>
      <c r="D1" s="239"/>
      <c r="E1" s="239"/>
      <c r="F1" s="239"/>
      <c r="G1" s="239"/>
      <c r="H1" s="239"/>
      <c r="I1" s="239"/>
    </row>
    <row r="2" spans="1:9" ht="18.75" customHeight="1" x14ac:dyDescent="0.25">
      <c r="A2" s="239"/>
      <c r="B2" s="239"/>
      <c r="C2" s="239"/>
      <c r="D2" s="239"/>
      <c r="E2" s="239"/>
      <c r="F2" s="239"/>
      <c r="G2" s="239"/>
      <c r="H2" s="239"/>
      <c r="I2" s="239"/>
    </row>
    <row r="3" spans="1:9" ht="18.75" customHeight="1" x14ac:dyDescent="0.25">
      <c r="A3" s="239"/>
      <c r="B3" s="239"/>
      <c r="C3" s="239"/>
      <c r="D3" s="239"/>
      <c r="E3" s="239"/>
      <c r="F3" s="239"/>
      <c r="G3" s="239"/>
      <c r="H3" s="239"/>
      <c r="I3" s="239"/>
    </row>
    <row r="4" spans="1:9" ht="18.75" customHeight="1" x14ac:dyDescent="0.25">
      <c r="A4" s="239"/>
      <c r="B4" s="239"/>
      <c r="C4" s="239"/>
      <c r="D4" s="239"/>
      <c r="E4" s="239"/>
      <c r="F4" s="239"/>
      <c r="G4" s="239"/>
      <c r="H4" s="239"/>
      <c r="I4" s="239"/>
    </row>
    <row r="5" spans="1:9" ht="18.75" customHeight="1" x14ac:dyDescent="0.25">
      <c r="A5" s="239"/>
      <c r="B5" s="239"/>
      <c r="C5" s="239"/>
      <c r="D5" s="239"/>
      <c r="E5" s="239"/>
      <c r="F5" s="239"/>
      <c r="G5" s="239"/>
      <c r="H5" s="239"/>
      <c r="I5" s="239"/>
    </row>
    <row r="6" spans="1:9" ht="18.75" customHeight="1" x14ac:dyDescent="0.25">
      <c r="A6" s="239"/>
      <c r="B6" s="239"/>
      <c r="C6" s="239"/>
      <c r="D6" s="239"/>
      <c r="E6" s="239"/>
      <c r="F6" s="239"/>
      <c r="G6" s="239"/>
      <c r="H6" s="239"/>
      <c r="I6" s="239"/>
    </row>
    <row r="7" spans="1:9" ht="18.7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</row>
    <row r="8" spans="1:9" x14ac:dyDescent="0.25">
      <c r="A8" s="240" t="s">
        <v>94</v>
      </c>
      <c r="B8" s="240"/>
      <c r="C8" s="240"/>
      <c r="D8" s="240"/>
      <c r="E8" s="240"/>
      <c r="F8" s="240"/>
      <c r="G8" s="240"/>
      <c r="H8" s="240"/>
      <c r="I8" s="240"/>
    </row>
    <row r="9" spans="1:9" x14ac:dyDescent="0.25">
      <c r="A9" s="240"/>
      <c r="B9" s="240"/>
      <c r="C9" s="240"/>
      <c r="D9" s="240"/>
      <c r="E9" s="240"/>
      <c r="F9" s="240"/>
      <c r="G9" s="240"/>
      <c r="H9" s="240"/>
      <c r="I9" s="240"/>
    </row>
    <row r="10" spans="1:9" x14ac:dyDescent="0.25">
      <c r="A10" s="240"/>
      <c r="B10" s="240"/>
      <c r="C10" s="240"/>
      <c r="D10" s="240"/>
      <c r="E10" s="240"/>
      <c r="F10" s="240"/>
      <c r="G10" s="240"/>
      <c r="H10" s="240"/>
      <c r="I10" s="240"/>
    </row>
    <row r="11" spans="1:9" x14ac:dyDescent="0.25">
      <c r="A11" s="240"/>
      <c r="B11" s="240"/>
      <c r="C11" s="240"/>
      <c r="D11" s="240"/>
      <c r="E11" s="240"/>
      <c r="F11" s="240"/>
      <c r="G11" s="240"/>
      <c r="H11" s="240"/>
      <c r="I11" s="240"/>
    </row>
    <row r="12" spans="1:9" x14ac:dyDescent="0.25">
      <c r="A12" s="240"/>
      <c r="B12" s="240"/>
      <c r="C12" s="240"/>
      <c r="D12" s="240"/>
      <c r="E12" s="240"/>
      <c r="F12" s="240"/>
      <c r="G12" s="240"/>
      <c r="H12" s="240"/>
      <c r="I12" s="240"/>
    </row>
    <row r="13" spans="1:9" x14ac:dyDescent="0.25">
      <c r="A13" s="240"/>
      <c r="B13" s="240"/>
      <c r="C13" s="240"/>
      <c r="D13" s="240"/>
      <c r="E13" s="240"/>
      <c r="F13" s="240"/>
      <c r="G13" s="240"/>
      <c r="H13" s="240"/>
      <c r="I13" s="240"/>
    </row>
    <row r="14" spans="1:9" x14ac:dyDescent="0.25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9" ht="19.5" customHeight="1" x14ac:dyDescent="0.3">
      <c r="A15" s="98"/>
    </row>
    <row r="16" spans="1:9" ht="19.5" customHeight="1" x14ac:dyDescent="0.3">
      <c r="A16" s="270" t="s">
        <v>24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38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100" t="s">
        <v>26</v>
      </c>
      <c r="B18" s="269" t="s">
        <v>110</v>
      </c>
      <c r="C18" s="269"/>
      <c r="D18" s="217"/>
      <c r="E18" s="101"/>
      <c r="F18" s="102"/>
      <c r="G18" s="102"/>
      <c r="H18" s="102"/>
    </row>
    <row r="19" spans="1:14" ht="26.25" customHeight="1" x14ac:dyDescent="0.4">
      <c r="A19" s="100" t="s">
        <v>27</v>
      </c>
      <c r="B19" s="103" t="s">
        <v>103</v>
      </c>
      <c r="C19" s="21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28</v>
      </c>
      <c r="B20" s="274" t="s">
        <v>104</v>
      </c>
      <c r="C20" s="274"/>
      <c r="D20" s="102"/>
      <c r="E20" s="102"/>
      <c r="F20" s="102"/>
      <c r="G20" s="102"/>
      <c r="H20" s="102"/>
    </row>
    <row r="21" spans="1:14" ht="26.25" customHeight="1" x14ac:dyDescent="0.4">
      <c r="A21" s="100" t="s">
        <v>29</v>
      </c>
      <c r="B21" s="274" t="s">
        <v>111</v>
      </c>
      <c r="C21" s="274"/>
      <c r="D21" s="274"/>
      <c r="E21" s="274"/>
      <c r="F21" s="274"/>
      <c r="G21" s="274"/>
      <c r="H21" s="274"/>
      <c r="I21" s="104"/>
    </row>
    <row r="22" spans="1:14" ht="26.25" customHeight="1" x14ac:dyDescent="0.4">
      <c r="A22" s="100" t="s">
        <v>30</v>
      </c>
      <c r="B22" s="105" t="s">
        <v>105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31</v>
      </c>
      <c r="B23" s="105" t="s">
        <v>106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69" t="s">
        <v>107</v>
      </c>
      <c r="C26" s="269"/>
    </row>
    <row r="27" spans="1:14" ht="26.25" customHeight="1" x14ac:dyDescent="0.4">
      <c r="A27" s="109" t="s">
        <v>39</v>
      </c>
      <c r="B27" s="259" t="s">
        <v>108</v>
      </c>
      <c r="C27" s="259"/>
    </row>
    <row r="28" spans="1:14" ht="27" customHeight="1" x14ac:dyDescent="0.4">
      <c r="A28" s="109" t="s">
        <v>5</v>
      </c>
      <c r="B28" s="110">
        <v>99.2</v>
      </c>
    </row>
    <row r="29" spans="1:14" s="14" customFormat="1" ht="27" customHeight="1" x14ac:dyDescent="0.4">
      <c r="A29" s="109" t="s">
        <v>40</v>
      </c>
      <c r="B29" s="111">
        <v>0</v>
      </c>
      <c r="C29" s="260" t="s">
        <v>92</v>
      </c>
      <c r="D29" s="261"/>
      <c r="E29" s="261"/>
      <c r="F29" s="261"/>
      <c r="G29" s="262"/>
      <c r="I29" s="112"/>
      <c r="J29" s="112"/>
      <c r="K29" s="112"/>
      <c r="L29" s="112"/>
    </row>
    <row r="30" spans="1:14" s="14" customFormat="1" ht="19.5" customHeight="1" x14ac:dyDescent="0.3">
      <c r="A30" s="109" t="s">
        <v>41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42</v>
      </c>
      <c r="B31" s="116">
        <v>1</v>
      </c>
      <c r="C31" s="263" t="s">
        <v>43</v>
      </c>
      <c r="D31" s="264"/>
      <c r="E31" s="264"/>
      <c r="F31" s="264"/>
      <c r="G31" s="264"/>
      <c r="H31" s="265"/>
      <c r="I31" s="112"/>
      <c r="J31" s="112"/>
      <c r="K31" s="112"/>
      <c r="L31" s="112"/>
    </row>
    <row r="32" spans="1:14" s="14" customFormat="1" ht="27" customHeight="1" x14ac:dyDescent="0.4">
      <c r="A32" s="109" t="s">
        <v>44</v>
      </c>
      <c r="B32" s="116">
        <v>1</v>
      </c>
      <c r="C32" s="263" t="s">
        <v>45</v>
      </c>
      <c r="D32" s="264"/>
      <c r="E32" s="264"/>
      <c r="F32" s="264"/>
      <c r="G32" s="264"/>
      <c r="H32" s="26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46</v>
      </c>
      <c r="B34" s="121">
        <f>B31/B32</f>
        <v>1</v>
      </c>
      <c r="C34" s="99" t="s">
        <v>47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95</v>
      </c>
      <c r="B36" s="123">
        <v>100</v>
      </c>
      <c r="C36" s="99"/>
      <c r="D36" s="266" t="s">
        <v>48</v>
      </c>
      <c r="E36" s="267"/>
      <c r="F36" s="266" t="s">
        <v>49</v>
      </c>
      <c r="G36" s="26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50</v>
      </c>
      <c r="B37" s="125">
        <v>3</v>
      </c>
      <c r="C37" s="126" t="s">
        <v>51</v>
      </c>
      <c r="D37" s="127" t="s">
        <v>52</v>
      </c>
      <c r="E37" s="128" t="s">
        <v>53</v>
      </c>
      <c r="F37" s="127" t="s">
        <v>52</v>
      </c>
      <c r="G37" s="129" t="s">
        <v>53</v>
      </c>
      <c r="I37" s="130" t="s">
        <v>96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54</v>
      </c>
      <c r="B38" s="125">
        <v>50</v>
      </c>
      <c r="C38" s="131">
        <v>1</v>
      </c>
      <c r="D38" s="132">
        <v>8326783</v>
      </c>
      <c r="E38" s="133">
        <f>IF(ISBLANK(D38),"-",$D$48/$D$45*D38)</f>
        <v>7069171.6993485373</v>
      </c>
      <c r="F38" s="132">
        <v>8402695</v>
      </c>
      <c r="G38" s="134">
        <f>IF(ISBLANK(F38),"-",$D$48/$F$45*F38)</f>
        <v>6985369.1813910929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55</v>
      </c>
      <c r="B39" s="125">
        <v>1</v>
      </c>
      <c r="C39" s="136">
        <v>2</v>
      </c>
      <c r="D39" s="137">
        <v>8294252</v>
      </c>
      <c r="E39" s="138">
        <f>IF(ISBLANK(D39),"-",$D$48/$D$45*D39)</f>
        <v>7041553.9237260055</v>
      </c>
      <c r="F39" s="137">
        <v>8433192</v>
      </c>
      <c r="G39" s="139">
        <f>IF(ISBLANK(F39),"-",$D$48/$F$45*F39)</f>
        <v>7010722.0954174716</v>
      </c>
      <c r="I39" s="253">
        <f>ABS((F43/D43*D42)-F42)/D42</f>
        <v>8.3714959081378614E-3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56</v>
      </c>
      <c r="B40" s="125">
        <v>1</v>
      </c>
      <c r="C40" s="136">
        <v>3</v>
      </c>
      <c r="D40" s="137">
        <v>8303440</v>
      </c>
      <c r="E40" s="138">
        <f>IF(ISBLANK(D40),"-",$D$48/$D$45*D40)</f>
        <v>7049354.2410362577</v>
      </c>
      <c r="F40" s="137">
        <v>8408901</v>
      </c>
      <c r="G40" s="139">
        <f>IF(ISBLANK(F40),"-",$D$48/$F$45*F40)</f>
        <v>6990528.3834256437</v>
      </c>
      <c r="I40" s="253"/>
      <c r="L40" s="117"/>
      <c r="M40" s="117"/>
      <c r="N40" s="140"/>
    </row>
    <row r="41" spans="1:14" ht="27" customHeight="1" x14ac:dyDescent="0.4">
      <c r="A41" s="124" t="s">
        <v>57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58</v>
      </c>
      <c r="B42" s="125">
        <v>1</v>
      </c>
      <c r="C42" s="146" t="s">
        <v>59</v>
      </c>
      <c r="D42" s="147">
        <f>AVERAGE(D38:D41)</f>
        <v>8308158.333333333</v>
      </c>
      <c r="E42" s="148">
        <f>AVERAGE(E38:E41)</f>
        <v>7053359.9547036001</v>
      </c>
      <c r="F42" s="147">
        <f>AVERAGE(F38:F41)</f>
        <v>8414929.333333334</v>
      </c>
      <c r="G42" s="149">
        <f>AVERAGE(G38:G41)</f>
        <v>6995539.8867447348</v>
      </c>
      <c r="H42" s="150"/>
    </row>
    <row r="43" spans="1:14" ht="26.25" customHeight="1" x14ac:dyDescent="0.4">
      <c r="A43" s="124" t="s">
        <v>60</v>
      </c>
      <c r="B43" s="125">
        <v>1</v>
      </c>
      <c r="C43" s="151" t="s">
        <v>61</v>
      </c>
      <c r="D43" s="152">
        <v>19.79</v>
      </c>
      <c r="E43" s="140"/>
      <c r="F43" s="152">
        <v>20.21</v>
      </c>
      <c r="H43" s="150"/>
    </row>
    <row r="44" spans="1:14" ht="26.25" customHeight="1" x14ac:dyDescent="0.4">
      <c r="A44" s="124" t="s">
        <v>62</v>
      </c>
      <c r="B44" s="125">
        <v>1</v>
      </c>
      <c r="C44" s="153" t="s">
        <v>63</v>
      </c>
      <c r="D44" s="154">
        <f>D43*$B$34</f>
        <v>19.79</v>
      </c>
      <c r="E44" s="155"/>
      <c r="F44" s="154">
        <f>F43*$B$34</f>
        <v>20.21</v>
      </c>
      <c r="H44" s="150"/>
    </row>
    <row r="45" spans="1:14" ht="19.5" customHeight="1" x14ac:dyDescent="0.3">
      <c r="A45" s="124" t="s">
        <v>64</v>
      </c>
      <c r="B45" s="156">
        <f>(B44/B43)*(B42/B41)*(B40/B39)*(B38/B37)*B36</f>
        <v>1666.6666666666667</v>
      </c>
      <c r="C45" s="153" t="s">
        <v>65</v>
      </c>
      <c r="D45" s="157">
        <f>D44*$B$30/100</f>
        <v>19.631679999999999</v>
      </c>
      <c r="E45" s="158"/>
      <c r="F45" s="157">
        <f>F44*$B$30/100</f>
        <v>20.04832</v>
      </c>
      <c r="H45" s="150"/>
    </row>
    <row r="46" spans="1:14" ht="19.5" customHeight="1" x14ac:dyDescent="0.3">
      <c r="A46" s="254" t="s">
        <v>66</v>
      </c>
      <c r="B46" s="255"/>
      <c r="C46" s="153" t="s">
        <v>67</v>
      </c>
      <c r="D46" s="159">
        <f>D45/$B$45</f>
        <v>1.1779007999999999E-2</v>
      </c>
      <c r="E46" s="160"/>
      <c r="F46" s="161">
        <f>F45/$B$45</f>
        <v>1.2028992000000001E-2</v>
      </c>
      <c r="H46" s="150"/>
    </row>
    <row r="47" spans="1:14" ht="27" customHeight="1" x14ac:dyDescent="0.4">
      <c r="A47" s="256"/>
      <c r="B47" s="257"/>
      <c r="C47" s="162" t="s">
        <v>97</v>
      </c>
      <c r="D47" s="163">
        <v>0.01</v>
      </c>
      <c r="E47" s="164"/>
      <c r="F47" s="160"/>
      <c r="H47" s="150"/>
    </row>
    <row r="48" spans="1:14" ht="18.75" x14ac:dyDescent="0.3">
      <c r="C48" s="165" t="s">
        <v>68</v>
      </c>
      <c r="D48" s="157">
        <f>D47*$B$45</f>
        <v>16.666666666666668</v>
      </c>
      <c r="F48" s="166"/>
      <c r="H48" s="150"/>
    </row>
    <row r="49" spans="1:12" ht="19.5" customHeight="1" x14ac:dyDescent="0.3">
      <c r="C49" s="167" t="s">
        <v>69</v>
      </c>
      <c r="D49" s="168">
        <f>D48/B34</f>
        <v>16.666666666666668</v>
      </c>
      <c r="F49" s="166"/>
      <c r="H49" s="150"/>
    </row>
    <row r="50" spans="1:12" ht="18.75" x14ac:dyDescent="0.3">
      <c r="C50" s="122" t="s">
        <v>70</v>
      </c>
      <c r="D50" s="169">
        <f>AVERAGE(E38:E41,G38:G41)</f>
        <v>7024449.9207241684</v>
      </c>
      <c r="F50" s="170"/>
      <c r="H50" s="150"/>
    </row>
    <row r="51" spans="1:12" ht="18.75" x14ac:dyDescent="0.3">
      <c r="C51" s="124" t="s">
        <v>71</v>
      </c>
      <c r="D51" s="171">
        <f>STDEV(E38:E41,G38:G41)/D50</f>
        <v>4.8399174416006276E-3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72</v>
      </c>
    </row>
    <row r="55" spans="1:12" ht="18.75" x14ac:dyDescent="0.3">
      <c r="A55" s="99" t="s">
        <v>73</v>
      </c>
      <c r="B55" s="176" t="str">
        <f>B21</f>
        <v>Each suppository contains paracetamol Bp  250mg</v>
      </c>
    </row>
    <row r="56" spans="1:12" ht="26.25" customHeight="1" x14ac:dyDescent="0.4">
      <c r="A56" s="177" t="s">
        <v>74</v>
      </c>
      <c r="B56" s="178">
        <v>250</v>
      </c>
      <c r="C56" s="99" t="str">
        <f>B20</f>
        <v>paracetamol</v>
      </c>
      <c r="H56" s="179"/>
    </row>
    <row r="57" spans="1:12" ht="18.75" x14ac:dyDescent="0.3">
      <c r="A57" s="176" t="s">
        <v>75</v>
      </c>
      <c r="B57" s="218">
        <f>Uniformity!C46</f>
        <v>1144.4000000000001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98</v>
      </c>
      <c r="B59" s="123">
        <v>100</v>
      </c>
      <c r="C59" s="99"/>
      <c r="D59" s="180" t="s">
        <v>76</v>
      </c>
      <c r="E59" s="181" t="s">
        <v>51</v>
      </c>
      <c r="F59" s="181" t="s">
        <v>52</v>
      </c>
      <c r="G59" s="181" t="s">
        <v>77</v>
      </c>
      <c r="H59" s="126" t="s">
        <v>78</v>
      </c>
      <c r="L59" s="112"/>
    </row>
    <row r="60" spans="1:12" s="14" customFormat="1" ht="26.25" customHeight="1" x14ac:dyDescent="0.4">
      <c r="A60" s="124" t="s">
        <v>99</v>
      </c>
      <c r="B60" s="125">
        <v>10</v>
      </c>
      <c r="C60" s="242" t="s">
        <v>79</v>
      </c>
      <c r="D60" s="245">
        <v>1132.76</v>
      </c>
      <c r="E60" s="182">
        <v>1</v>
      </c>
      <c r="F60" s="183">
        <v>6437980</v>
      </c>
      <c r="G60" s="220">
        <f>IF(ISBLANK(F60),"-",(F60/$D$50*$D$47*$B$68)*($B$57/$D$60))</f>
        <v>231.48201573980438</v>
      </c>
      <c r="H60" s="184">
        <f t="shared" ref="H60:H71" si="0">IF(ISBLANK(F60),"-",G60/$B$56)</f>
        <v>0.92592806295921748</v>
      </c>
      <c r="L60" s="112"/>
    </row>
    <row r="61" spans="1:12" s="14" customFormat="1" ht="26.25" customHeight="1" x14ac:dyDescent="0.4">
      <c r="A61" s="124" t="s">
        <v>80</v>
      </c>
      <c r="B61" s="125">
        <v>100</v>
      </c>
      <c r="C61" s="243"/>
      <c r="D61" s="246"/>
      <c r="E61" s="185">
        <v>2</v>
      </c>
      <c r="F61" s="137">
        <v>6416655</v>
      </c>
      <c r="G61" s="221">
        <f>IF(ISBLANK(F61),"-",(F61/$D$50*$D$47*$B$68)*($B$57/$D$60))</f>
        <v>230.71526064183087</v>
      </c>
      <c r="H61" s="186">
        <f t="shared" si="0"/>
        <v>0.92286104256732349</v>
      </c>
      <c r="L61" s="112"/>
    </row>
    <row r="62" spans="1:12" s="14" customFormat="1" ht="26.25" customHeight="1" x14ac:dyDescent="0.4">
      <c r="A62" s="124" t="s">
        <v>81</v>
      </c>
      <c r="B62" s="125">
        <v>2</v>
      </c>
      <c r="C62" s="243"/>
      <c r="D62" s="246"/>
      <c r="E62" s="185">
        <v>3</v>
      </c>
      <c r="F62" s="187">
        <v>6423571</v>
      </c>
      <c r="G62" s="221">
        <f>IF(ISBLANK(F62),"-",(F62/$D$50*$D$47*$B$68)*($B$57/$D$60))</f>
        <v>230.96393019670001</v>
      </c>
      <c r="H62" s="186">
        <f t="shared" si="0"/>
        <v>0.92385572078680001</v>
      </c>
      <c r="L62" s="112"/>
    </row>
    <row r="63" spans="1:12" ht="27" customHeight="1" x14ac:dyDescent="0.4">
      <c r="A63" s="124" t="s">
        <v>82</v>
      </c>
      <c r="B63" s="125">
        <v>50</v>
      </c>
      <c r="C63" s="258"/>
      <c r="D63" s="247"/>
      <c r="E63" s="188">
        <v>4</v>
      </c>
      <c r="F63" s="189"/>
      <c r="G63" s="221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83</v>
      </c>
      <c r="B64" s="125">
        <v>1</v>
      </c>
      <c r="C64" s="242" t="s">
        <v>84</v>
      </c>
      <c r="D64" s="245">
        <v>1133.6500000000001</v>
      </c>
      <c r="E64" s="182">
        <v>1</v>
      </c>
      <c r="F64" s="183">
        <v>6464606</v>
      </c>
      <c r="G64" s="222">
        <f>IF(ISBLANK(F64),"-",(F64/$D$50*$D$47*$B$68)*($B$57/$D$64))</f>
        <v>232.2568896688293</v>
      </c>
      <c r="H64" s="190">
        <f t="shared" si="0"/>
        <v>0.92902755867531717</v>
      </c>
    </row>
    <row r="65" spans="1:8" ht="26.25" customHeight="1" x14ac:dyDescent="0.4">
      <c r="A65" s="124" t="s">
        <v>85</v>
      </c>
      <c r="B65" s="125">
        <v>1</v>
      </c>
      <c r="C65" s="243"/>
      <c r="D65" s="246"/>
      <c r="E65" s="185">
        <v>2</v>
      </c>
      <c r="F65" s="137">
        <v>6438574</v>
      </c>
      <c r="G65" s="223">
        <f>IF(ISBLANK(F65),"-",(F65/$D$50*$D$47*$B$68)*($B$57/$D$64))</f>
        <v>231.32162596492239</v>
      </c>
      <c r="H65" s="191">
        <f t="shared" si="0"/>
        <v>0.92528650385968958</v>
      </c>
    </row>
    <row r="66" spans="1:8" ht="26.25" customHeight="1" x14ac:dyDescent="0.4">
      <c r="A66" s="124" t="s">
        <v>86</v>
      </c>
      <c r="B66" s="125">
        <v>1</v>
      </c>
      <c r="C66" s="243"/>
      <c r="D66" s="246"/>
      <c r="E66" s="185">
        <v>3</v>
      </c>
      <c r="F66" s="137">
        <v>6467730</v>
      </c>
      <c r="G66" s="223">
        <f>IF(ISBLANK(F66),"-",(F66/$D$50*$D$47*$B$68)*($B$57/$D$64))</f>
        <v>232.36912706169215</v>
      </c>
      <c r="H66" s="191">
        <f t="shared" si="0"/>
        <v>0.92947650824676864</v>
      </c>
    </row>
    <row r="67" spans="1:8" ht="27" customHeight="1" x14ac:dyDescent="0.4">
      <c r="A67" s="124" t="s">
        <v>87</v>
      </c>
      <c r="B67" s="125">
        <v>1</v>
      </c>
      <c r="C67" s="258"/>
      <c r="D67" s="247"/>
      <c r="E67" s="188">
        <v>4</v>
      </c>
      <c r="F67" s="189"/>
      <c r="G67" s="224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88</v>
      </c>
      <c r="B68" s="193">
        <f>(B67/B66)*(B65/B64)*(B63/B62)*(B61/B60)*B59</f>
        <v>25000</v>
      </c>
      <c r="C68" s="242" t="s">
        <v>89</v>
      </c>
      <c r="D68" s="245">
        <v>1152.67</v>
      </c>
      <c r="E68" s="182">
        <v>1</v>
      </c>
      <c r="F68" s="183">
        <v>6547301</v>
      </c>
      <c r="G68" s="222">
        <f>IF(ISBLANK(F68),"-",(F68/$D$50*$D$47*$B$68)*($B$57/$D$68))</f>
        <v>231.34645779789059</v>
      </c>
      <c r="H68" s="186">
        <f t="shared" si="0"/>
        <v>0.92538583119156237</v>
      </c>
    </row>
    <row r="69" spans="1:8" ht="27" customHeight="1" x14ac:dyDescent="0.4">
      <c r="A69" s="172" t="s">
        <v>100</v>
      </c>
      <c r="B69" s="194">
        <f>(D47*B68)/B56*B57</f>
        <v>1144.4000000000001</v>
      </c>
      <c r="C69" s="243"/>
      <c r="D69" s="246"/>
      <c r="E69" s="185">
        <v>2</v>
      </c>
      <c r="F69" s="137">
        <v>6540057</v>
      </c>
      <c r="G69" s="223">
        <f>IF(ISBLANK(F69),"-",(F69/$D$50*$D$47*$B$68)*($B$57/$D$68))</f>
        <v>231.09049373876331</v>
      </c>
      <c r="H69" s="186">
        <f t="shared" si="0"/>
        <v>0.92436197495505323</v>
      </c>
    </row>
    <row r="70" spans="1:8" ht="26.25" customHeight="1" x14ac:dyDescent="0.4">
      <c r="A70" s="248" t="s">
        <v>66</v>
      </c>
      <c r="B70" s="249"/>
      <c r="C70" s="243"/>
      <c r="D70" s="246"/>
      <c r="E70" s="185">
        <v>3</v>
      </c>
      <c r="F70" s="137">
        <v>6536719</v>
      </c>
      <c r="G70" s="223">
        <f>IF(ISBLANK(F70),"-",(F70/$D$50*$D$47*$B$68)*($B$57/$D$68))</f>
        <v>230.97254674409643</v>
      </c>
      <c r="H70" s="186">
        <f t="shared" si="0"/>
        <v>0.9238901869763857</v>
      </c>
    </row>
    <row r="71" spans="1:8" ht="27" customHeight="1" x14ac:dyDescent="0.4">
      <c r="A71" s="250"/>
      <c r="B71" s="251"/>
      <c r="C71" s="244"/>
      <c r="D71" s="247"/>
      <c r="E71" s="188">
        <v>4</v>
      </c>
      <c r="F71" s="189"/>
      <c r="G71" s="224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59</v>
      </c>
      <c r="H72" s="199">
        <f>AVERAGE(H60:H71)</f>
        <v>0.92556371002423532</v>
      </c>
    </row>
    <row r="73" spans="1:8" ht="26.25" customHeight="1" x14ac:dyDescent="0.4">
      <c r="C73" s="196"/>
      <c r="D73" s="196"/>
      <c r="E73" s="196"/>
      <c r="F73" s="197"/>
      <c r="G73" s="200" t="s">
        <v>71</v>
      </c>
      <c r="H73" s="225">
        <f>STDEV(H60:H71)/H72</f>
        <v>2.4760296026339152E-3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15</v>
      </c>
      <c r="H74" s="203">
        <f>COUNT(H60:H71)</f>
        <v>9</v>
      </c>
    </row>
    <row r="76" spans="1:8" ht="26.25" customHeight="1" x14ac:dyDescent="0.4">
      <c r="A76" s="108" t="s">
        <v>101</v>
      </c>
      <c r="B76" s="204" t="s">
        <v>90</v>
      </c>
      <c r="C76" s="252" t="str">
        <f>B20</f>
        <v>paracetamol</v>
      </c>
      <c r="D76" s="252"/>
      <c r="E76" s="205" t="s">
        <v>91</v>
      </c>
      <c r="F76" s="205"/>
      <c r="G76" s="206">
        <f>H72</f>
        <v>0.92556371002423532</v>
      </c>
      <c r="H76" s="207"/>
    </row>
    <row r="77" spans="1:8" ht="19.5" customHeight="1" x14ac:dyDescent="0.3">
      <c r="A77" s="209"/>
      <c r="B77" s="209"/>
      <c r="C77" s="210"/>
      <c r="D77" s="210"/>
      <c r="E77" s="210"/>
      <c r="F77" s="210"/>
      <c r="G77" s="210"/>
      <c r="H77" s="210"/>
    </row>
    <row r="78" spans="1:8" ht="18.75" x14ac:dyDescent="0.3">
      <c r="B78" s="241" t="s">
        <v>19</v>
      </c>
      <c r="C78" s="241"/>
      <c r="E78" s="208" t="s">
        <v>20</v>
      </c>
      <c r="F78" s="211"/>
      <c r="G78" s="241" t="s">
        <v>21</v>
      </c>
      <c r="H78" s="241"/>
    </row>
    <row r="79" spans="1:8" ht="69.95" customHeight="1" x14ac:dyDescent="0.3">
      <c r="A79" s="212" t="s">
        <v>22</v>
      </c>
      <c r="B79" s="213"/>
      <c r="C79" s="213"/>
      <c r="E79" s="213"/>
      <c r="F79" s="98"/>
      <c r="G79" s="214"/>
      <c r="H79" s="214"/>
    </row>
    <row r="80" spans="1:8" ht="69.95" customHeight="1" x14ac:dyDescent="0.3">
      <c r="A80" s="212" t="s">
        <v>23</v>
      </c>
      <c r="B80" s="215"/>
      <c r="C80" s="215"/>
      <c r="E80" s="215"/>
      <c r="F80" s="98"/>
      <c r="G80" s="216"/>
      <c r="H80" s="216"/>
    </row>
    <row r="81" spans="1:9" ht="18.75" x14ac:dyDescent="0.3">
      <c r="A81" s="196"/>
      <c r="B81" s="196"/>
      <c r="C81" s="197"/>
      <c r="D81" s="197"/>
      <c r="E81" s="197"/>
      <c r="F81" s="201"/>
      <c r="G81" s="197"/>
      <c r="H81" s="197"/>
      <c r="I81" s="98"/>
    </row>
    <row r="82" spans="1:9" ht="18.75" x14ac:dyDescent="0.3">
      <c r="A82" s="196"/>
      <c r="B82" s="196"/>
      <c r="C82" s="197"/>
      <c r="D82" s="197"/>
      <c r="E82" s="197"/>
      <c r="F82" s="201"/>
      <c r="G82" s="197"/>
      <c r="H82" s="197"/>
      <c r="I82" s="98"/>
    </row>
    <row r="83" spans="1:9" ht="18.75" x14ac:dyDescent="0.3">
      <c r="A83" s="196"/>
      <c r="B83" s="196"/>
      <c r="C83" s="197"/>
      <c r="D83" s="197"/>
      <c r="E83" s="197"/>
      <c r="F83" s="201"/>
      <c r="G83" s="197"/>
      <c r="H83" s="197"/>
      <c r="I83" s="98"/>
    </row>
    <row r="84" spans="1:9" ht="18.75" x14ac:dyDescent="0.3">
      <c r="A84" s="196"/>
      <c r="B84" s="196"/>
      <c r="C84" s="197"/>
      <c r="D84" s="197"/>
      <c r="E84" s="197"/>
      <c r="F84" s="201"/>
      <c r="G84" s="197"/>
      <c r="H84" s="197"/>
      <c r="I84" s="98"/>
    </row>
    <row r="85" spans="1:9" ht="18.75" x14ac:dyDescent="0.3">
      <c r="A85" s="196"/>
      <c r="B85" s="196"/>
      <c r="C85" s="197"/>
      <c r="D85" s="197"/>
      <c r="E85" s="197"/>
      <c r="F85" s="201"/>
      <c r="G85" s="197"/>
      <c r="H85" s="197"/>
      <c r="I85" s="98"/>
    </row>
    <row r="86" spans="1:9" ht="18.75" x14ac:dyDescent="0.3">
      <c r="A86" s="196"/>
      <c r="B86" s="196"/>
      <c r="C86" s="197"/>
      <c r="D86" s="197"/>
      <c r="E86" s="197"/>
      <c r="F86" s="201"/>
      <c r="G86" s="197"/>
      <c r="H86" s="197"/>
      <c r="I86" s="98"/>
    </row>
    <row r="87" spans="1:9" ht="18.75" x14ac:dyDescent="0.3">
      <c r="A87" s="196"/>
      <c r="B87" s="196"/>
      <c r="C87" s="197"/>
      <c r="D87" s="197"/>
      <c r="E87" s="197"/>
      <c r="F87" s="201"/>
      <c r="G87" s="197"/>
      <c r="H87" s="197"/>
      <c r="I87" s="98"/>
    </row>
    <row r="88" spans="1:9" ht="18.75" x14ac:dyDescent="0.3">
      <c r="A88" s="196"/>
      <c r="B88" s="196"/>
      <c r="C88" s="197"/>
      <c r="D88" s="197"/>
      <c r="E88" s="197"/>
      <c r="F88" s="201"/>
      <c r="G88" s="197"/>
      <c r="H88" s="197"/>
      <c r="I88" s="98"/>
    </row>
    <row r="89" spans="1:9" ht="18.75" x14ac:dyDescent="0.3">
      <c r="A89" s="196"/>
      <c r="B89" s="196"/>
      <c r="C89" s="197"/>
      <c r="D89" s="197"/>
      <c r="E89" s="197"/>
      <c r="F89" s="201"/>
      <c r="G89" s="197"/>
      <c r="H89" s="197"/>
      <c r="I89" s="98"/>
    </row>
    <row r="206" spans="1:1" x14ac:dyDescent="0.25">
      <c r="A206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26">
    <mergeCell ref="A16:H16"/>
    <mergeCell ref="A17:H17"/>
    <mergeCell ref="B18:C18"/>
    <mergeCell ref="B20:C20"/>
    <mergeCell ref="B21:H21"/>
    <mergeCell ref="C31:H31"/>
    <mergeCell ref="C32:H32"/>
    <mergeCell ref="D36:E36"/>
    <mergeCell ref="F36:G36"/>
    <mergeCell ref="B26:C26"/>
    <mergeCell ref="A1:I7"/>
    <mergeCell ref="A8:I14"/>
    <mergeCell ref="B78:C78"/>
    <mergeCell ref="G78:H78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B27:C27"/>
    <mergeCell ref="C29:G29"/>
  </mergeCells>
  <conditionalFormatting sqref="E51">
    <cfRule type="cellIs" dxfId="4" priority="1" operator="greaterThan">
      <formula>0.02</formula>
    </cfRule>
  </conditionalFormatting>
  <conditionalFormatting sqref="D51">
    <cfRule type="cellIs" dxfId="3" priority="2" operator="greaterThan">
      <formula>0.02</formula>
    </cfRule>
  </conditionalFormatting>
  <conditionalFormatting sqref="H73">
    <cfRule type="cellIs" dxfId="2" priority="3" operator="greaterThan">
      <formula>0.02</formula>
    </cfRule>
  </conditionalFormatting>
  <conditionalFormatting sqref="I39">
    <cfRule type="cellIs" dxfId="1" priority="5" operator="lessThanOrEqual">
      <formula>0.02</formula>
    </cfRule>
  </conditionalFormatting>
  <conditionalFormatting sqref="I39">
    <cfRule type="cellIs" dxfId="0" priority="6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PARACETAMOL</vt:lpstr>
      <vt:lpstr>PARACETAMOL!Print_Area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2016-02-02T12:38:29Z</cp:lastPrinted>
  <dcterms:created xsi:type="dcterms:W3CDTF">2005-07-05T10:19:27Z</dcterms:created>
  <dcterms:modified xsi:type="dcterms:W3CDTF">2016-02-15T09:37:25Z</dcterms:modified>
</cp:coreProperties>
</file>