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615" windowWidth="20730" windowHeight="10680" activeTab="2"/>
  </bookViews>
  <sheets>
    <sheet name="SST" sheetId="6" r:id="rId1"/>
    <sheet name="Uniformity" sheetId="2" r:id="rId2"/>
    <sheet name="Glimepiride" sheetId="4" r:id="rId3"/>
    <sheet name="Glimepiride 1" sheetId="5" r:id="rId4"/>
  </sheets>
  <definedNames>
    <definedName name="_xlnm.Print_Area" localSheetId="2">Glimepiride!$A$1:$H$125</definedName>
    <definedName name="_xlnm.Print_Area" localSheetId="3">'Glimepiride 1'!$A$1:$H$91</definedName>
    <definedName name="_xlnm.Print_Area" localSheetId="0">SST!$A$1:$G$49</definedName>
    <definedName name="_xlnm.Print_Area" localSheetId="1">Uniformity!$A$1:$F$54</definedName>
  </definedNames>
  <calcPr calcId="144525"/>
</workbook>
</file>

<file path=xl/calcChain.xml><?xml version="1.0" encoding="utf-8"?>
<calcChain xmlns="http://schemas.openxmlformats.org/spreadsheetml/2006/main">
  <c r="G68" i="4" l="1"/>
  <c r="B40" i="6" l="1"/>
  <c r="E38" i="6"/>
  <c r="D38" i="6"/>
  <c r="C38" i="6"/>
  <c r="B38" i="6"/>
  <c r="B39" i="6" s="1"/>
  <c r="B19" i="6"/>
  <c r="E17" i="6"/>
  <c r="D17" i="6"/>
  <c r="C17" i="6"/>
  <c r="B17" i="6"/>
  <c r="B18" i="6" s="1"/>
  <c r="C74" i="5"/>
  <c r="B67" i="5"/>
  <c r="C56" i="5"/>
  <c r="B55" i="5"/>
  <c r="B45" i="5"/>
  <c r="D48" i="5" s="1"/>
  <c r="D49" i="5" s="1"/>
  <c r="F42" i="5"/>
  <c r="D42" i="5"/>
  <c r="G41" i="5"/>
  <c r="E41" i="5"/>
  <c r="B34" i="5"/>
  <c r="F44" i="5" s="1"/>
  <c r="B30" i="5"/>
  <c r="C120" i="4"/>
  <c r="B116" i="4"/>
  <c r="D100" i="4" s="1"/>
  <c r="B98" i="4"/>
  <c r="F95" i="4"/>
  <c r="D95" i="4"/>
  <c r="B87" i="4"/>
  <c r="F97" i="4" s="1"/>
  <c r="B81" i="4"/>
  <c r="B83" i="4" s="1"/>
  <c r="B80" i="4"/>
  <c r="B79" i="4"/>
  <c r="C76" i="4"/>
  <c r="B68" i="4"/>
  <c r="C56" i="4"/>
  <c r="B55" i="4"/>
  <c r="B45" i="4"/>
  <c r="D48" i="4" s="1"/>
  <c r="F42" i="4"/>
  <c r="D42" i="4"/>
  <c r="B34" i="4"/>
  <c r="F44" i="4" s="1"/>
  <c r="B30" i="4"/>
  <c r="C46" i="2"/>
  <c r="B57" i="4" s="1"/>
  <c r="C45" i="2"/>
  <c r="D41" i="2"/>
  <c r="D40" i="2"/>
  <c r="D37" i="2"/>
  <c r="D36" i="2"/>
  <c r="D33" i="2"/>
  <c r="D32" i="2"/>
  <c r="D29" i="2"/>
  <c r="D28" i="2"/>
  <c r="D27" i="2"/>
  <c r="D25" i="2"/>
  <c r="D24" i="2"/>
  <c r="C19" i="2"/>
  <c r="I92" i="4" l="1"/>
  <c r="D101" i="4"/>
  <c r="F45" i="5"/>
  <c r="I39" i="4"/>
  <c r="F45" i="4"/>
  <c r="F46" i="4" s="1"/>
  <c r="E94" i="4"/>
  <c r="D102" i="4"/>
  <c r="B69" i="4"/>
  <c r="D49" i="4"/>
  <c r="G38" i="4"/>
  <c r="F98" i="4"/>
  <c r="F99" i="4" s="1"/>
  <c r="C50" i="2"/>
  <c r="D97" i="4"/>
  <c r="D98" i="4" s="1"/>
  <c r="D99" i="4" s="1"/>
  <c r="D44" i="5"/>
  <c r="D45" i="5" s="1"/>
  <c r="D26" i="2"/>
  <c r="D30" i="2"/>
  <c r="D34" i="2"/>
  <c r="D38" i="2"/>
  <c r="D42" i="2"/>
  <c r="B49" i="2"/>
  <c r="D50" i="2"/>
  <c r="D44" i="4"/>
  <c r="D45" i="4" s="1"/>
  <c r="D46" i="4" s="1"/>
  <c r="D31" i="2"/>
  <c r="D35" i="2"/>
  <c r="D39" i="2"/>
  <c r="D43" i="2"/>
  <c r="C49" i="2"/>
  <c r="B57" i="5"/>
  <c r="D49" i="2"/>
  <c r="F46" i="5" l="1"/>
  <c r="G39" i="5"/>
  <c r="G38" i="5"/>
  <c r="G40" i="5"/>
  <c r="D46" i="5"/>
  <c r="E38" i="5"/>
  <c r="E39" i="5"/>
  <c r="E40" i="5"/>
  <c r="E92" i="4"/>
  <c r="G40" i="4"/>
  <c r="G93" i="4"/>
  <c r="G41" i="4"/>
  <c r="G39" i="4"/>
  <c r="E38" i="4"/>
  <c r="E40" i="4"/>
  <c r="E93" i="4"/>
  <c r="G92" i="4"/>
  <c r="E41" i="4"/>
  <c r="E39" i="4"/>
  <c r="E91" i="4"/>
  <c r="G91" i="4"/>
  <c r="G94" i="4"/>
  <c r="G95" i="4" l="1"/>
  <c r="G42" i="5"/>
  <c r="D52" i="5"/>
  <c r="E42" i="5"/>
  <c r="D50" i="5"/>
  <c r="G42" i="4"/>
  <c r="D103" i="4"/>
  <c r="E95" i="4"/>
  <c r="D105" i="4"/>
  <c r="D50" i="4"/>
  <c r="E42" i="4"/>
  <c r="D52" i="4"/>
  <c r="D51" i="5" l="1"/>
  <c r="E62" i="5"/>
  <c r="E65" i="5"/>
  <c r="E61" i="5"/>
  <c r="E64" i="5"/>
  <c r="E59" i="5"/>
  <c r="E67" i="5"/>
  <c r="E63" i="5"/>
  <c r="E60" i="5"/>
  <c r="E66" i="5"/>
  <c r="E68" i="5"/>
  <c r="G68" i="5" s="1"/>
  <c r="D51" i="4"/>
  <c r="G70" i="4"/>
  <c r="H70" i="4" s="1"/>
  <c r="G67" i="4"/>
  <c r="H67" i="4" s="1"/>
  <c r="G65" i="4"/>
  <c r="H65" i="4" s="1"/>
  <c r="G63" i="4"/>
  <c r="H63" i="4" s="1"/>
  <c r="G61" i="4"/>
  <c r="H61" i="4" s="1"/>
  <c r="H68" i="4"/>
  <c r="G71" i="4"/>
  <c r="H71" i="4" s="1"/>
  <c r="G69" i="4"/>
  <c r="H69" i="4" s="1"/>
  <c r="G66" i="4"/>
  <c r="H66" i="4" s="1"/>
  <c r="G64" i="4"/>
  <c r="H64" i="4" s="1"/>
  <c r="G62" i="4"/>
  <c r="H62" i="4" s="1"/>
  <c r="G60" i="4"/>
  <c r="E113" i="4"/>
  <c r="F113" i="4" s="1"/>
  <c r="E111" i="4"/>
  <c r="F111" i="4" s="1"/>
  <c r="E109" i="4"/>
  <c r="F109" i="4" s="1"/>
  <c r="D104" i="4"/>
  <c r="E112" i="4"/>
  <c r="F112" i="4" s="1"/>
  <c r="E110" i="4"/>
  <c r="F110" i="4" s="1"/>
  <c r="E108" i="4"/>
  <c r="F108" i="4" s="1"/>
  <c r="G66" i="5" l="1"/>
  <c r="G59" i="5"/>
  <c r="E70" i="5"/>
  <c r="F68" i="5" s="1"/>
  <c r="E72" i="5"/>
  <c r="G60" i="5"/>
  <c r="F60" i="5"/>
  <c r="G64" i="5"/>
  <c r="G63" i="5"/>
  <c r="F63" i="5"/>
  <c r="G61" i="5"/>
  <c r="G67" i="5"/>
  <c r="F67" i="5"/>
  <c r="G65" i="5"/>
  <c r="G62" i="5"/>
  <c r="F62" i="5"/>
  <c r="E117" i="4"/>
  <c r="E115" i="4"/>
  <c r="E116" i="4" s="1"/>
  <c r="G74" i="4"/>
  <c r="G72" i="4"/>
  <c r="G73" i="4" s="1"/>
  <c r="H60" i="4"/>
  <c r="F65" i="5" l="1"/>
  <c r="F61" i="5"/>
  <c r="F64" i="5"/>
  <c r="E71" i="5"/>
  <c r="C81" i="5"/>
  <c r="G70" i="5"/>
  <c r="G72" i="5"/>
  <c r="F59" i="5"/>
  <c r="F66" i="5"/>
  <c r="H74" i="4"/>
  <c r="H72" i="4"/>
  <c r="G76" i="4" s="1"/>
  <c r="F117" i="4"/>
  <c r="F115" i="4"/>
  <c r="C79" i="5" l="1"/>
  <c r="G74" i="5"/>
  <c r="C82" i="5"/>
  <c r="C83" i="5" s="1"/>
  <c r="F70" i="5"/>
  <c r="F71" i="5" s="1"/>
  <c r="F72" i="5"/>
  <c r="G71" i="5"/>
  <c r="G120" i="4"/>
  <c r="F116" i="4"/>
  <c r="H73" i="4"/>
</calcChain>
</file>

<file path=xl/sharedStrings.xml><?xml version="1.0" encoding="utf-8"?>
<sst xmlns="http://schemas.openxmlformats.org/spreadsheetml/2006/main" count="334" uniqueCount="148">
  <si>
    <t>HPLC System Suitability Report</t>
  </si>
  <si>
    <t>Analysis Data</t>
  </si>
  <si>
    <t>Assay</t>
  </si>
  <si>
    <t>Sample(s)</t>
  </si>
  <si>
    <t>Reference Substance:</t>
  </si>
  <si>
    <t>Glypride</t>
  </si>
  <si>
    <t>% age Purity:</t>
  </si>
  <si>
    <t>NDQD201511543</t>
  </si>
  <si>
    <t>Weight (mg):</t>
  </si>
  <si>
    <t>Glimepiride 2mg</t>
  </si>
  <si>
    <t>Standard Conc (mg/mL):</t>
  </si>
  <si>
    <t>Glimepiride  2mg.</t>
  </si>
  <si>
    <t>2015-11-12 10:31:16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</si>
  <si>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</si>
  <si>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</si>
  <si>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</si>
  <si>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</si>
  <si>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</si>
  <si>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</si>
  <si>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</si>
  <si>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</si>
  <si>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</si>
  <si>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</si>
  <si>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</si>
  <si>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</si>
  <si>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</si>
  <si>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</si>
  <si>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</si>
  <si>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</si>
  <si>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</si>
  <si>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</si>
  <si>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</si>
  <si>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</si>
  <si>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</si>
  <si>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</si>
  <si>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</si>
  <si>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</si>
  <si>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</si>
  <si>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</si>
  <si>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</si>
  <si>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</si>
  <si>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</si>
  <si>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</si>
  <si>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</si>
  <si>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</si>
  <si>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</si>
  <si>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</si>
  <si>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</si>
  <si>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</si>
  <si>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</si>
  <si>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</si>
  <si>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</si>
  <si>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</si>
  <si>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</si>
  <si>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</si>
  <si>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</si>
  <si>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</si>
  <si>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</si>
  <si>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</si>
  <si>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</si>
  <si>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</si>
  <si>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</si>
  <si>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</si>
  <si>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</si>
  <si>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</si>
  <si>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</si>
  <si>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</si>
  <si>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</si>
  <si>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</si>
  <si>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</si>
  <si>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</si>
  <si>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</si>
  <si>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</si>
  <si>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</si>
  <si>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</si>
  <si>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</si>
  <si>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</si>
  <si>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</si>
  <si>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</si>
  <si>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</si>
  <si>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</si>
  <si>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</si>
  <si>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</si>
  <si>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</si>
  <si>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</si>
  <si>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</si>
  <si>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</si>
  <si>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</si>
  <si>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</si>
  <si>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</si>
  <si>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</si>
  <si>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</si>
  <si>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</si>
  <si>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</si>
  <si>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</si>
  <si>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</si>
  <si>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</si>
  <si>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</si>
  <si>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</si>
  <si>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</si>
  <si>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</si>
  <si>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</si>
  <si>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</si>
  <si>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</si>
  <si>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</si>
  <si>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</si>
  <si>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</si>
  <si>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</si>
  <si>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</si>
  <si>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</si>
  <si>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</si>
  <si>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</si>
  <si>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</si>
  <si>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</si>
  <si>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</si>
  <si>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</si>
  <si>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</si>
  <si>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</si>
  <si>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</si>
  <si>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</si>
  <si>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</si>
  <si>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</si>
  <si>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If correction for water content is NOT needed, enter 0</t>
  </si>
  <si>
    <t>Initial Standard dilution (mL):</t>
  </si>
  <si>
    <t>Desired Concetration (mg/mL):</t>
  </si>
  <si>
    <t>Initial Sample dilution (mL):</t>
  </si>
  <si>
    <t>Tablet No.</t>
  </si>
  <si>
    <t>Peak Area:</t>
  </si>
  <si>
    <t>Actual Content</t>
  </si>
  <si>
    <t>Content as % of the average content</t>
  </si>
  <si>
    <t>Content as % of Label Claim</t>
  </si>
  <si>
    <t>Average tablet:</t>
  </si>
  <si>
    <t>Comment</t>
  </si>
  <si>
    <t>Determination of the Acceptance Value (AV)</t>
  </si>
  <si>
    <t>Calculation of acceptance value (AV)</t>
  </si>
  <si>
    <t>k</t>
  </si>
  <si>
    <t>s</t>
  </si>
  <si>
    <t xml:space="preserve">M </t>
  </si>
  <si>
    <r>
      <t>AV (</t>
    </r>
    <r>
      <rPr>
        <sz val="14"/>
        <color rgb="FF000000"/>
        <rFont val="Calibri"/>
      </rPr>
      <t>≤</t>
    </r>
    <r>
      <rPr>
        <sz val="14"/>
        <color rgb="FF000000"/>
        <rFont val="Book Antiqua"/>
      </rPr>
      <t xml:space="preserve"> 15)</t>
    </r>
  </si>
  <si>
    <t>Glimepiride</t>
  </si>
  <si>
    <t>G2-3</t>
  </si>
  <si>
    <t>GLYPRIDE</t>
  </si>
  <si>
    <t>Glimepiride 2 mg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</si>
  <si>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</si>
  <si>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</si>
  <si>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</si>
  <si>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Dr. Sarah Mwangi</t>
  </si>
  <si>
    <t>15th Jan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</si>
</sst>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  <numFmt numFmtId="173" formatCode="0.0\ &quot;%&quot;"/>
  </numFmts>
  <fonts count="33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u/>
      <sz val="1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vertAlign val="superscript"/>
      <sz val="14"/>
      <color rgb="FF000000"/>
      <name val="Book Antiqua"/>
    </font>
    <font>
      <sz val="14"/>
      <color rgb="FF000000"/>
      <name val="Calibri"/>
    </font>
    <font>
      <sz val="10"/>
      <color rgb="FF000000"/>
      <name val="Arial"/>
      <family val="2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sz val="14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6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4" fillId="2" borderId="0"/>
  </cellStyleXfs>
  <cellXfs count="460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5" fillId="2" borderId="1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7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7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8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9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0" fillId="2" borderId="0" xfId="0" applyFont="1" applyFill="1"/>
    <xf numFmtId="0" fontId="10" fillId="2" borderId="0" xfId="0" applyFont="1" applyFill="1"/>
    <xf numFmtId="0" fontId="11" fillId="2" borderId="0" xfId="0" applyFont="1" applyFill="1"/>
    <xf numFmtId="0" fontId="12" fillId="2" borderId="0" xfId="0" applyFont="1" applyFill="1" applyAlignment="1" applyProtection="1">
      <alignment horizontal="left"/>
      <protection locked="0"/>
    </xf>
    <xf numFmtId="0" fontId="13" fillId="2" borderId="0" xfId="0" applyFont="1" applyFill="1"/>
    <xf numFmtId="0" fontId="13" fillId="3" borderId="0" xfId="0" applyFont="1" applyFill="1" applyAlignment="1" applyProtection="1">
      <alignment horizontal="left"/>
      <protection locked="0"/>
    </xf>
    <xf numFmtId="0" fontId="10" fillId="3" borderId="0" xfId="0" applyFont="1" applyFill="1" applyProtection="1">
      <protection locked="0"/>
    </xf>
    <xf numFmtId="168" fontId="13" fillId="3" borderId="0" xfId="0" applyNumberFormat="1" applyFont="1" applyFill="1" applyAlignment="1" applyProtection="1">
      <alignment horizontal="center"/>
      <protection locked="0"/>
    </xf>
    <xf numFmtId="169" fontId="10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1" fillId="2" borderId="0" xfId="0" applyFont="1" applyFill="1" applyAlignment="1">
      <alignment horizontal="right"/>
    </xf>
    <xf numFmtId="0" fontId="10" fillId="2" borderId="0" xfId="0" applyFont="1" applyFill="1" applyAlignment="1">
      <alignment horizontal="right"/>
    </xf>
    <xf numFmtId="0" fontId="12" fillId="3" borderId="0" xfId="0" applyFont="1" applyFill="1" applyAlignment="1" applyProtection="1">
      <alignment horizontal="center"/>
      <protection locked="0"/>
    </xf>
    <xf numFmtId="0" fontId="13" fillId="3" borderId="0" xfId="0" applyFont="1" applyFill="1" applyAlignment="1" applyProtection="1">
      <alignment horizontal="center"/>
      <protection locked="0"/>
    </xf>
    <xf numFmtId="0" fontId="14" fillId="2" borderId="0" xfId="0" applyFont="1" applyFill="1" applyAlignment="1">
      <alignment vertical="center" wrapText="1"/>
    </xf>
    <xf numFmtId="0" fontId="11" fillId="2" borderId="0" xfId="0" applyFont="1" applyFill="1" applyAlignment="1">
      <alignment horizontal="center"/>
    </xf>
    <xf numFmtId="0" fontId="15" fillId="2" borderId="0" xfId="0" applyFont="1" applyFill="1"/>
    <xf numFmtId="0" fontId="16" fillId="2" borderId="0" xfId="0" applyFont="1" applyFill="1"/>
    <xf numFmtId="2" fontId="12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vertical="center" wrapText="1"/>
    </xf>
    <xf numFmtId="0" fontId="17" fillId="2" borderId="0" xfId="0" applyFont="1" applyFill="1"/>
    <xf numFmtId="2" fontId="11" fillId="2" borderId="0" xfId="0" applyNumberFormat="1" applyFont="1" applyFill="1" applyAlignment="1">
      <alignment horizontal="center"/>
    </xf>
    <xf numFmtId="0" fontId="18" fillId="2" borderId="0" xfId="0" applyFont="1" applyFill="1" applyAlignment="1">
      <alignment horizontal="left" vertical="center" wrapText="1"/>
    </xf>
    <xf numFmtId="170" fontId="11" fillId="2" borderId="0" xfId="0" applyNumberFormat="1" applyFont="1" applyFill="1" applyAlignment="1">
      <alignment horizontal="center"/>
    </xf>
    <xf numFmtId="0" fontId="10" fillId="2" borderId="21" xfId="0" applyFont="1" applyFill="1" applyBorder="1" applyAlignment="1">
      <alignment horizontal="right"/>
    </xf>
    <xf numFmtId="0" fontId="12" fillId="3" borderId="22" xfId="0" applyFont="1" applyFill="1" applyBorder="1" applyAlignment="1" applyProtection="1">
      <alignment horizontal="center"/>
      <protection locked="0"/>
    </xf>
    <xf numFmtId="0" fontId="10" fillId="2" borderId="23" xfId="0" applyFont="1" applyFill="1" applyBorder="1" applyAlignment="1">
      <alignment horizontal="right"/>
    </xf>
    <xf numFmtId="0" fontId="12" fillId="3" borderId="24" xfId="0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>
      <alignment horizontal="center"/>
    </xf>
    <xf numFmtId="0" fontId="11" fillId="2" borderId="25" xfId="0" applyFont="1" applyFill="1" applyBorder="1" applyAlignment="1">
      <alignment horizontal="center"/>
    </xf>
    <xf numFmtId="0" fontId="11" fillId="2" borderId="26" xfId="0" applyFont="1" applyFill="1" applyBorder="1" applyAlignment="1">
      <alignment horizontal="center"/>
    </xf>
    <xf numFmtId="0" fontId="11" fillId="2" borderId="27" xfId="0" applyFont="1" applyFill="1" applyBorder="1" applyAlignment="1">
      <alignment horizontal="center"/>
    </xf>
    <xf numFmtId="0" fontId="11" fillId="2" borderId="12" xfId="0" applyFont="1" applyFill="1" applyBorder="1" applyAlignment="1">
      <alignment horizontal="center"/>
    </xf>
    <xf numFmtId="0" fontId="10" fillId="2" borderId="28" xfId="0" applyFont="1" applyFill="1" applyBorder="1" applyAlignment="1">
      <alignment horizontal="center"/>
    </xf>
    <xf numFmtId="0" fontId="12" fillId="3" borderId="29" xfId="0" applyFont="1" applyFill="1" applyBorder="1" applyAlignment="1" applyProtection="1">
      <alignment horizontal="center"/>
      <protection locked="0"/>
    </xf>
    <xf numFmtId="171" fontId="10" fillId="2" borderId="26" xfId="0" applyNumberFormat="1" applyFont="1" applyFill="1" applyBorder="1" applyAlignment="1">
      <alignment horizontal="center"/>
    </xf>
    <xf numFmtId="171" fontId="10" fillId="2" borderId="30" xfId="0" applyNumberFormat="1" applyFont="1" applyFill="1" applyBorder="1" applyAlignment="1">
      <alignment horizontal="center"/>
    </xf>
    <xf numFmtId="0" fontId="17" fillId="2" borderId="13" xfId="0" applyFont="1" applyFill="1" applyBorder="1"/>
    <xf numFmtId="0" fontId="10" fillId="2" borderId="24" xfId="0" applyFont="1" applyFill="1" applyBorder="1" applyAlignment="1">
      <alignment horizontal="center"/>
    </xf>
    <xf numFmtId="0" fontId="12" fillId="3" borderId="23" xfId="0" applyFont="1" applyFill="1" applyBorder="1" applyAlignment="1" applyProtection="1">
      <alignment horizontal="center"/>
      <protection locked="0"/>
    </xf>
    <xf numFmtId="171" fontId="10" fillId="2" borderId="31" xfId="0" applyNumberFormat="1" applyFont="1" applyFill="1" applyBorder="1" applyAlignment="1">
      <alignment horizontal="center"/>
    </xf>
    <xf numFmtId="171" fontId="10" fillId="2" borderId="32" xfId="0" applyNumberFormat="1" applyFont="1" applyFill="1" applyBorder="1" applyAlignment="1">
      <alignment horizontal="center"/>
    </xf>
    <xf numFmtId="0" fontId="10" fillId="2" borderId="0" xfId="0" applyFont="1" applyFill="1"/>
    <xf numFmtId="0" fontId="10" fillId="2" borderId="33" xfId="0" applyFont="1" applyFill="1" applyBorder="1" applyAlignment="1">
      <alignment horizontal="center"/>
    </xf>
    <xf numFmtId="0" fontId="12" fillId="3" borderId="34" xfId="0" applyFont="1" applyFill="1" applyBorder="1" applyAlignment="1" applyProtection="1">
      <alignment horizontal="center"/>
      <protection locked="0"/>
    </xf>
    <xf numFmtId="171" fontId="10" fillId="2" borderId="35" xfId="0" applyNumberFormat="1" applyFont="1" applyFill="1" applyBorder="1" applyAlignment="1">
      <alignment horizontal="center"/>
    </xf>
    <xf numFmtId="171" fontId="10" fillId="2" borderId="36" xfId="0" applyNumberFormat="1" applyFont="1" applyFill="1" applyBorder="1" applyAlignment="1">
      <alignment horizontal="center"/>
    </xf>
    <xf numFmtId="0" fontId="10" fillId="2" borderId="15" xfId="0" applyFont="1" applyFill="1" applyBorder="1"/>
    <xf numFmtId="0" fontId="10" fillId="2" borderId="24" xfId="0" applyFont="1" applyFill="1" applyBorder="1" applyAlignment="1">
      <alignment horizontal="right"/>
    </xf>
    <xf numFmtId="1" fontId="11" fillId="6" borderId="37" xfId="0" applyNumberFormat="1" applyFont="1" applyFill="1" applyBorder="1" applyAlignment="1">
      <alignment horizontal="center"/>
    </xf>
    <xf numFmtId="171" fontId="11" fillId="6" borderId="38" xfId="0" applyNumberFormat="1" applyFont="1" applyFill="1" applyBorder="1" applyAlignment="1">
      <alignment horizontal="center"/>
    </xf>
    <xf numFmtId="171" fontId="11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0" fillId="2" borderId="40" xfId="0" applyFont="1" applyFill="1" applyBorder="1" applyAlignment="1">
      <alignment horizontal="right"/>
    </xf>
    <xf numFmtId="0" fontId="12" fillId="3" borderId="16" xfId="0" applyFont="1" applyFill="1" applyBorder="1" applyAlignment="1" applyProtection="1">
      <alignment horizontal="center"/>
      <protection locked="0"/>
    </xf>
    <xf numFmtId="0" fontId="10" fillId="2" borderId="11" xfId="0" applyFont="1" applyFill="1" applyBorder="1" applyAlignment="1">
      <alignment horizontal="right"/>
    </xf>
    <xf numFmtId="2" fontId="10" fillId="6" borderId="41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24" xfId="0" applyFont="1" applyFill="1" applyBorder="1" applyAlignment="1">
      <alignment horizontal="center"/>
    </xf>
    <xf numFmtId="2" fontId="10" fillId="7" borderId="41" xfId="0" applyNumberFormat="1" applyFont="1" applyFill="1" applyBorder="1" applyAlignment="1">
      <alignment horizontal="center"/>
    </xf>
    <xf numFmtId="2" fontId="10" fillId="2" borderId="0" xfId="0" applyNumberFormat="1" applyFont="1" applyFill="1" applyAlignment="1">
      <alignment horizontal="center"/>
    </xf>
    <xf numFmtId="166" fontId="10" fillId="6" borderId="41" xfId="0" applyNumberFormat="1" applyFont="1" applyFill="1" applyBorder="1" applyAlignment="1">
      <alignment horizontal="center"/>
    </xf>
    <xf numFmtId="166" fontId="10" fillId="2" borderId="0" xfId="0" applyNumberFormat="1" applyFont="1" applyFill="1" applyAlignment="1">
      <alignment horizontal="center"/>
    </xf>
    <xf numFmtId="166" fontId="10" fillId="6" borderId="17" xfId="0" applyNumberFormat="1" applyFont="1" applyFill="1" applyBorder="1" applyAlignment="1">
      <alignment horizontal="center"/>
    </xf>
    <xf numFmtId="0" fontId="10" fillId="2" borderId="42" xfId="0" applyFont="1" applyFill="1" applyBorder="1" applyAlignment="1">
      <alignment horizontal="right"/>
    </xf>
    <xf numFmtId="166" fontId="12" fillId="3" borderId="41" xfId="0" applyNumberFormat="1" applyFont="1" applyFill="1" applyBorder="1" applyAlignment="1" applyProtection="1">
      <alignment horizontal="center"/>
      <protection locked="0"/>
    </xf>
    <xf numFmtId="166" fontId="10" fillId="2" borderId="0" xfId="0" applyNumberFormat="1" applyFont="1" applyFill="1"/>
    <xf numFmtId="0" fontId="10" fillId="2" borderId="29" xfId="0" applyFont="1" applyFill="1" applyBorder="1" applyAlignment="1">
      <alignment horizontal="right"/>
    </xf>
    <xf numFmtId="1" fontId="10" fillId="2" borderId="0" xfId="0" applyNumberFormat="1" applyFont="1" applyFill="1" applyAlignment="1">
      <alignment horizontal="center"/>
    </xf>
    <xf numFmtId="0" fontId="10" fillId="2" borderId="15" xfId="0" applyFont="1" applyFill="1" applyBorder="1" applyAlignment="1">
      <alignment horizontal="right"/>
    </xf>
    <xf numFmtId="2" fontId="10" fillId="6" borderId="15" xfId="0" applyNumberFormat="1" applyFont="1" applyFill="1" applyBorder="1" applyAlignment="1">
      <alignment horizontal="center"/>
    </xf>
    <xf numFmtId="171" fontId="11" fillId="7" borderId="13" xfId="0" applyNumberFormat="1" applyFont="1" applyFill="1" applyBorder="1" applyAlignment="1">
      <alignment horizontal="center"/>
    </xf>
    <xf numFmtId="171" fontId="10" fillId="2" borderId="0" xfId="0" applyNumberFormat="1" applyFont="1" applyFill="1" applyAlignment="1">
      <alignment horizontal="center"/>
    </xf>
    <xf numFmtId="10" fontId="10" fillId="6" borderId="41" xfId="0" applyNumberFormat="1" applyFont="1" applyFill="1" applyBorder="1" applyAlignment="1">
      <alignment horizontal="center"/>
    </xf>
    <xf numFmtId="0" fontId="10" fillId="2" borderId="43" xfId="0" applyFont="1" applyFill="1" applyBorder="1" applyAlignment="1">
      <alignment horizontal="right"/>
    </xf>
    <xf numFmtId="0" fontId="10" fillId="7" borderId="15" xfId="0" applyFont="1" applyFill="1" applyBorder="1" applyAlignment="1">
      <alignment horizontal="center"/>
    </xf>
    <xf numFmtId="0" fontId="3" fillId="2" borderId="0" xfId="0" applyFont="1" applyFill="1"/>
    <xf numFmtId="0" fontId="11" fillId="2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172" fontId="12" fillId="3" borderId="0" xfId="0" applyNumberFormat="1" applyFont="1" applyFill="1" applyAlignment="1" applyProtection="1">
      <alignment horizontal="center"/>
      <protection locked="0"/>
    </xf>
    <xf numFmtId="0" fontId="10" fillId="2" borderId="0" xfId="0" applyFont="1" applyFill="1" applyAlignment="1">
      <alignment horizontal="center"/>
    </xf>
    <xf numFmtId="2" fontId="11" fillId="2" borderId="13" xfId="0" applyNumberFormat="1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0" fillId="2" borderId="13" xfId="0" applyFont="1" applyFill="1" applyBorder="1" applyAlignment="1">
      <alignment horizontal="center"/>
    </xf>
    <xf numFmtId="0" fontId="12" fillId="3" borderId="21" xfId="0" applyFont="1" applyFill="1" applyBorder="1" applyAlignment="1" applyProtection="1">
      <alignment horizontal="center"/>
      <protection locked="0"/>
    </xf>
    <xf numFmtId="10" fontId="10" fillId="2" borderId="13" xfId="0" applyNumberFormat="1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/>
    </xf>
    <xf numFmtId="10" fontId="10" fillId="2" borderId="14" xfId="0" applyNumberFormat="1" applyFont="1" applyFill="1" applyBorder="1" applyAlignment="1">
      <alignment horizontal="center" vertical="center"/>
    </xf>
    <xf numFmtId="1" fontId="12" fillId="3" borderId="23" xfId="0" applyNumberFormat="1" applyFont="1" applyFill="1" applyBorder="1" applyAlignment="1" applyProtection="1">
      <alignment horizontal="center"/>
      <protection locked="0"/>
    </xf>
    <xf numFmtId="0" fontId="10" fillId="2" borderId="15" xfId="0" applyFont="1" applyFill="1" applyBorder="1" applyAlignment="1">
      <alignment horizontal="center"/>
    </xf>
    <xf numFmtId="0" fontId="12" fillId="3" borderId="43" xfId="0" applyFont="1" applyFill="1" applyBorder="1" applyAlignment="1" applyProtection="1">
      <alignment horizontal="center"/>
      <protection locked="0"/>
    </xf>
    <xf numFmtId="10" fontId="10" fillId="2" borderId="22" xfId="0" applyNumberFormat="1" applyFont="1" applyFill="1" applyBorder="1" applyAlignment="1">
      <alignment horizontal="center" vertical="center"/>
    </xf>
    <xf numFmtId="10" fontId="10" fillId="2" borderId="24" xfId="0" applyNumberFormat="1" applyFont="1" applyFill="1" applyBorder="1" applyAlignment="1">
      <alignment horizontal="center" vertical="center"/>
    </xf>
    <xf numFmtId="10" fontId="10" fillId="2" borderId="44" xfId="0" applyNumberFormat="1" applyFont="1" applyFill="1" applyBorder="1" applyAlignment="1">
      <alignment horizontal="center" vertical="center"/>
    </xf>
    <xf numFmtId="0" fontId="13" fillId="2" borderId="24" xfId="0" applyFont="1" applyFill="1" applyBorder="1" applyAlignment="1">
      <alignment horizontal="center"/>
    </xf>
    <xf numFmtId="2" fontId="13" fillId="2" borderId="44" xfId="0" applyNumberFormat="1" applyFont="1" applyFill="1" applyBorder="1" applyAlignment="1">
      <alignment horizontal="center"/>
    </xf>
    <xf numFmtId="10" fontId="10" fillId="2" borderId="15" xfId="0" applyNumberFormat="1" applyFont="1" applyFill="1" applyBorder="1" applyAlignment="1">
      <alignment horizontal="center" vertical="center"/>
    </xf>
    <xf numFmtId="0" fontId="10" fillId="2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45" xfId="0" applyFont="1" applyFill="1" applyBorder="1" applyAlignment="1">
      <alignment horizontal="right"/>
    </xf>
    <xf numFmtId="10" fontId="12" fillId="7" borderId="33" xfId="0" applyNumberFormat="1" applyFont="1" applyFill="1" applyBorder="1" applyAlignment="1">
      <alignment horizontal="center"/>
    </xf>
    <xf numFmtId="0" fontId="10" fillId="2" borderId="41" xfId="0" applyFont="1" applyFill="1" applyBorder="1" applyAlignment="1">
      <alignment horizontal="right"/>
    </xf>
    <xf numFmtId="2" fontId="10" fillId="2" borderId="0" xfId="0" applyNumberFormat="1" applyFont="1" applyFill="1" applyAlignment="1">
      <alignment horizontal="center"/>
    </xf>
    <xf numFmtId="0" fontId="10" fillId="2" borderId="17" xfId="0" applyFont="1" applyFill="1" applyBorder="1" applyAlignment="1">
      <alignment horizontal="right"/>
    </xf>
    <xf numFmtId="0" fontId="12" fillId="7" borderId="46" xfId="0" applyFont="1" applyFill="1" applyBorder="1" applyAlignment="1">
      <alignment horizontal="center"/>
    </xf>
    <xf numFmtId="0" fontId="10" fillId="2" borderId="0" xfId="0" applyFont="1" applyFill="1" applyAlignment="1">
      <alignment horizontal="right"/>
    </xf>
    <xf numFmtId="0" fontId="10" fillId="2" borderId="0" xfId="0" applyFont="1" applyFill="1"/>
    <xf numFmtId="165" fontId="12" fillId="2" borderId="0" xfId="0" applyNumberFormat="1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2" fillId="3" borderId="0" xfId="0" applyFont="1" applyFill="1" applyAlignment="1" applyProtection="1">
      <alignment horizontal="center"/>
      <protection locked="0"/>
    </xf>
    <xf numFmtId="0" fontId="11" fillId="2" borderId="47" xfId="0" applyFont="1" applyFill="1" applyBorder="1" applyAlignment="1">
      <alignment horizontal="center"/>
    </xf>
    <xf numFmtId="0" fontId="11" fillId="2" borderId="40" xfId="0" applyFont="1" applyFill="1" applyBorder="1" applyAlignment="1">
      <alignment horizontal="center"/>
    </xf>
    <xf numFmtId="0" fontId="11" fillId="2" borderId="10" xfId="0" applyFont="1" applyFill="1" applyBorder="1" applyAlignment="1">
      <alignment horizontal="center"/>
    </xf>
    <xf numFmtId="0" fontId="11" fillId="2" borderId="30" xfId="0" applyFont="1" applyFill="1" applyBorder="1" applyAlignment="1">
      <alignment horizontal="center"/>
    </xf>
    <xf numFmtId="0" fontId="10" fillId="2" borderId="48" xfId="0" applyFont="1" applyFill="1" applyBorder="1" applyAlignment="1">
      <alignment horizontal="center"/>
    </xf>
    <xf numFmtId="0" fontId="10" fillId="2" borderId="7" xfId="0" applyFont="1" applyFill="1" applyBorder="1" applyAlignment="1">
      <alignment horizontal="center"/>
    </xf>
    <xf numFmtId="171" fontId="12" fillId="3" borderId="34" xfId="0" applyNumberFormat="1" applyFont="1" applyFill="1" applyBorder="1" applyAlignment="1" applyProtection="1">
      <alignment horizontal="center"/>
      <protection locked="0"/>
    </xf>
    <xf numFmtId="0" fontId="10" fillId="2" borderId="0" xfId="0" applyFont="1" applyFill="1" applyAlignment="1">
      <alignment horizontal="right"/>
    </xf>
    <xf numFmtId="1" fontId="11" fillId="6" borderId="49" xfId="0" applyNumberFormat="1" applyFont="1" applyFill="1" applyBorder="1" applyAlignment="1">
      <alignment horizontal="center"/>
    </xf>
    <xf numFmtId="1" fontId="11" fillId="6" borderId="50" xfId="0" applyNumberFormat="1" applyFont="1" applyFill="1" applyBorder="1" applyAlignment="1">
      <alignment horizontal="center"/>
    </xf>
    <xf numFmtId="171" fontId="11" fillId="6" borderId="15" xfId="0" applyNumberFormat="1" applyFont="1" applyFill="1" applyBorder="1" applyAlignment="1">
      <alignment horizontal="center"/>
    </xf>
    <xf numFmtId="0" fontId="10" fillId="2" borderId="51" xfId="0" applyFont="1" applyFill="1" applyBorder="1" applyAlignment="1">
      <alignment horizontal="right"/>
    </xf>
    <xf numFmtId="0" fontId="10" fillId="2" borderId="25" xfId="0" applyFont="1" applyFill="1" applyBorder="1" applyAlignment="1">
      <alignment horizontal="right"/>
    </xf>
    <xf numFmtId="2" fontId="10" fillId="6" borderId="27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2" fontId="10" fillId="7" borderId="27" xfId="0" applyNumberFormat="1" applyFont="1" applyFill="1" applyBorder="1" applyAlignment="1">
      <alignment horizontal="center"/>
    </xf>
    <xf numFmtId="166" fontId="10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0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0" fillId="2" borderId="53" xfId="0" applyFont="1" applyFill="1" applyBorder="1" applyAlignment="1">
      <alignment horizontal="right"/>
    </xf>
    <xf numFmtId="2" fontId="10" fillId="7" borderId="30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 wrapText="1"/>
    </xf>
    <xf numFmtId="0" fontId="10" fillId="2" borderId="16" xfId="0" applyFont="1" applyFill="1" applyBorder="1" applyAlignment="1">
      <alignment horizontal="right"/>
    </xf>
    <xf numFmtId="171" fontId="11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0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7" borderId="17" xfId="0" applyFont="1" applyFill="1" applyBorder="1" applyAlignment="1">
      <alignment horizontal="center"/>
    </xf>
    <xf numFmtId="0" fontId="11" fillId="2" borderId="47" xfId="0" applyFont="1" applyFill="1" applyBorder="1" applyAlignment="1">
      <alignment horizontal="center"/>
    </xf>
    <xf numFmtId="0" fontId="11" fillId="2" borderId="54" xfId="0" applyFont="1" applyFill="1" applyBorder="1" applyAlignment="1">
      <alignment horizontal="center"/>
    </xf>
    <xf numFmtId="0" fontId="11" fillId="2" borderId="55" xfId="0" applyFont="1" applyFill="1" applyBorder="1" applyAlignment="1">
      <alignment horizontal="center"/>
    </xf>
    <xf numFmtId="0" fontId="11" fillId="2" borderId="22" xfId="0" applyFont="1" applyFill="1" applyBorder="1" applyAlignment="1">
      <alignment horizontal="center" wrapText="1"/>
    </xf>
    <xf numFmtId="0" fontId="10" fillId="2" borderId="23" xfId="0" applyFont="1" applyFill="1" applyBorder="1" applyAlignment="1">
      <alignment horizontal="center"/>
    </xf>
    <xf numFmtId="1" fontId="12" fillId="3" borderId="31" xfId="0" applyNumberFormat="1" applyFont="1" applyFill="1" applyBorder="1" applyAlignment="1" applyProtection="1">
      <alignment horizontal="center"/>
      <protection locked="0"/>
    </xf>
    <xf numFmtId="10" fontId="10" fillId="2" borderId="30" xfId="0" applyNumberFormat="1" applyFont="1" applyFill="1" applyBorder="1" applyAlignment="1">
      <alignment horizontal="center"/>
    </xf>
    <xf numFmtId="10" fontId="10" fillId="2" borderId="32" xfId="0" applyNumberFormat="1" applyFont="1" applyFill="1" applyBorder="1" applyAlignment="1">
      <alignment horizontal="center"/>
    </xf>
    <xf numFmtId="0" fontId="10" fillId="2" borderId="34" xfId="0" applyFont="1" applyFill="1" applyBorder="1" applyAlignment="1">
      <alignment horizontal="center"/>
    </xf>
    <xf numFmtId="1" fontId="12" fillId="3" borderId="35" xfId="0" applyNumberFormat="1" applyFont="1" applyFill="1" applyBorder="1" applyAlignment="1" applyProtection="1">
      <alignment horizontal="center"/>
      <protection locked="0"/>
    </xf>
    <xf numFmtId="10" fontId="10" fillId="2" borderId="36" xfId="0" applyNumberFormat="1" applyFont="1" applyFill="1" applyBorder="1" applyAlignment="1">
      <alignment horizontal="center"/>
    </xf>
    <xf numFmtId="2" fontId="10" fillId="2" borderId="24" xfId="0" applyNumberFormat="1" applyFont="1" applyFill="1" applyBorder="1" applyAlignment="1">
      <alignment horizontal="center"/>
    </xf>
    <xf numFmtId="171" fontId="10" fillId="2" borderId="2" xfId="0" applyNumberFormat="1" applyFont="1" applyFill="1" applyBorder="1" applyAlignment="1">
      <alignment horizontal="right"/>
    </xf>
    <xf numFmtId="10" fontId="12" fillId="7" borderId="27" xfId="0" applyNumberFormat="1" applyFont="1" applyFill="1" applyBorder="1" applyAlignment="1">
      <alignment horizontal="center"/>
    </xf>
    <xf numFmtId="0" fontId="10" fillId="2" borderId="23" xfId="0" applyFont="1" applyFill="1" applyBorder="1"/>
    <xf numFmtId="10" fontId="12" fillId="6" borderId="27" xfId="0" applyNumberFormat="1" applyFont="1" applyFill="1" applyBorder="1" applyAlignment="1">
      <alignment horizontal="center"/>
    </xf>
    <xf numFmtId="0" fontId="10" fillId="2" borderId="43" xfId="0" applyFont="1" applyFill="1" applyBorder="1"/>
    <xf numFmtId="0" fontId="10" fillId="2" borderId="56" xfId="0" applyFont="1" applyFill="1" applyBorder="1" applyAlignment="1">
      <alignment horizontal="right"/>
    </xf>
    <xf numFmtId="0" fontId="12" fillId="7" borderId="17" xfId="0" applyFont="1" applyFill="1" applyBorder="1" applyAlignment="1">
      <alignment horizontal="center"/>
    </xf>
    <xf numFmtId="0" fontId="18" fillId="2" borderId="9" xfId="0" applyFont="1" applyFill="1" applyBorder="1" applyAlignment="1">
      <alignment horizontal="left" vertical="center" wrapText="1"/>
    </xf>
    <xf numFmtId="0" fontId="10" fillId="2" borderId="9" xfId="0" applyFont="1" applyFill="1" applyBorder="1"/>
    <xf numFmtId="0" fontId="10" fillId="2" borderId="10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0" fillId="2" borderId="7" xfId="0" applyFont="1" applyFill="1" applyBorder="1"/>
    <xf numFmtId="0" fontId="10" fillId="2" borderId="7" xfId="0" applyFont="1" applyFill="1" applyBorder="1"/>
    <xf numFmtId="0" fontId="11" fillId="2" borderId="11" xfId="0" applyFont="1" applyFill="1" applyBorder="1"/>
    <xf numFmtId="0" fontId="10" fillId="2" borderId="11" xfId="0" applyFont="1" applyFill="1" applyBorder="1"/>
    <xf numFmtId="0" fontId="18" fillId="2" borderId="0" xfId="0" applyFont="1" applyFill="1" applyAlignment="1">
      <alignment horizontal="right" vertical="center" wrapText="1"/>
    </xf>
    <xf numFmtId="0" fontId="12" fillId="2" borderId="0" xfId="0" applyFont="1" applyFill="1" applyAlignment="1" applyProtection="1">
      <alignment horizontal="right"/>
      <protection locked="0"/>
    </xf>
    <xf numFmtId="166" fontId="11" fillId="2" borderId="0" xfId="0" applyNumberFormat="1" applyFont="1" applyFill="1" applyAlignment="1" applyProtection="1">
      <alignment horizontal="center"/>
      <protection locked="0"/>
    </xf>
    <xf numFmtId="166" fontId="10" fillId="2" borderId="21" xfId="0" applyNumberFormat="1" applyFont="1" applyFill="1" applyBorder="1" applyAlignment="1">
      <alignment horizontal="center"/>
    </xf>
    <xf numFmtId="166" fontId="10" fillId="2" borderId="23" xfId="0" applyNumberFormat="1" applyFont="1" applyFill="1" applyBorder="1" applyAlignment="1">
      <alignment horizontal="center"/>
    </xf>
    <xf numFmtId="166" fontId="10" fillId="2" borderId="13" xfId="0" applyNumberFormat="1" applyFont="1" applyFill="1" applyBorder="1" applyAlignment="1">
      <alignment horizontal="center"/>
    </xf>
    <xf numFmtId="166" fontId="10" fillId="2" borderId="14" xfId="0" applyNumberFormat="1" applyFont="1" applyFill="1" applyBorder="1" applyAlignment="1">
      <alignment horizontal="center"/>
    </xf>
    <xf numFmtId="166" fontId="10" fillId="2" borderId="15" xfId="0" applyNumberFormat="1" applyFont="1" applyFill="1" applyBorder="1" applyAlignment="1">
      <alignment horizontal="center"/>
    </xf>
    <xf numFmtId="10" fontId="12" fillId="6" borderId="57" xfId="0" applyNumberFormat="1" applyFont="1" applyFill="1" applyBorder="1" applyAlignment="1">
      <alignment horizontal="center"/>
    </xf>
    <xf numFmtId="166" fontId="10" fillId="2" borderId="26" xfId="0" applyNumberFormat="1" applyFont="1" applyFill="1" applyBorder="1" applyAlignment="1">
      <alignment horizontal="center"/>
    </xf>
    <xf numFmtId="166" fontId="10" fillId="2" borderId="31" xfId="0" applyNumberFormat="1" applyFont="1" applyFill="1" applyBorder="1" applyAlignment="1">
      <alignment horizontal="center"/>
    </xf>
    <xf numFmtId="166" fontId="10" fillId="2" borderId="35" xfId="0" applyNumberFormat="1" applyFont="1" applyFill="1" applyBorder="1" applyAlignment="1">
      <alignment horizontal="center"/>
    </xf>
    <xf numFmtId="2" fontId="12" fillId="7" borderId="33" xfId="0" applyNumberFormat="1" applyFont="1" applyFill="1" applyBorder="1" applyAlignment="1">
      <alignment horizontal="center"/>
    </xf>
    <xf numFmtId="2" fontId="12" fillId="7" borderId="27" xfId="0" applyNumberFormat="1" applyFont="1" applyFill="1" applyBorder="1" applyAlignment="1">
      <alignment horizontal="center"/>
    </xf>
    <xf numFmtId="0" fontId="13" fillId="2" borderId="0" xfId="0" applyFont="1" applyFill="1"/>
    <xf numFmtId="0" fontId="10" fillId="2" borderId="0" xfId="0" applyFont="1" applyFill="1"/>
    <xf numFmtId="0" fontId="3" fillId="2" borderId="0" xfId="0" applyFont="1" applyFill="1"/>
    <xf numFmtId="0" fontId="11" fillId="2" borderId="0" xfId="0" applyFont="1" applyFill="1"/>
    <xf numFmtId="0" fontId="11" fillId="3" borderId="0" xfId="0" applyFont="1" applyFill="1" applyAlignment="1" applyProtection="1">
      <alignment horizontal="left"/>
      <protection locked="0"/>
    </xf>
    <xf numFmtId="0" fontId="13" fillId="3" borderId="0" xfId="0" applyFont="1" applyFill="1" applyProtection="1">
      <protection locked="0"/>
    </xf>
    <xf numFmtId="0" fontId="10" fillId="3" borderId="0" xfId="0" applyFont="1" applyFill="1" applyProtection="1">
      <protection locked="0"/>
    </xf>
    <xf numFmtId="169" fontId="13" fillId="3" borderId="0" xfId="0" applyNumberFormat="1" applyFont="1" applyFill="1" applyAlignment="1" applyProtection="1">
      <alignment horizontal="left"/>
      <protection locked="0"/>
    </xf>
    <xf numFmtId="0" fontId="13" fillId="2" borderId="0" xfId="0" applyFont="1" applyFill="1"/>
    <xf numFmtId="169" fontId="10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1" fillId="2" borderId="0" xfId="0" applyFont="1" applyFill="1" applyAlignment="1">
      <alignment horizontal="right"/>
    </xf>
    <xf numFmtId="0" fontId="10" fillId="2" borderId="0" xfId="0" applyFont="1" applyFill="1" applyAlignment="1">
      <alignment horizontal="right"/>
    </xf>
    <xf numFmtId="0" fontId="12" fillId="3" borderId="0" xfId="0" applyFont="1" applyFill="1" applyAlignment="1" applyProtection="1">
      <alignment horizontal="center"/>
      <protection locked="0"/>
    </xf>
    <xf numFmtId="0" fontId="13" fillId="3" borderId="0" xfId="0" applyFont="1" applyFill="1" applyAlignment="1" applyProtection="1">
      <alignment horizontal="center"/>
      <protection locked="0"/>
    </xf>
    <xf numFmtId="0" fontId="17" fillId="2" borderId="0" xfId="0" applyFont="1" applyFill="1"/>
    <xf numFmtId="0" fontId="11" fillId="2" borderId="0" xfId="0" applyFont="1" applyFill="1" applyAlignment="1">
      <alignment horizontal="center"/>
    </xf>
    <xf numFmtId="0" fontId="15" fillId="2" borderId="0" xfId="0" applyFont="1" applyFill="1"/>
    <xf numFmtId="2" fontId="12" fillId="3" borderId="0" xfId="0" applyNumberFormat="1" applyFont="1" applyFill="1" applyAlignment="1" applyProtection="1">
      <alignment horizontal="center"/>
      <protection locked="0"/>
    </xf>
    <xf numFmtId="2" fontId="11" fillId="2" borderId="0" xfId="0" applyNumberFormat="1" applyFont="1" applyFill="1" applyAlignment="1">
      <alignment horizontal="center"/>
    </xf>
    <xf numFmtId="0" fontId="18" fillId="2" borderId="0" xfId="0" applyFont="1" applyFill="1" applyAlignment="1">
      <alignment horizontal="left" vertical="center" wrapText="1"/>
    </xf>
    <xf numFmtId="170" fontId="11" fillId="2" borderId="0" xfId="0" applyNumberFormat="1" applyFont="1" applyFill="1" applyAlignment="1">
      <alignment horizontal="center"/>
    </xf>
    <xf numFmtId="0" fontId="10" fillId="2" borderId="21" xfId="0" applyFont="1" applyFill="1" applyBorder="1" applyAlignment="1">
      <alignment horizontal="right"/>
    </xf>
    <xf numFmtId="0" fontId="12" fillId="3" borderId="59" xfId="0" applyFont="1" applyFill="1" applyBorder="1" applyAlignment="1" applyProtection="1">
      <alignment horizontal="center"/>
      <protection locked="0"/>
    </xf>
    <xf numFmtId="0" fontId="10" fillId="2" borderId="23" xfId="0" applyFont="1" applyFill="1" applyBorder="1" applyAlignment="1">
      <alignment horizontal="right"/>
    </xf>
    <xf numFmtId="0" fontId="12" fillId="3" borderId="32" xfId="0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>
      <alignment horizontal="center"/>
    </xf>
    <xf numFmtId="0" fontId="11" fillId="2" borderId="25" xfId="0" applyFont="1" applyFill="1" applyBorder="1" applyAlignment="1">
      <alignment horizontal="center"/>
    </xf>
    <xf numFmtId="0" fontId="11" fillId="2" borderId="26" xfId="0" applyFont="1" applyFill="1" applyBorder="1" applyAlignment="1">
      <alignment horizontal="center"/>
    </xf>
    <xf numFmtId="0" fontId="11" fillId="2" borderId="30" xfId="0" applyFont="1" applyFill="1" applyBorder="1" applyAlignment="1">
      <alignment horizontal="center"/>
    </xf>
    <xf numFmtId="0" fontId="10" fillId="2" borderId="28" xfId="0" applyFont="1" applyFill="1" applyBorder="1" applyAlignment="1">
      <alignment horizontal="center"/>
    </xf>
    <xf numFmtId="0" fontId="12" fillId="3" borderId="29" xfId="0" applyFont="1" applyFill="1" applyBorder="1" applyAlignment="1" applyProtection="1">
      <alignment horizontal="center"/>
      <protection locked="0"/>
    </xf>
    <xf numFmtId="171" fontId="10" fillId="2" borderId="26" xfId="0" applyNumberFormat="1" applyFont="1" applyFill="1" applyBorder="1" applyAlignment="1">
      <alignment horizontal="center"/>
    </xf>
    <xf numFmtId="171" fontId="10" fillId="2" borderId="30" xfId="0" applyNumberFormat="1" applyFont="1" applyFill="1" applyBorder="1" applyAlignment="1">
      <alignment horizontal="center"/>
    </xf>
    <xf numFmtId="0" fontId="10" fillId="2" borderId="24" xfId="0" applyFont="1" applyFill="1" applyBorder="1" applyAlignment="1">
      <alignment horizontal="center"/>
    </xf>
    <xf numFmtId="0" fontId="12" fillId="3" borderId="23" xfId="0" applyFont="1" applyFill="1" applyBorder="1" applyAlignment="1" applyProtection="1">
      <alignment horizontal="center"/>
      <protection locked="0"/>
    </xf>
    <xf numFmtId="171" fontId="10" fillId="2" borderId="31" xfId="0" applyNumberFormat="1" applyFont="1" applyFill="1" applyBorder="1" applyAlignment="1">
      <alignment horizontal="center"/>
    </xf>
    <xf numFmtId="171" fontId="10" fillId="2" borderId="32" xfId="0" applyNumberFormat="1" applyFont="1" applyFill="1" applyBorder="1" applyAlignment="1">
      <alignment horizontal="center"/>
    </xf>
    <xf numFmtId="0" fontId="10" fillId="2" borderId="33" xfId="0" applyFont="1" applyFill="1" applyBorder="1" applyAlignment="1">
      <alignment horizontal="center"/>
    </xf>
    <xf numFmtId="0" fontId="12" fillId="3" borderId="34" xfId="0" applyFont="1" applyFill="1" applyBorder="1" applyAlignment="1" applyProtection="1">
      <alignment horizontal="center"/>
      <protection locked="0"/>
    </xf>
    <xf numFmtId="171" fontId="10" fillId="2" borderId="35" xfId="0" applyNumberFormat="1" applyFont="1" applyFill="1" applyBorder="1" applyAlignment="1">
      <alignment horizontal="center"/>
    </xf>
    <xf numFmtId="171" fontId="10" fillId="2" borderId="36" xfId="0" applyNumberFormat="1" applyFont="1" applyFill="1" applyBorder="1" applyAlignment="1">
      <alignment horizontal="center"/>
    </xf>
    <xf numFmtId="0" fontId="10" fillId="2" borderId="24" xfId="0" applyFont="1" applyFill="1" applyBorder="1" applyAlignment="1">
      <alignment horizontal="right"/>
    </xf>
    <xf numFmtId="1" fontId="11" fillId="6" borderId="37" xfId="0" applyNumberFormat="1" applyFont="1" applyFill="1" applyBorder="1" applyAlignment="1">
      <alignment horizontal="center"/>
    </xf>
    <xf numFmtId="171" fontId="11" fillId="6" borderId="38" xfId="0" applyNumberFormat="1" applyFont="1" applyFill="1" applyBorder="1" applyAlignment="1">
      <alignment horizontal="center"/>
    </xf>
    <xf numFmtId="171" fontId="11" fillId="6" borderId="39" xfId="0" applyNumberFormat="1" applyFont="1" applyFill="1" applyBorder="1" applyAlignment="1">
      <alignment horizontal="center"/>
    </xf>
    <xf numFmtId="0" fontId="10" fillId="2" borderId="40" xfId="0" applyFont="1" applyFill="1" applyBorder="1" applyAlignment="1">
      <alignment horizontal="right"/>
    </xf>
    <xf numFmtId="0" fontId="12" fillId="3" borderId="16" xfId="0" applyFont="1" applyFill="1" applyBorder="1" applyAlignment="1" applyProtection="1">
      <alignment horizontal="center"/>
      <protection locked="0"/>
    </xf>
    <xf numFmtId="0" fontId="10" fillId="2" borderId="0" xfId="0" applyFont="1" applyFill="1"/>
    <xf numFmtId="0" fontId="10" fillId="2" borderId="11" xfId="0" applyFont="1" applyFill="1" applyBorder="1" applyAlignment="1">
      <alignment horizontal="right"/>
    </xf>
    <xf numFmtId="2" fontId="10" fillId="6" borderId="41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39" xfId="0" applyFont="1" applyFill="1" applyBorder="1" applyAlignment="1">
      <alignment horizontal="center"/>
    </xf>
    <xf numFmtId="2" fontId="10" fillId="7" borderId="41" xfId="0" applyNumberFormat="1" applyFont="1" applyFill="1" applyBorder="1" applyAlignment="1">
      <alignment horizontal="center"/>
    </xf>
    <xf numFmtId="2" fontId="10" fillId="2" borderId="0" xfId="0" applyNumberFormat="1" applyFont="1" applyFill="1" applyAlignment="1">
      <alignment horizontal="center"/>
    </xf>
    <xf numFmtId="2" fontId="10" fillId="6" borderId="17" xfId="0" applyNumberFormat="1" applyFont="1" applyFill="1" applyBorder="1" applyAlignment="1">
      <alignment horizontal="center"/>
    </xf>
    <xf numFmtId="0" fontId="10" fillId="2" borderId="42" xfId="0" applyFont="1" applyFill="1" applyBorder="1" applyAlignment="1">
      <alignment horizontal="right"/>
    </xf>
    <xf numFmtId="0" fontId="12" fillId="3" borderId="41" xfId="0" applyFont="1" applyFill="1" applyBorder="1" applyAlignment="1" applyProtection="1">
      <alignment horizontal="center"/>
      <protection locked="0"/>
    </xf>
    <xf numFmtId="1" fontId="10" fillId="2" borderId="0" xfId="0" applyNumberFormat="1" applyFont="1" applyFill="1" applyAlignment="1">
      <alignment horizontal="center"/>
    </xf>
    <xf numFmtId="0" fontId="10" fillId="2" borderId="29" xfId="0" applyFont="1" applyFill="1" applyBorder="1" applyAlignment="1">
      <alignment horizontal="right"/>
    </xf>
    <xf numFmtId="0" fontId="10" fillId="2" borderId="0" xfId="0" applyFont="1" applyFill="1" applyAlignment="1">
      <alignment horizontal="right"/>
    </xf>
    <xf numFmtId="2" fontId="10" fillId="6" borderId="15" xfId="0" applyNumberFormat="1" applyFont="1" applyFill="1" applyBorder="1" applyAlignment="1">
      <alignment horizontal="center"/>
    </xf>
    <xf numFmtId="171" fontId="11" fillId="7" borderId="13" xfId="0" applyNumberFormat="1" applyFont="1" applyFill="1" applyBorder="1" applyAlignment="1">
      <alignment horizontal="center"/>
    </xf>
    <xf numFmtId="171" fontId="10" fillId="2" borderId="0" xfId="0" applyNumberFormat="1" applyFont="1" applyFill="1" applyAlignment="1">
      <alignment horizontal="center"/>
    </xf>
    <xf numFmtId="10" fontId="10" fillId="6" borderId="41" xfId="0" applyNumberFormat="1" applyFont="1" applyFill="1" applyBorder="1" applyAlignment="1">
      <alignment horizontal="center"/>
    </xf>
    <xf numFmtId="0" fontId="10" fillId="2" borderId="43" xfId="0" applyFont="1" applyFill="1" applyBorder="1" applyAlignment="1">
      <alignment horizontal="right"/>
    </xf>
    <xf numFmtId="0" fontId="10" fillId="7" borderId="15" xfId="0" applyFont="1" applyFill="1" applyBorder="1" applyAlignment="1">
      <alignment horizontal="center"/>
    </xf>
    <xf numFmtId="0" fontId="11" fillId="2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0" fontId="12" fillId="3" borderId="0" xfId="0" applyFont="1" applyFill="1" applyAlignment="1" applyProtection="1">
      <alignment horizontal="center"/>
      <protection locked="0"/>
    </xf>
    <xf numFmtId="0" fontId="4" fillId="2" borderId="0" xfId="0" applyFont="1" applyFill="1"/>
    <xf numFmtId="0" fontId="6" fillId="2" borderId="0" xfId="0" applyFont="1" applyFill="1"/>
    <xf numFmtId="0" fontId="11" fillId="2" borderId="60" xfId="0" applyFont="1" applyFill="1" applyBorder="1" applyAlignment="1">
      <alignment horizontal="center"/>
    </xf>
    <xf numFmtId="0" fontId="11" fillId="7" borderId="54" xfId="0" applyFont="1" applyFill="1" applyBorder="1" applyAlignment="1">
      <alignment horizontal="center"/>
    </xf>
    <xf numFmtId="0" fontId="11" fillId="7" borderId="10" xfId="0" applyFont="1" applyFill="1" applyBorder="1" applyAlignment="1">
      <alignment horizontal="center"/>
    </xf>
    <xf numFmtId="0" fontId="11" fillId="7" borderId="55" xfId="0" applyFont="1" applyFill="1" applyBorder="1" applyAlignment="1">
      <alignment horizontal="center" wrapText="1"/>
    </xf>
    <xf numFmtId="0" fontId="11" fillId="7" borderId="22" xfId="0" applyFont="1" applyFill="1" applyBorder="1" applyAlignment="1">
      <alignment horizontal="center" wrapText="1"/>
    </xf>
    <xf numFmtId="0" fontId="10" fillId="2" borderId="29" xfId="0" applyFont="1" applyFill="1" applyBorder="1" applyAlignment="1">
      <alignment horizontal="center"/>
    </xf>
    <xf numFmtId="0" fontId="13" fillId="3" borderId="4" xfId="0" applyFont="1" applyFill="1" applyBorder="1" applyAlignment="1">
      <alignment horizontal="center" wrapText="1"/>
    </xf>
    <xf numFmtId="2" fontId="10" fillId="2" borderId="26" xfId="0" applyNumberFormat="1" applyFont="1" applyFill="1" applyBorder="1" applyAlignment="1">
      <alignment horizontal="center"/>
    </xf>
    <xf numFmtId="2" fontId="10" fillId="2" borderId="4" xfId="0" applyNumberFormat="1" applyFont="1" applyFill="1" applyBorder="1" applyAlignment="1">
      <alignment horizontal="center"/>
    </xf>
    <xf numFmtId="2" fontId="10" fillId="2" borderId="28" xfId="0" applyNumberFormat="1" applyFont="1" applyFill="1" applyBorder="1" applyAlignment="1">
      <alignment horizontal="center"/>
    </xf>
    <xf numFmtId="0" fontId="10" fillId="2" borderId="23" xfId="0" applyFont="1" applyFill="1" applyBorder="1" applyAlignment="1">
      <alignment horizontal="center"/>
    </xf>
    <xf numFmtId="0" fontId="13" fillId="3" borderId="3" xfId="0" applyFont="1" applyFill="1" applyBorder="1" applyAlignment="1">
      <alignment horizontal="center" wrapText="1"/>
    </xf>
    <xf numFmtId="2" fontId="10" fillId="2" borderId="31" xfId="0" applyNumberFormat="1" applyFont="1" applyFill="1" applyBorder="1" applyAlignment="1">
      <alignment horizontal="center"/>
    </xf>
    <xf numFmtId="2" fontId="10" fillId="2" borderId="3" xfId="0" applyNumberFormat="1" applyFont="1" applyFill="1" applyBorder="1" applyAlignment="1">
      <alignment horizontal="center"/>
    </xf>
    <xf numFmtId="2" fontId="10" fillId="2" borderId="24" xfId="0" applyNumberFormat="1" applyFont="1" applyFill="1" applyBorder="1" applyAlignment="1">
      <alignment horizontal="center"/>
    </xf>
    <xf numFmtId="0" fontId="10" fillId="2" borderId="43" xfId="0" applyFont="1" applyFill="1" applyBorder="1" applyAlignment="1">
      <alignment horizontal="center"/>
    </xf>
    <xf numFmtId="0" fontId="13" fillId="3" borderId="61" xfId="0" applyFont="1" applyFill="1" applyBorder="1" applyAlignment="1">
      <alignment horizontal="center" wrapText="1"/>
    </xf>
    <xf numFmtId="2" fontId="10" fillId="2" borderId="38" xfId="0" applyNumberFormat="1" applyFont="1" applyFill="1" applyBorder="1" applyAlignment="1">
      <alignment horizontal="center"/>
    </xf>
    <xf numFmtId="2" fontId="10" fillId="2" borderId="61" xfId="0" applyNumberFormat="1" applyFont="1" applyFill="1" applyBorder="1" applyAlignment="1">
      <alignment horizontal="center"/>
    </xf>
    <xf numFmtId="2" fontId="10" fillId="2" borderId="44" xfId="0" applyNumberFormat="1" applyFont="1" applyFill="1" applyBorder="1" applyAlignment="1">
      <alignment horizontal="center"/>
    </xf>
    <xf numFmtId="0" fontId="10" fillId="2" borderId="0" xfId="0" applyFont="1" applyFill="1"/>
    <xf numFmtId="0" fontId="10" fillId="2" borderId="24" xfId="0" applyFont="1" applyFill="1" applyBorder="1"/>
    <xf numFmtId="0" fontId="10" fillId="2" borderId="23" xfId="0" applyFont="1" applyFill="1" applyBorder="1" applyAlignment="1">
      <alignment horizontal="center"/>
    </xf>
    <xf numFmtId="10" fontId="11" fillId="2" borderId="0" xfId="0" applyNumberFormat="1" applyFont="1" applyFill="1" applyAlignment="1">
      <alignment horizontal="center"/>
    </xf>
    <xf numFmtId="2" fontId="11" fillId="5" borderId="27" xfId="0" applyNumberFormat="1" applyFont="1" applyFill="1" applyBorder="1" applyAlignment="1">
      <alignment horizontal="center"/>
    </xf>
    <xf numFmtId="2" fontId="12" fillId="5" borderId="27" xfId="0" applyNumberFormat="1" applyFont="1" applyFill="1" applyBorder="1" applyAlignment="1">
      <alignment horizontal="center"/>
    </xf>
    <xf numFmtId="10" fontId="11" fillId="6" borderId="27" xfId="0" applyNumberFormat="1" applyFont="1" applyFill="1" applyBorder="1" applyAlignment="1">
      <alignment horizontal="center"/>
    </xf>
    <xf numFmtId="10" fontId="12" fillId="6" borderId="27" xfId="0" applyNumberFormat="1" applyFont="1" applyFill="1" applyBorder="1" applyAlignment="1">
      <alignment horizontal="center"/>
    </xf>
    <xf numFmtId="0" fontId="10" fillId="2" borderId="43" xfId="0" applyFont="1" applyFill="1" applyBorder="1" applyAlignment="1">
      <alignment horizontal="center"/>
    </xf>
    <xf numFmtId="10" fontId="11" fillId="2" borderId="9" xfId="0" applyNumberFormat="1" applyFont="1" applyFill="1" applyBorder="1" applyAlignment="1">
      <alignment horizontal="center"/>
    </xf>
    <xf numFmtId="2" fontId="11" fillId="5" borderId="62" xfId="0" applyNumberFormat="1" applyFont="1" applyFill="1" applyBorder="1" applyAlignment="1">
      <alignment horizontal="center"/>
    </xf>
    <xf numFmtId="2" fontId="12" fillId="5" borderId="62" xfId="0" applyNumberFormat="1" applyFont="1" applyFill="1" applyBorder="1" applyAlignment="1">
      <alignment horizontal="center"/>
    </xf>
    <xf numFmtId="0" fontId="10" fillId="2" borderId="0" xfId="0" applyFont="1" applyFill="1"/>
    <xf numFmtId="0" fontId="6" fillId="2" borderId="0" xfId="0" applyFont="1" applyFill="1" applyAlignment="1">
      <alignment horizontal="center"/>
    </xf>
    <xf numFmtId="0" fontId="10" fillId="2" borderId="0" xfId="0" applyFont="1" applyFill="1" applyAlignment="1">
      <alignment horizontal="right"/>
    </xf>
    <xf numFmtId="0" fontId="10" fillId="2" borderId="0" xfId="0" applyFont="1" applyFill="1"/>
    <xf numFmtId="173" fontId="11" fillId="2" borderId="0" xfId="0" applyNumberFormat="1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165" fontId="11" fillId="2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left"/>
    </xf>
    <xf numFmtId="0" fontId="10" fillId="2" borderId="1" xfId="0" applyFont="1" applyFill="1" applyBorder="1" applyAlignment="1">
      <alignment horizontal="right"/>
    </xf>
    <xf numFmtId="2" fontId="10" fillId="2" borderId="1" xfId="0" applyNumberFormat="1" applyFont="1" applyFill="1" applyBorder="1" applyAlignment="1">
      <alignment horizontal="center"/>
    </xf>
    <xf numFmtId="0" fontId="13" fillId="3" borderId="1" xfId="0" applyFont="1" applyFill="1" applyBorder="1" applyAlignment="1" applyProtection="1">
      <alignment horizontal="center"/>
      <protection locked="0"/>
    </xf>
    <xf numFmtId="1" fontId="11" fillId="6" borderId="1" xfId="0" applyNumberFormat="1" applyFont="1" applyFill="1" applyBorder="1" applyAlignment="1">
      <alignment horizontal="center"/>
    </xf>
    <xf numFmtId="0" fontId="11" fillId="2" borderId="0" xfId="0" applyFont="1" applyFill="1" applyAlignment="1" applyProtection="1">
      <alignment horizontal="center"/>
      <protection locked="0"/>
    </xf>
    <xf numFmtId="0" fontId="12" fillId="3" borderId="22" xfId="0" applyFont="1" applyFill="1" applyBorder="1" applyAlignment="1" applyProtection="1">
      <alignment horizontal="center"/>
      <protection locked="0"/>
    </xf>
    <xf numFmtId="0" fontId="12" fillId="3" borderId="24" xfId="0" applyFont="1" applyFill="1" applyBorder="1" applyAlignment="1" applyProtection="1">
      <alignment horizontal="center"/>
      <protection locked="0"/>
    </xf>
    <xf numFmtId="0" fontId="12" fillId="3" borderId="52" xfId="0" applyFont="1" applyFill="1" applyBorder="1" applyAlignment="1" applyProtection="1">
      <alignment horizontal="center"/>
      <protection locked="0"/>
    </xf>
    <xf numFmtId="0" fontId="18" fillId="2" borderId="9" xfId="0" applyFont="1" applyFill="1" applyBorder="1" applyAlignment="1">
      <alignment horizontal="left" vertical="center" wrapText="1"/>
    </xf>
    <xf numFmtId="0" fontId="10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0" fillId="2" borderId="10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0" fillId="2" borderId="7" xfId="0" applyFont="1" applyFill="1" applyBorder="1"/>
    <xf numFmtId="0" fontId="10" fillId="2" borderId="7" xfId="0" applyFont="1" applyFill="1" applyBorder="1"/>
    <xf numFmtId="0" fontId="11" fillId="2" borderId="11" xfId="0" applyFont="1" applyFill="1" applyBorder="1"/>
    <xf numFmtId="0" fontId="10" fillId="2" borderId="11" xfId="0" applyFont="1" applyFill="1" applyBorder="1"/>
    <xf numFmtId="0" fontId="13" fillId="3" borderId="0" xfId="0" applyFont="1" applyFill="1" applyAlignment="1" applyProtection="1">
      <alignment horizontal="left"/>
      <protection locked="0"/>
    </xf>
    <xf numFmtId="0" fontId="11" fillId="2" borderId="10" xfId="0" applyFont="1" applyFill="1" applyBorder="1" applyAlignment="1">
      <alignment horizontal="center"/>
    </xf>
    <xf numFmtId="2" fontId="12" fillId="3" borderId="16" xfId="0" applyNumberFormat="1" applyFont="1" applyFill="1" applyBorder="1" applyAlignment="1" applyProtection="1">
      <alignment horizontal="center"/>
      <protection locked="0"/>
    </xf>
    <xf numFmtId="0" fontId="25" fillId="2" borderId="0" xfId="1" applyFont="1" applyFill="1"/>
    <xf numFmtId="0" fontId="26" fillId="2" borderId="0" xfId="1" applyFont="1" applyFill="1"/>
    <xf numFmtId="0" fontId="26" fillId="2" borderId="0" xfId="1" applyFont="1" applyFill="1" applyAlignment="1">
      <alignment horizontal="right"/>
    </xf>
    <xf numFmtId="0" fontId="28" fillId="2" borderId="0" xfId="1" applyFont="1" applyFill="1"/>
    <xf numFmtId="0" fontId="28" fillId="2" borderId="0" xfId="1" applyFont="1" applyFill="1" applyAlignment="1">
      <alignment horizontal="left"/>
    </xf>
    <xf numFmtId="0" fontId="29" fillId="2" borderId="0" xfId="1" applyFont="1" applyFill="1" applyAlignment="1">
      <alignment horizontal="left"/>
    </xf>
    <xf numFmtId="0" fontId="29" fillId="2" borderId="0" xfId="1" applyFont="1" applyFill="1" applyAlignment="1">
      <alignment horizontal="center"/>
    </xf>
    <xf numFmtId="0" fontId="30" fillId="2" borderId="0" xfId="1" applyFont="1" applyFill="1"/>
    <xf numFmtId="0" fontId="29" fillId="2" borderId="0" xfId="1" applyFont="1" applyFill="1"/>
    <xf numFmtId="2" fontId="29" fillId="2" borderId="0" xfId="1" applyNumberFormat="1" applyFont="1" applyFill="1" applyAlignment="1">
      <alignment horizontal="center"/>
    </xf>
    <xf numFmtId="164" fontId="29" fillId="2" borderId="0" xfId="1" applyNumberFormat="1" applyFont="1" applyFill="1" applyAlignment="1">
      <alignment horizontal="center"/>
    </xf>
    <xf numFmtId="0" fontId="29" fillId="2" borderId="1" xfId="1" applyFont="1" applyFill="1" applyBorder="1" applyAlignment="1">
      <alignment horizontal="center"/>
    </xf>
    <xf numFmtId="0" fontId="29" fillId="2" borderId="2" xfId="1" applyFont="1" applyFill="1" applyBorder="1" applyAlignment="1">
      <alignment horizontal="center"/>
    </xf>
    <xf numFmtId="0" fontId="30" fillId="2" borderId="3" xfId="1" applyFont="1" applyFill="1" applyBorder="1" applyAlignment="1">
      <alignment horizontal="center"/>
    </xf>
    <xf numFmtId="0" fontId="31" fillId="3" borderId="3" xfId="1" applyFont="1" applyFill="1" applyBorder="1" applyAlignment="1" applyProtection="1">
      <alignment horizontal="center"/>
      <protection locked="0"/>
    </xf>
    <xf numFmtId="2" fontId="31" fillId="3" borderId="3" xfId="1" applyNumberFormat="1" applyFont="1" applyFill="1" applyBorder="1" applyAlignment="1" applyProtection="1">
      <alignment horizontal="center"/>
      <protection locked="0"/>
    </xf>
    <xf numFmtId="2" fontId="31" fillId="3" borderId="4" xfId="1" applyNumberFormat="1" applyFont="1" applyFill="1" applyBorder="1" applyAlignment="1" applyProtection="1">
      <alignment horizontal="center"/>
      <protection locked="0"/>
    </xf>
    <xf numFmtId="0" fontId="31" fillId="3" borderId="5" xfId="1" applyFont="1" applyFill="1" applyBorder="1" applyAlignment="1" applyProtection="1">
      <alignment horizontal="center"/>
      <protection locked="0"/>
    </xf>
    <xf numFmtId="2" fontId="31" fillId="3" borderId="5" xfId="1" applyNumberFormat="1" applyFont="1" applyFill="1" applyBorder="1" applyAlignment="1" applyProtection="1">
      <alignment horizontal="center"/>
      <protection locked="0"/>
    </xf>
    <xf numFmtId="0" fontId="30" fillId="2" borderId="4" xfId="1" applyFont="1" applyFill="1" applyBorder="1"/>
    <xf numFmtId="1" fontId="29" fillId="4" borderId="2" xfId="1" applyNumberFormat="1" applyFont="1" applyFill="1" applyBorder="1" applyAlignment="1">
      <alignment horizontal="center"/>
    </xf>
    <xf numFmtId="1" fontId="29" fillId="4" borderId="1" xfId="1" applyNumberFormat="1" applyFont="1" applyFill="1" applyBorder="1" applyAlignment="1">
      <alignment horizontal="center"/>
    </xf>
    <xf numFmtId="2" fontId="29" fillId="4" borderId="1" xfId="1" applyNumberFormat="1" applyFont="1" applyFill="1" applyBorder="1" applyAlignment="1">
      <alignment horizontal="center"/>
    </xf>
    <xf numFmtId="0" fontId="30" fillId="2" borderId="3" xfId="1" applyFont="1" applyFill="1" applyBorder="1"/>
    <xf numFmtId="10" fontId="29" fillId="5" borderId="1" xfId="1" applyNumberFormat="1" applyFont="1" applyFill="1" applyBorder="1" applyAlignment="1">
      <alignment horizontal="center"/>
    </xf>
    <xf numFmtId="165" fontId="29" fillId="2" borderId="0" xfId="1" applyNumberFormat="1" applyFont="1" applyFill="1" applyAlignment="1">
      <alignment horizontal="center"/>
    </xf>
    <xf numFmtId="0" fontId="30" fillId="2" borderId="6" xfId="1" applyFont="1" applyFill="1" applyBorder="1"/>
    <xf numFmtId="0" fontId="30" fillId="2" borderId="5" xfId="1" applyFont="1" applyFill="1" applyBorder="1"/>
    <xf numFmtId="0" fontId="29" fillId="4" borderId="1" xfId="1" applyFont="1" applyFill="1" applyBorder="1" applyAlignment="1">
      <alignment horizontal="center"/>
    </xf>
    <xf numFmtId="0" fontId="29" fillId="2" borderId="7" xfId="1" applyFont="1" applyFill="1" applyBorder="1" applyAlignment="1">
      <alignment horizontal="center"/>
    </xf>
    <xf numFmtId="0" fontId="30" fillId="2" borderId="7" xfId="1" applyFont="1" applyFill="1" applyBorder="1"/>
    <xf numFmtId="0" fontId="30" fillId="2" borderId="8" xfId="1" applyFont="1" applyFill="1" applyBorder="1"/>
    <xf numFmtId="0" fontId="30" fillId="2" borderId="0" xfId="1" applyFont="1" applyFill="1" applyAlignment="1" applyProtection="1">
      <alignment horizontal="left"/>
      <protection locked="0"/>
    </xf>
    <xf numFmtId="0" fontId="30" fillId="2" borderId="0" xfId="1" applyFont="1" applyFill="1" applyProtection="1">
      <protection locked="0"/>
    </xf>
    <xf numFmtId="0" fontId="26" fillId="2" borderId="9" xfId="1" applyFont="1" applyFill="1" applyBorder="1"/>
    <xf numFmtId="0" fontId="26" fillId="2" borderId="0" xfId="1" applyFont="1" applyFill="1" applyAlignment="1">
      <alignment horizontal="center"/>
    </xf>
    <xf numFmtId="10" fontId="26" fillId="2" borderId="9" xfId="1" applyNumberFormat="1" applyFont="1" applyFill="1" applyBorder="1"/>
    <xf numFmtId="0" fontId="24" fillId="2" borderId="0" xfId="1" applyFill="1"/>
    <xf numFmtId="0" fontId="25" fillId="2" borderId="10" xfId="1" applyFont="1" applyFill="1" applyBorder="1" applyAlignment="1">
      <alignment horizontal="center"/>
    </xf>
    <xf numFmtId="0" fontId="26" fillId="2" borderId="10" xfId="1" applyFont="1" applyFill="1" applyBorder="1" applyAlignment="1">
      <alignment horizontal="center"/>
    </xf>
    <xf numFmtId="0" fontId="25" fillId="2" borderId="0" xfId="1" applyFont="1" applyFill="1" applyAlignment="1">
      <alignment horizontal="right"/>
    </xf>
    <xf numFmtId="0" fontId="26" fillId="2" borderId="7" xfId="1" applyFont="1" applyFill="1" applyBorder="1"/>
    <xf numFmtId="0" fontId="25" fillId="2" borderId="11" xfId="1" applyFont="1" applyFill="1" applyBorder="1"/>
    <xf numFmtId="0" fontId="26" fillId="2" borderId="11" xfId="1" applyFont="1" applyFill="1" applyBorder="1"/>
    <xf numFmtId="0" fontId="32" fillId="2" borderId="7" xfId="0" applyFont="1" applyFill="1" applyBorder="1"/>
    <xf numFmtId="0" fontId="27" fillId="2" borderId="0" xfId="1" applyFont="1" applyFill="1" applyAlignment="1">
      <alignment horizontal="center"/>
    </xf>
    <xf numFmtId="0" fontId="25" fillId="2" borderId="10" xfId="1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9" fillId="2" borderId="18" xfId="0" applyFont="1" applyFill="1" applyBorder="1" applyAlignment="1">
      <alignment horizontal="center" wrapText="1"/>
    </xf>
    <xf numFmtId="0" fontId="9" fillId="2" borderId="19" xfId="0" applyFont="1" applyFill="1" applyBorder="1" applyAlignment="1">
      <alignment horizontal="center" wrapText="1"/>
    </xf>
    <xf numFmtId="0" fontId="9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12" fillId="3" borderId="0" xfId="0" applyFont="1" applyFill="1" applyAlignment="1" applyProtection="1">
      <alignment horizontal="left" wrapText="1"/>
      <protection locked="0"/>
    </xf>
    <xf numFmtId="0" fontId="18" fillId="2" borderId="18" xfId="0" applyFont="1" applyFill="1" applyBorder="1" applyAlignment="1">
      <alignment horizontal="center"/>
    </xf>
    <xf numFmtId="0" fontId="18" fillId="2" borderId="19" xfId="0" applyFont="1" applyFill="1" applyBorder="1" applyAlignment="1">
      <alignment horizontal="center"/>
    </xf>
    <xf numFmtId="0" fontId="18" fillId="2" borderId="20" xfId="0" applyFont="1" applyFill="1" applyBorder="1" applyAlignment="1">
      <alignment horizontal="center"/>
    </xf>
    <xf numFmtId="0" fontId="19" fillId="2" borderId="10" xfId="0" applyFont="1" applyFill="1" applyBorder="1" applyAlignment="1">
      <alignment horizontal="center" vertical="center"/>
    </xf>
    <xf numFmtId="0" fontId="13" fillId="3" borderId="0" xfId="0" applyFont="1" applyFill="1" applyAlignment="1" applyProtection="1">
      <alignment horizontal="left" wrapText="1"/>
      <protection locked="0"/>
    </xf>
    <xf numFmtId="0" fontId="13" fillId="3" borderId="0" xfId="0" applyFont="1" applyFill="1" applyAlignment="1" applyProtection="1">
      <alignment horizontal="left"/>
      <protection locked="0"/>
    </xf>
    <xf numFmtId="0" fontId="18" fillId="2" borderId="18" xfId="0" applyFont="1" applyFill="1" applyBorder="1" applyAlignment="1">
      <alignment horizontal="justify" vertical="center" wrapText="1"/>
    </xf>
    <xf numFmtId="0" fontId="18" fillId="2" borderId="19" xfId="0" applyFont="1" applyFill="1" applyBorder="1" applyAlignment="1">
      <alignment horizontal="justify" vertical="center" wrapText="1"/>
    </xf>
    <xf numFmtId="0" fontId="18" fillId="2" borderId="20" xfId="0" applyFont="1" applyFill="1" applyBorder="1" applyAlignment="1">
      <alignment horizontal="justify" vertical="center" wrapText="1"/>
    </xf>
    <xf numFmtId="0" fontId="18" fillId="2" borderId="18" xfId="0" applyFont="1" applyFill="1" applyBorder="1" applyAlignment="1">
      <alignment horizontal="left" vertical="center" wrapText="1"/>
    </xf>
    <xf numFmtId="0" fontId="18" fillId="2" borderId="19" xfId="0" applyFont="1" applyFill="1" applyBorder="1" applyAlignment="1">
      <alignment horizontal="left" vertical="center" wrapText="1"/>
    </xf>
    <xf numFmtId="0" fontId="18" fillId="2" borderId="20" xfId="0" applyFont="1" applyFill="1" applyBorder="1" applyAlignment="1">
      <alignment horizontal="left" vertical="center" wrapText="1"/>
    </xf>
    <xf numFmtId="0" fontId="11" fillId="2" borderId="47" xfId="0" applyFont="1" applyFill="1" applyBorder="1" applyAlignment="1">
      <alignment horizontal="center"/>
    </xf>
    <xf numFmtId="0" fontId="11" fillId="2" borderId="40" xfId="0" applyFont="1" applyFill="1" applyBorder="1" applyAlignment="1">
      <alignment horizontal="center"/>
    </xf>
    <xf numFmtId="0" fontId="11" fillId="2" borderId="58" xfId="0" applyFont="1" applyFill="1" applyBorder="1" applyAlignment="1">
      <alignment horizontal="center"/>
    </xf>
    <xf numFmtId="0" fontId="12" fillId="3" borderId="0" xfId="0" applyFont="1" applyFill="1" applyAlignment="1" applyProtection="1">
      <alignment horizontal="left"/>
      <protection locked="0"/>
    </xf>
    <xf numFmtId="10" fontId="14" fillId="2" borderId="14" xfId="0" applyNumberFormat="1" applyFont="1" applyFill="1" applyBorder="1" applyAlignment="1">
      <alignment horizontal="center" vertical="center"/>
    </xf>
    <xf numFmtId="0" fontId="18" fillId="2" borderId="21" xfId="0" applyFont="1" applyFill="1" applyBorder="1" applyAlignment="1">
      <alignment horizontal="left" vertical="center" wrapText="1"/>
    </xf>
    <xf numFmtId="0" fontId="18" fillId="2" borderId="22" xfId="0" applyFont="1" applyFill="1" applyBorder="1" applyAlignment="1">
      <alignment horizontal="left" vertical="center" wrapText="1"/>
    </xf>
    <xf numFmtId="0" fontId="18" fillId="2" borderId="43" xfId="0" applyFont="1" applyFill="1" applyBorder="1" applyAlignment="1">
      <alignment horizontal="left" vertical="center" wrapText="1"/>
    </xf>
    <xf numFmtId="0" fontId="18" fillId="2" borderId="44" xfId="0" applyFont="1" applyFill="1" applyBorder="1" applyAlignment="1">
      <alignment horizontal="left" vertical="center" wrapText="1"/>
    </xf>
    <xf numFmtId="0" fontId="11" fillId="2" borderId="10" xfId="0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1" fillId="2" borderId="9" xfId="0" applyFont="1" applyFill="1" applyBorder="1" applyAlignment="1">
      <alignment horizontal="center" vertical="center"/>
    </xf>
    <xf numFmtId="2" fontId="12" fillId="3" borderId="13" xfId="0" applyNumberFormat="1" applyFont="1" applyFill="1" applyBorder="1" applyAlignment="1" applyProtection="1">
      <alignment horizontal="center" vertical="center"/>
      <protection locked="0"/>
    </xf>
    <xf numFmtId="2" fontId="12" fillId="3" borderId="14" xfId="0" applyNumberFormat="1" applyFont="1" applyFill="1" applyBorder="1" applyAlignment="1" applyProtection="1">
      <alignment horizontal="center" vertical="center"/>
      <protection locked="0"/>
    </xf>
    <xf numFmtId="2" fontId="12" fillId="3" borderId="15" xfId="0" applyNumberFormat="1" applyFont="1" applyFill="1" applyBorder="1" applyAlignment="1" applyProtection="1">
      <alignment horizontal="center" vertical="center"/>
      <protection locked="0"/>
    </xf>
    <xf numFmtId="0" fontId="20" fillId="2" borderId="0" xfId="0" applyFont="1" applyFill="1" applyAlignment="1">
      <alignment horizontal="center" vertical="center"/>
    </xf>
    <xf numFmtId="0" fontId="21" fillId="2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10" xfId="0" applyFont="1" applyFill="1" applyBorder="1" applyAlignment="1">
      <alignment horizontal="center"/>
    </xf>
    <xf numFmtId="0" fontId="18" fillId="2" borderId="10" xfId="0" applyFont="1" applyFill="1" applyBorder="1" applyAlignment="1">
      <alignment horizontal="left" vertical="center" wrapText="1"/>
    </xf>
    <xf numFmtId="0" fontId="18" fillId="2" borderId="9" xfId="0" applyFont="1" applyFill="1" applyBorder="1" applyAlignment="1">
      <alignment horizontal="left" vertical="center" wrapText="1"/>
    </xf>
    <xf numFmtId="0" fontId="11" fillId="2" borderId="43" xfId="0" applyFont="1" applyFill="1" applyBorder="1" applyAlignment="1">
      <alignment horizontal="center" vertical="center"/>
    </xf>
    <xf numFmtId="0" fontId="18" fillId="2" borderId="21" xfId="0" applyFont="1" applyFill="1" applyBorder="1" applyAlignment="1">
      <alignment horizontal="center" vertical="center" wrapText="1"/>
    </xf>
    <xf numFmtId="0" fontId="18" fillId="2" borderId="22" xfId="0" applyFont="1" applyFill="1" applyBorder="1" applyAlignment="1">
      <alignment horizontal="center" vertical="center" wrapText="1"/>
    </xf>
    <xf numFmtId="0" fontId="18" fillId="2" borderId="43" xfId="0" applyFont="1" applyFill="1" applyBorder="1" applyAlignment="1">
      <alignment horizontal="center" vertical="center" wrapText="1"/>
    </xf>
    <xf numFmtId="0" fontId="18" fillId="2" borderId="44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/>
    </xf>
    <xf numFmtId="0" fontId="11" fillId="2" borderId="63" xfId="0" applyFont="1" applyFill="1" applyBorder="1" applyAlignment="1">
      <alignment horizontal="center"/>
    </xf>
  </cellXfs>
  <cellStyles count="2">
    <cellStyle name="Normal" xfId="0" builtinId="0"/>
    <cellStyle name="Normal 2" xfId="1"/>
  </cellStyles>
  <dxfs count="32"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8"/>
  <sheetViews>
    <sheetView view="pageBreakPreview" zoomScale="60" zoomScaleNormal="100" workbookViewId="0">
      <selection activeCell="F24" sqref="F24"/>
    </sheetView>
  </sheetViews>
  <sheetFormatPr defaultRowHeight="13.5" x14ac:dyDescent="0.25"/>
  <cols>
    <col min="1" max="1" width="27.5703125" style="365" customWidth="1"/>
    <col min="2" max="2" width="20.42578125" style="365" customWidth="1"/>
    <col min="3" max="3" width="31.85546875" style="365" customWidth="1"/>
    <col min="4" max="4" width="25.85546875" style="365" customWidth="1"/>
    <col min="5" max="5" width="25.7109375" style="365" customWidth="1"/>
    <col min="6" max="6" width="23.140625" style="365" customWidth="1"/>
    <col min="7" max="7" width="28.42578125" style="365" customWidth="1"/>
    <col min="8" max="8" width="21.5703125" style="365" customWidth="1"/>
    <col min="9" max="9" width="9.140625" style="365" customWidth="1"/>
    <col min="10" max="16384" width="9.140625" style="401"/>
  </cols>
  <sheetData>
    <row r="1" spans="1:6" ht="15" customHeight="1" x14ac:dyDescent="0.3">
      <c r="A1" s="364"/>
      <c r="C1" s="366"/>
      <c r="F1" s="366"/>
    </row>
    <row r="2" spans="1:6" ht="18.75" customHeight="1" x14ac:dyDescent="0.3">
      <c r="A2" s="409" t="s">
        <v>0</v>
      </c>
      <c r="B2" s="409"/>
      <c r="C2" s="409"/>
      <c r="D2" s="409"/>
      <c r="E2" s="409"/>
    </row>
    <row r="3" spans="1:6" ht="16.5" customHeight="1" x14ac:dyDescent="0.3">
      <c r="A3" s="367" t="s">
        <v>1</v>
      </c>
      <c r="B3" s="368" t="s">
        <v>2</v>
      </c>
    </row>
    <row r="4" spans="1:6" ht="16.5" customHeight="1" x14ac:dyDescent="0.3">
      <c r="A4" s="369" t="s">
        <v>3</v>
      </c>
      <c r="B4" s="369" t="s">
        <v>5</v>
      </c>
      <c r="D4" s="370"/>
      <c r="E4" s="371"/>
    </row>
    <row r="5" spans="1:6" ht="16.5" customHeight="1" x14ac:dyDescent="0.3">
      <c r="A5" s="372" t="s">
        <v>4</v>
      </c>
      <c r="B5" s="369" t="s">
        <v>139</v>
      </c>
      <c r="C5" s="371"/>
      <c r="D5" s="371"/>
      <c r="E5" s="371"/>
    </row>
    <row r="6" spans="1:6" ht="16.5" customHeight="1" x14ac:dyDescent="0.3">
      <c r="A6" s="372" t="s">
        <v>6</v>
      </c>
      <c r="B6" s="373">
        <v>99.3</v>
      </c>
      <c r="C6" s="371"/>
      <c r="D6" s="371"/>
      <c r="E6" s="371"/>
    </row>
    <row r="7" spans="1:6" ht="16.5" customHeight="1" x14ac:dyDescent="0.3">
      <c r="A7" s="369" t="s">
        <v>8</v>
      </c>
      <c r="B7" s="373">
        <v>10.72</v>
      </c>
      <c r="C7" s="371"/>
      <c r="D7" s="371"/>
      <c r="E7" s="371"/>
    </row>
    <row r="8" spans="1:6" ht="16.5" customHeight="1" x14ac:dyDescent="0.3">
      <c r="A8" s="369" t="s">
        <v>10</v>
      </c>
      <c r="B8" s="374">
        <v>0.1</v>
      </c>
      <c r="C8" s="371"/>
      <c r="D8" s="371"/>
      <c r="E8" s="371"/>
    </row>
    <row r="9" spans="1:6" ht="15.75" customHeight="1" x14ac:dyDescent="0.25">
      <c r="A9" s="371"/>
      <c r="B9" s="371"/>
      <c r="C9" s="371"/>
      <c r="D9" s="371"/>
      <c r="E9" s="371"/>
    </row>
    <row r="10" spans="1:6" ht="16.5" customHeight="1" x14ac:dyDescent="0.3">
      <c r="A10" s="375" t="s">
        <v>13</v>
      </c>
      <c r="B10" s="376" t="s">
        <v>14</v>
      </c>
      <c r="C10" s="375" t="s">
        <v>15</v>
      </c>
      <c r="D10" s="375" t="s">
        <v>16</v>
      </c>
      <c r="E10" s="375" t="s">
        <v>17</v>
      </c>
    </row>
    <row r="11" spans="1:6" ht="16.5" customHeight="1" x14ac:dyDescent="0.3">
      <c r="A11" s="377">
        <v>1</v>
      </c>
      <c r="B11" s="378">
        <v>102985184</v>
      </c>
      <c r="C11" s="378">
        <v>3069.03</v>
      </c>
      <c r="D11" s="379">
        <v>0.84</v>
      </c>
      <c r="E11" s="380">
        <v>6.38</v>
      </c>
    </row>
    <row r="12" spans="1:6" ht="16.5" customHeight="1" x14ac:dyDescent="0.3">
      <c r="A12" s="377">
        <v>2</v>
      </c>
      <c r="B12" s="378">
        <v>103070022</v>
      </c>
      <c r="C12" s="378">
        <v>3082.59</v>
      </c>
      <c r="D12" s="379">
        <v>0.83</v>
      </c>
      <c r="E12" s="379">
        <v>6.38</v>
      </c>
    </row>
    <row r="13" spans="1:6" ht="16.5" customHeight="1" x14ac:dyDescent="0.3">
      <c r="A13" s="377">
        <v>3</v>
      </c>
      <c r="B13" s="378">
        <v>102951606</v>
      </c>
      <c r="C13" s="379">
        <v>3073.8</v>
      </c>
      <c r="D13" s="379">
        <v>0.83</v>
      </c>
      <c r="E13" s="379">
        <v>6.38</v>
      </c>
    </row>
    <row r="14" spans="1:6" ht="16.5" customHeight="1" x14ac:dyDescent="0.3">
      <c r="A14" s="377">
        <v>4</v>
      </c>
      <c r="B14" s="378">
        <v>102985028</v>
      </c>
      <c r="C14" s="378">
        <v>3082.53</v>
      </c>
      <c r="D14" s="379">
        <v>0.83</v>
      </c>
      <c r="E14" s="379">
        <v>6.38</v>
      </c>
    </row>
    <row r="15" spans="1:6" ht="16.5" customHeight="1" x14ac:dyDescent="0.3">
      <c r="A15" s="377">
        <v>5</v>
      </c>
      <c r="B15" s="378">
        <v>102948835</v>
      </c>
      <c r="C15" s="378">
        <v>3084.17</v>
      </c>
      <c r="D15" s="379">
        <v>0.82</v>
      </c>
      <c r="E15" s="379">
        <v>6.39</v>
      </c>
    </row>
    <row r="16" spans="1:6" ht="16.5" customHeight="1" x14ac:dyDescent="0.3">
      <c r="A16" s="377">
        <v>6</v>
      </c>
      <c r="B16" s="381">
        <v>103036699</v>
      </c>
      <c r="C16" s="381">
        <v>3076.02</v>
      </c>
      <c r="D16" s="382">
        <v>0.82</v>
      </c>
      <c r="E16" s="382">
        <v>6.39</v>
      </c>
    </row>
    <row r="17" spans="1:5" ht="16.5" customHeight="1" x14ac:dyDescent="0.3">
      <c r="A17" s="383" t="s">
        <v>18</v>
      </c>
      <c r="B17" s="384">
        <f>AVERAGE(B11:B16)</f>
        <v>102996229</v>
      </c>
      <c r="C17" s="385">
        <f>AVERAGE(C11:C16)</f>
        <v>3078.023333333334</v>
      </c>
      <c r="D17" s="386">
        <f>AVERAGE(D11:D16)</f>
        <v>0.82833333333333348</v>
      </c>
      <c r="E17" s="386">
        <f>AVERAGE(E11:E16)</f>
        <v>6.3833333333333329</v>
      </c>
    </row>
    <row r="18" spans="1:5" ht="16.5" customHeight="1" x14ac:dyDescent="0.3">
      <c r="A18" s="387" t="s">
        <v>19</v>
      </c>
      <c r="B18" s="388">
        <f>(STDEV(B11:B16)/B17)</f>
        <v>4.6700810655579569E-4</v>
      </c>
      <c r="C18" s="389"/>
      <c r="D18" s="389"/>
      <c r="E18" s="390"/>
    </row>
    <row r="19" spans="1:5" s="365" customFormat="1" ht="16.5" customHeight="1" x14ac:dyDescent="0.3">
      <c r="A19" s="391" t="s">
        <v>20</v>
      </c>
      <c r="B19" s="392">
        <f>COUNT(B11:B16)</f>
        <v>6</v>
      </c>
      <c r="C19" s="393"/>
      <c r="D19" s="394"/>
      <c r="E19" s="395"/>
    </row>
    <row r="20" spans="1:5" s="365" customFormat="1" ht="15.75" customHeight="1" x14ac:dyDescent="0.25">
      <c r="A20" s="371"/>
      <c r="B20" s="371"/>
      <c r="C20" s="371"/>
      <c r="D20" s="371"/>
      <c r="E20" s="371"/>
    </row>
    <row r="21" spans="1:5" s="365" customFormat="1" ht="16.5" customHeight="1" x14ac:dyDescent="0.3">
      <c r="A21" s="372" t="s">
        <v>21</v>
      </c>
      <c r="B21" s="396" t="s">
        <v>143</v>
      </c>
      <c r="C21" s="397"/>
      <c r="D21" s="397"/>
      <c r="E21" s="397"/>
    </row>
    <row r="22" spans="1:5" ht="16.5" customHeight="1" x14ac:dyDescent="0.3">
      <c r="A22" s="372"/>
      <c r="B22" s="396" t="s">
        <v>144</v>
      </c>
      <c r="C22" s="397"/>
      <c r="D22" s="397"/>
      <c r="E22" s="397"/>
    </row>
    <row r="23" spans="1:5" ht="16.5" customHeight="1" x14ac:dyDescent="0.3">
      <c r="A23" s="372"/>
      <c r="B23" s="396" t="s">
        <v>145</v>
      </c>
      <c r="C23" s="397"/>
      <c r="D23" s="397"/>
      <c r="E23" s="397"/>
    </row>
    <row r="24" spans="1:5" ht="15.75" customHeight="1" x14ac:dyDescent="0.25">
      <c r="A24" s="371"/>
      <c r="B24" s="371"/>
      <c r="C24" s="371"/>
      <c r="D24" s="371"/>
      <c r="E24" s="371"/>
    </row>
    <row r="25" spans="1:5" ht="16.5" customHeight="1" x14ac:dyDescent="0.3">
      <c r="A25" s="367" t="s">
        <v>1</v>
      </c>
      <c r="B25" s="368" t="s">
        <v>22</v>
      </c>
    </row>
    <row r="26" spans="1:5" ht="16.5" customHeight="1" x14ac:dyDescent="0.3">
      <c r="A26" s="372" t="s">
        <v>4</v>
      </c>
      <c r="B26" s="373" t="s">
        <v>139</v>
      </c>
      <c r="C26" s="371"/>
      <c r="D26" s="371"/>
      <c r="E26" s="371"/>
    </row>
    <row r="27" spans="1:5" ht="16.5" customHeight="1" x14ac:dyDescent="0.3">
      <c r="A27" s="372" t="s">
        <v>6</v>
      </c>
      <c r="B27" s="373">
        <v>99.3</v>
      </c>
      <c r="C27" s="371"/>
      <c r="D27" s="371"/>
      <c r="E27" s="371"/>
    </row>
    <row r="28" spans="1:5" ht="16.5" customHeight="1" x14ac:dyDescent="0.3">
      <c r="A28" s="369" t="s">
        <v>8</v>
      </c>
      <c r="B28" s="373">
        <v>12.58</v>
      </c>
      <c r="C28" s="371"/>
      <c r="D28" s="371"/>
      <c r="E28" s="371"/>
    </row>
    <row r="29" spans="1:5" ht="16.5" customHeight="1" x14ac:dyDescent="0.3">
      <c r="A29" s="369" t="s">
        <v>10</v>
      </c>
      <c r="B29" s="374">
        <v>1.25E-3</v>
      </c>
      <c r="C29" s="371"/>
      <c r="D29" s="371"/>
      <c r="E29" s="371"/>
    </row>
    <row r="30" spans="1:5" ht="15.75" customHeight="1" x14ac:dyDescent="0.3">
      <c r="A30" s="371"/>
      <c r="B30" s="374"/>
      <c r="C30" s="371"/>
      <c r="D30" s="371"/>
      <c r="E30" s="371"/>
    </row>
    <row r="31" spans="1:5" ht="16.5" customHeight="1" x14ac:dyDescent="0.3">
      <c r="A31" s="375" t="s">
        <v>13</v>
      </c>
      <c r="B31" s="376" t="s">
        <v>14</v>
      </c>
      <c r="C31" s="375" t="s">
        <v>15</v>
      </c>
      <c r="D31" s="375" t="s">
        <v>16</v>
      </c>
      <c r="E31" s="375" t="s">
        <v>17</v>
      </c>
    </row>
    <row r="32" spans="1:5" ht="16.5" customHeight="1" x14ac:dyDescent="0.3">
      <c r="A32" s="377">
        <v>1</v>
      </c>
      <c r="B32" s="378">
        <v>1209894</v>
      </c>
      <c r="C32" s="378">
        <v>5092.9799999999996</v>
      </c>
      <c r="D32" s="379">
        <v>1.03</v>
      </c>
      <c r="E32" s="380">
        <v>5.03</v>
      </c>
    </row>
    <row r="33" spans="1:7" ht="16.5" customHeight="1" x14ac:dyDescent="0.3">
      <c r="A33" s="377">
        <v>2</v>
      </c>
      <c r="B33" s="378">
        <v>1210314</v>
      </c>
      <c r="C33" s="378">
        <v>5060.47</v>
      </c>
      <c r="D33" s="379">
        <v>1.04</v>
      </c>
      <c r="E33" s="379">
        <v>5.03</v>
      </c>
    </row>
    <row r="34" spans="1:7" ht="16.5" customHeight="1" x14ac:dyDescent="0.3">
      <c r="A34" s="377">
        <v>3</v>
      </c>
      <c r="B34" s="378">
        <v>1211538</v>
      </c>
      <c r="C34" s="378">
        <v>5096.47</v>
      </c>
      <c r="D34" s="379">
        <v>1.04</v>
      </c>
      <c r="E34" s="379">
        <v>5.03</v>
      </c>
    </row>
    <row r="35" spans="1:7" ht="16.5" customHeight="1" x14ac:dyDescent="0.3">
      <c r="A35" s="377">
        <v>4</v>
      </c>
      <c r="B35" s="378">
        <v>1208140</v>
      </c>
      <c r="C35" s="378">
        <v>4795.97</v>
      </c>
      <c r="D35" s="379">
        <v>1.04</v>
      </c>
      <c r="E35" s="379">
        <v>5.04</v>
      </c>
    </row>
    <row r="36" spans="1:7" ht="16.5" customHeight="1" x14ac:dyDescent="0.3">
      <c r="A36" s="377">
        <v>5</v>
      </c>
      <c r="B36" s="378">
        <v>1206247</v>
      </c>
      <c r="C36" s="378">
        <v>4659.58</v>
      </c>
      <c r="D36" s="379">
        <v>1.08</v>
      </c>
      <c r="E36" s="379">
        <v>5.03</v>
      </c>
    </row>
    <row r="37" spans="1:7" ht="16.5" customHeight="1" x14ac:dyDescent="0.3">
      <c r="A37" s="377">
        <v>6</v>
      </c>
      <c r="B37" s="381">
        <v>1202796</v>
      </c>
      <c r="C37" s="381">
        <v>4751.3</v>
      </c>
      <c r="D37" s="382">
        <v>1.03</v>
      </c>
      <c r="E37" s="382">
        <v>5.04</v>
      </c>
    </row>
    <row r="38" spans="1:7" ht="16.5" customHeight="1" x14ac:dyDescent="0.3">
      <c r="A38" s="383" t="s">
        <v>18</v>
      </c>
      <c r="B38" s="384">
        <f>AVERAGE(B32:B37)</f>
        <v>1208154.8333333333</v>
      </c>
      <c r="C38" s="385">
        <f>AVERAGE(C32:C37)</f>
        <v>4909.461666666667</v>
      </c>
      <c r="D38" s="386">
        <f>AVERAGE(D32:D37)</f>
        <v>1.0433333333333334</v>
      </c>
      <c r="E38" s="386">
        <f>AVERAGE(E32:E37)</f>
        <v>5.0333333333333332</v>
      </c>
    </row>
    <row r="39" spans="1:7" ht="16.5" customHeight="1" x14ac:dyDescent="0.3">
      <c r="A39" s="387" t="s">
        <v>19</v>
      </c>
      <c r="B39" s="388">
        <f>(STDEV(B32:B37)/B38)</f>
        <v>2.6561489023992028E-3</v>
      </c>
      <c r="C39" s="389"/>
      <c r="D39" s="389"/>
      <c r="E39" s="390"/>
    </row>
    <row r="40" spans="1:7" s="365" customFormat="1" ht="16.5" customHeight="1" x14ac:dyDescent="0.3">
      <c r="A40" s="391" t="s">
        <v>20</v>
      </c>
      <c r="B40" s="392">
        <f>COUNT(B32:B37)</f>
        <v>6</v>
      </c>
      <c r="C40" s="393"/>
      <c r="D40" s="394"/>
      <c r="E40" s="395"/>
    </row>
    <row r="41" spans="1:7" s="365" customFormat="1" ht="15.75" customHeight="1" x14ac:dyDescent="0.25">
      <c r="A41" s="371"/>
      <c r="B41" s="371"/>
      <c r="C41" s="371"/>
      <c r="D41" s="371"/>
      <c r="E41" s="371"/>
    </row>
    <row r="42" spans="1:7" s="365" customFormat="1" ht="16.5" customHeight="1" x14ac:dyDescent="0.3">
      <c r="A42" s="372" t="s">
        <v>21</v>
      </c>
      <c r="B42" s="396" t="s">
        <v>143</v>
      </c>
      <c r="C42" s="397"/>
      <c r="D42" s="397"/>
      <c r="E42" s="397"/>
    </row>
    <row r="43" spans="1:7" ht="16.5" customHeight="1" x14ac:dyDescent="0.3">
      <c r="A43" s="372"/>
      <c r="B43" s="396" t="s">
        <v>144</v>
      </c>
      <c r="C43" s="397"/>
      <c r="D43" s="397"/>
      <c r="E43" s="397"/>
    </row>
    <row r="44" spans="1:7" ht="16.5" customHeight="1" x14ac:dyDescent="0.3">
      <c r="A44" s="372"/>
      <c r="B44" s="396" t="s">
        <v>145</v>
      </c>
      <c r="C44" s="397"/>
      <c r="D44" s="397"/>
      <c r="E44" s="397"/>
    </row>
    <row r="45" spans="1:7" ht="14.25" customHeight="1" thickBot="1" x14ac:dyDescent="0.3">
      <c r="A45" s="398"/>
      <c r="B45" s="399"/>
      <c r="D45" s="400"/>
      <c r="F45" s="401"/>
      <c r="G45" s="401"/>
    </row>
    <row r="46" spans="1:7" ht="15" customHeight="1" x14ac:dyDescent="0.3">
      <c r="B46" s="410" t="s">
        <v>23</v>
      </c>
      <c r="C46" s="410"/>
      <c r="E46" s="402" t="s">
        <v>24</v>
      </c>
      <c r="F46" s="403"/>
      <c r="G46" s="402" t="s">
        <v>25</v>
      </c>
    </row>
    <row r="47" spans="1:7" ht="15" customHeight="1" x14ac:dyDescent="0.3">
      <c r="A47" s="404" t="s">
        <v>26</v>
      </c>
      <c r="B47" s="405"/>
      <c r="C47" s="405" t="s">
        <v>146</v>
      </c>
      <c r="E47" s="405" t="s">
        <v>147</v>
      </c>
      <c r="G47" s="405"/>
    </row>
    <row r="48" spans="1:7" ht="15" customHeight="1" x14ac:dyDescent="0.3">
      <c r="A48" s="404" t="s">
        <v>27</v>
      </c>
      <c r="B48" s="406"/>
      <c r="C48" s="406"/>
      <c r="E48" s="406"/>
      <c r="G48" s="407"/>
    </row>
  </sheetData>
  <sheetProtection formatCells="0" formatColumns="0" formatRows="0" insertColumns="0" insertRows="0" insertHyperlinks="0" deleteColumns="0" deleteRows="0" sort="0" autoFilter="0" pivotTables="0"/>
  <mergeCells count="2">
    <mergeCell ref="A2:E2"/>
    <mergeCell ref="B46:C46"/>
  </mergeCells>
  <pageMargins left="0.7" right="0.7" top="0.75" bottom="0.75" header="0.3" footer="0.3"/>
  <pageSetup scale="50" orientation="portrait" r:id="rId1"/>
  <colBreaks count="1" manualBreakCount="1">
    <brk id="7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workbookViewId="0">
      <selection activeCell="D44" sqref="D44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414" t="s">
        <v>28</v>
      </c>
      <c r="B11" s="415"/>
      <c r="C11" s="415"/>
      <c r="D11" s="415"/>
      <c r="E11" s="415"/>
      <c r="F11" s="416"/>
      <c r="G11" s="43"/>
    </row>
    <row r="12" spans="1:7" ht="16.5" customHeight="1" x14ac:dyDescent="0.3">
      <c r="A12" s="413" t="s">
        <v>29</v>
      </c>
      <c r="B12" s="413"/>
      <c r="C12" s="413"/>
      <c r="D12" s="413"/>
      <c r="E12" s="413"/>
      <c r="F12" s="413"/>
      <c r="G12" s="42"/>
    </row>
    <row r="14" spans="1:7" ht="16.5" customHeight="1" x14ac:dyDescent="0.3">
      <c r="A14" s="418" t="s">
        <v>30</v>
      </c>
      <c r="B14" s="418"/>
      <c r="C14" s="12" t="s">
        <v>5</v>
      </c>
    </row>
    <row r="15" spans="1:7" ht="16.5" customHeight="1" x14ac:dyDescent="0.3">
      <c r="A15" s="418" t="s">
        <v>31</v>
      </c>
      <c r="B15" s="418"/>
      <c r="C15" s="12" t="s">
        <v>7</v>
      </c>
    </row>
    <row r="16" spans="1:7" ht="16.5" customHeight="1" x14ac:dyDescent="0.3">
      <c r="A16" s="418" t="s">
        <v>32</v>
      </c>
      <c r="B16" s="418"/>
      <c r="C16" s="12" t="s">
        <v>9</v>
      </c>
    </row>
    <row r="17" spans="1:5" ht="16.5" customHeight="1" x14ac:dyDescent="0.3">
      <c r="A17" s="418" t="s">
        <v>33</v>
      </c>
      <c r="B17" s="418"/>
      <c r="C17" s="12" t="s">
        <v>11</v>
      </c>
    </row>
    <row r="18" spans="1:5" ht="16.5" customHeight="1" x14ac:dyDescent="0.3">
      <c r="A18" s="418" t="s">
        <v>34</v>
      </c>
      <c r="B18" s="418"/>
      <c r="C18" s="49" t="s">
        <v>12</v>
      </c>
    </row>
    <row r="19" spans="1:5" ht="16.5" customHeight="1" x14ac:dyDescent="0.3">
      <c r="A19" s="418" t="s">
        <v>35</v>
      </c>
      <c r="B19" s="418"/>
      <c r="C19" s="49" t="e">
        <f>#REF!</f>
        <v>#REF!</v>
      </c>
    </row>
    <row r="20" spans="1:5" ht="16.5" customHeight="1" x14ac:dyDescent="0.3">
      <c r="A20" s="14"/>
      <c r="B20" s="14"/>
      <c r="C20" s="29"/>
    </row>
    <row r="21" spans="1:5" ht="16.5" customHeight="1" x14ac:dyDescent="0.3">
      <c r="A21" s="413" t="s">
        <v>1</v>
      </c>
      <c r="B21" s="413"/>
      <c r="C21" s="11" t="s">
        <v>36</v>
      </c>
      <c r="D21" s="18"/>
    </row>
    <row r="22" spans="1:5" ht="15.75" customHeight="1" x14ac:dyDescent="0.3">
      <c r="A22" s="417"/>
      <c r="B22" s="417"/>
      <c r="C22" s="9"/>
      <c r="D22" s="417"/>
      <c r="E22" s="417"/>
    </row>
    <row r="23" spans="1:5" ht="33.75" customHeight="1" x14ac:dyDescent="0.3">
      <c r="C23" s="38" t="s">
        <v>37</v>
      </c>
      <c r="D23" s="37" t="s">
        <v>38</v>
      </c>
      <c r="E23" s="4"/>
    </row>
    <row r="24" spans="1:5" ht="15.75" customHeight="1" x14ac:dyDescent="0.3">
      <c r="C24" s="47">
        <v>143.13999999999999</v>
      </c>
      <c r="D24" s="39">
        <f t="shared" ref="D24:D43" si="0">(C24-$C$46)/$C$46</f>
        <v>2.2616355195808559E-3</v>
      </c>
      <c r="E24" s="5"/>
    </row>
    <row r="25" spans="1:5" ht="15.75" customHeight="1" x14ac:dyDescent="0.3">
      <c r="C25" s="47">
        <v>142.82</v>
      </c>
      <c r="D25" s="40">
        <f t="shared" si="0"/>
        <v>2.1005902658548371E-5</v>
      </c>
      <c r="E25" s="5"/>
    </row>
    <row r="26" spans="1:5" ht="15.75" customHeight="1" x14ac:dyDescent="0.3">
      <c r="C26" s="47">
        <v>144.43</v>
      </c>
      <c r="D26" s="40">
        <f t="shared" si="0"/>
        <v>1.1294173662799244E-2</v>
      </c>
      <c r="E26" s="5"/>
    </row>
    <row r="27" spans="1:5" ht="15.75" customHeight="1" x14ac:dyDescent="0.3">
      <c r="C27" s="47">
        <v>143.18</v>
      </c>
      <c r="D27" s="40">
        <f t="shared" si="0"/>
        <v>2.5417142216962933E-3</v>
      </c>
      <c r="E27" s="5"/>
    </row>
    <row r="28" spans="1:5" ht="15.75" customHeight="1" x14ac:dyDescent="0.3">
      <c r="C28" s="47">
        <v>142.9</v>
      </c>
      <c r="D28" s="40">
        <f t="shared" si="0"/>
        <v>5.8116330688922475E-4</v>
      </c>
      <c r="E28" s="5"/>
    </row>
    <row r="29" spans="1:5" ht="15.75" customHeight="1" x14ac:dyDescent="0.3">
      <c r="C29" s="47">
        <v>144.16</v>
      </c>
      <c r="D29" s="40">
        <f t="shared" si="0"/>
        <v>9.4036424235209339E-3</v>
      </c>
      <c r="E29" s="5"/>
    </row>
    <row r="30" spans="1:5" ht="15.75" customHeight="1" x14ac:dyDescent="0.3">
      <c r="C30" s="47">
        <v>141.1</v>
      </c>
      <c r="D30" s="40">
        <f t="shared" si="0"/>
        <v>-1.2022378288299102E-2</v>
      </c>
      <c r="E30" s="5"/>
    </row>
    <row r="31" spans="1:5" ht="15.75" customHeight="1" x14ac:dyDescent="0.3">
      <c r="C31" s="47">
        <v>144.08000000000001</v>
      </c>
      <c r="D31" s="40">
        <f t="shared" si="0"/>
        <v>8.8434850192904563E-3</v>
      </c>
      <c r="E31" s="5"/>
    </row>
    <row r="32" spans="1:5" ht="15.75" customHeight="1" x14ac:dyDescent="0.3">
      <c r="C32" s="47">
        <v>143.41999999999999</v>
      </c>
      <c r="D32" s="40">
        <f t="shared" si="0"/>
        <v>4.2221864343879242E-3</v>
      </c>
      <c r="E32" s="5"/>
    </row>
    <row r="33" spans="1:7" ht="15.75" customHeight="1" x14ac:dyDescent="0.3">
      <c r="C33" s="47">
        <v>144.69999999999999</v>
      </c>
      <c r="D33" s="40">
        <f t="shared" si="0"/>
        <v>1.3184704902077352E-2</v>
      </c>
      <c r="E33" s="5"/>
    </row>
    <row r="34" spans="1:7" ht="15.75" customHeight="1" x14ac:dyDescent="0.3">
      <c r="C34" s="47">
        <v>141.99</v>
      </c>
      <c r="D34" s="40">
        <f t="shared" si="0"/>
        <v>-5.7906271662336983E-3</v>
      </c>
      <c r="E34" s="5"/>
    </row>
    <row r="35" spans="1:7" ht="15.75" customHeight="1" x14ac:dyDescent="0.3">
      <c r="C35" s="47">
        <v>141.88999999999999</v>
      </c>
      <c r="D35" s="40">
        <f t="shared" si="0"/>
        <v>-6.4908239215220936E-3</v>
      </c>
      <c r="E35" s="5"/>
    </row>
    <row r="36" spans="1:7" ht="15.75" customHeight="1" x14ac:dyDescent="0.3">
      <c r="C36" s="47">
        <v>140.75</v>
      </c>
      <c r="D36" s="40">
        <f t="shared" si="0"/>
        <v>-1.4473066931807888E-2</v>
      </c>
      <c r="E36" s="5"/>
    </row>
    <row r="37" spans="1:7" ht="15.75" customHeight="1" x14ac:dyDescent="0.3">
      <c r="C37" s="47">
        <v>140.38</v>
      </c>
      <c r="D37" s="40">
        <f t="shared" si="0"/>
        <v>-1.7063794926374394E-2</v>
      </c>
      <c r="E37" s="5"/>
    </row>
    <row r="38" spans="1:7" ht="15.75" customHeight="1" x14ac:dyDescent="0.3">
      <c r="C38" s="47">
        <v>142.91999999999999</v>
      </c>
      <c r="D38" s="40">
        <f t="shared" si="0"/>
        <v>7.212026579467445E-4</v>
      </c>
      <c r="E38" s="5"/>
    </row>
    <row r="39" spans="1:7" ht="15.75" customHeight="1" x14ac:dyDescent="0.3">
      <c r="C39" s="47">
        <v>144.02000000000001</v>
      </c>
      <c r="D39" s="40">
        <f t="shared" si="0"/>
        <v>8.4233669661175001E-3</v>
      </c>
      <c r="E39" s="5"/>
    </row>
    <row r="40" spans="1:7" ht="15.75" customHeight="1" x14ac:dyDescent="0.3">
      <c r="C40" s="47">
        <v>143.27000000000001</v>
      </c>
      <c r="D40" s="40">
        <f t="shared" si="0"/>
        <v>3.1718913014557298E-3</v>
      </c>
      <c r="E40" s="5"/>
    </row>
    <row r="41" spans="1:7" ht="15.75" customHeight="1" x14ac:dyDescent="0.3">
      <c r="C41" s="47">
        <v>141.16999999999999</v>
      </c>
      <c r="D41" s="40">
        <f t="shared" si="0"/>
        <v>-1.1532240559597385E-2</v>
      </c>
      <c r="E41" s="5"/>
    </row>
    <row r="42" spans="1:7" ht="15.75" customHeight="1" x14ac:dyDescent="0.3">
      <c r="C42" s="47">
        <v>142.72999999999999</v>
      </c>
      <c r="D42" s="40">
        <f t="shared" si="0"/>
        <v>-6.0917117710088792E-4</v>
      </c>
      <c r="E42" s="5"/>
    </row>
    <row r="43" spans="1:7" ht="16.5" customHeight="1" x14ac:dyDescent="0.3">
      <c r="C43" s="48">
        <v>143.29</v>
      </c>
      <c r="D43" s="41">
        <f t="shared" si="0"/>
        <v>3.3119306525132494E-3</v>
      </c>
      <c r="E43" s="5"/>
    </row>
    <row r="44" spans="1:7" ht="16.5" customHeight="1" x14ac:dyDescent="0.3">
      <c r="C44" s="6"/>
      <c r="D44" s="5"/>
      <c r="E44" s="7"/>
    </row>
    <row r="45" spans="1:7" ht="16.5" customHeight="1" x14ac:dyDescent="0.3">
      <c r="B45" s="34" t="s">
        <v>39</v>
      </c>
      <c r="C45" s="35">
        <f>SUM(C24:C44)</f>
        <v>2856.34</v>
      </c>
      <c r="D45" s="30"/>
      <c r="E45" s="6"/>
    </row>
    <row r="46" spans="1:7" ht="17.25" customHeight="1" x14ac:dyDescent="0.3">
      <c r="B46" s="34" t="s">
        <v>40</v>
      </c>
      <c r="C46" s="36">
        <f>AVERAGE(C24:C44)</f>
        <v>142.81700000000001</v>
      </c>
      <c r="E46" s="8"/>
    </row>
    <row r="47" spans="1:7" ht="17.25" customHeight="1" x14ac:dyDescent="0.3">
      <c r="A47" s="12"/>
      <c r="B47" s="31"/>
      <c r="D47" s="10"/>
      <c r="E47" s="8"/>
    </row>
    <row r="48" spans="1:7" ht="33.75" customHeight="1" x14ac:dyDescent="0.3">
      <c r="B48" s="44" t="s">
        <v>40</v>
      </c>
      <c r="C48" s="37" t="s">
        <v>41</v>
      </c>
      <c r="D48" s="32"/>
      <c r="G48" s="10"/>
    </row>
    <row r="49" spans="1:6" ht="17.25" customHeight="1" x14ac:dyDescent="0.3">
      <c r="B49" s="411">
        <f>C46</f>
        <v>142.81700000000001</v>
      </c>
      <c r="C49" s="45">
        <f>-IF(C46&lt;=80,10%,IF(C46&lt;250,7.5%,5%))</f>
        <v>-7.4999999999999997E-2</v>
      </c>
      <c r="D49" s="33">
        <f>IF(C46&lt;=80,C46*0.9,IF(C46&lt;250,C46*0.925,C46*0.95))</f>
        <v>132.10572500000001</v>
      </c>
    </row>
    <row r="50" spans="1:6" ht="17.25" customHeight="1" x14ac:dyDescent="0.3">
      <c r="B50" s="412"/>
      <c r="C50" s="46">
        <f>IF(C46&lt;=80, 10%, IF(C46&lt;250, 7.5%, 5%))</f>
        <v>7.4999999999999997E-2</v>
      </c>
      <c r="D50" s="33">
        <f>IF(C46&lt;=80, C46*1.1, IF(C46&lt;250, C46*1.075, C46*1.05))</f>
        <v>153.52827500000001</v>
      </c>
    </row>
    <row r="51" spans="1:6" ht="16.5" customHeight="1" x14ac:dyDescent="0.3">
      <c r="A51" s="15"/>
      <c r="B51" s="16"/>
      <c r="C51" s="12"/>
      <c r="D51" s="17"/>
      <c r="E51" s="12"/>
      <c r="F51" s="18"/>
    </row>
    <row r="52" spans="1:6" ht="16.5" customHeight="1" x14ac:dyDescent="0.3">
      <c r="A52" s="12"/>
      <c r="B52" s="19" t="s">
        <v>23</v>
      </c>
      <c r="C52" s="19"/>
      <c r="D52" s="20" t="s">
        <v>24</v>
      </c>
      <c r="E52" s="21"/>
      <c r="F52" s="20" t="s">
        <v>25</v>
      </c>
    </row>
    <row r="53" spans="1:6" ht="34.5" customHeight="1" x14ac:dyDescent="0.3">
      <c r="A53" s="22" t="s">
        <v>26</v>
      </c>
      <c r="B53" s="23"/>
      <c r="C53" s="24"/>
      <c r="D53" s="23"/>
      <c r="E53" s="13"/>
      <c r="F53" s="25"/>
    </row>
    <row r="54" spans="1:6" ht="34.5" customHeight="1" x14ac:dyDescent="0.3">
      <c r="A54" s="22" t="s">
        <v>27</v>
      </c>
      <c r="B54" s="26"/>
      <c r="C54" s="27"/>
      <c r="D54" s="26"/>
      <c r="E54" s="13"/>
      <c r="F54" s="28"/>
    </row>
  </sheetData>
  <sheetProtection formatCells="0" formatColumns="0" formatRows="0" insertColumns="0" insertRows="0" insertHyperlinks="0" deleteColumns="0" deleteRows="0" sort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31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30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29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28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27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26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25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24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23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2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21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20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19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18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17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16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15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14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13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2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11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BreakPreview" topLeftCell="B75" zoomScale="70" zoomScaleNormal="60" zoomScaleSheetLayoutView="70" zoomScalePageLayoutView="55" workbookViewId="0">
      <selection activeCell="E74" sqref="E74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447" t="s">
        <v>42</v>
      </c>
      <c r="B1" s="447"/>
      <c r="C1" s="447"/>
      <c r="D1" s="447"/>
      <c r="E1" s="447"/>
      <c r="F1" s="447"/>
      <c r="G1" s="447"/>
      <c r="H1" s="447"/>
      <c r="I1" s="447"/>
    </row>
    <row r="2" spans="1:9" ht="18.75" customHeight="1" x14ac:dyDescent="0.25">
      <c r="A2" s="447"/>
      <c r="B2" s="447"/>
      <c r="C2" s="447"/>
      <c r="D2" s="447"/>
      <c r="E2" s="447"/>
      <c r="F2" s="447"/>
      <c r="G2" s="447"/>
      <c r="H2" s="447"/>
      <c r="I2" s="447"/>
    </row>
    <row r="3" spans="1:9" ht="18.75" customHeight="1" x14ac:dyDescent="0.25">
      <c r="A3" s="447"/>
      <c r="B3" s="447"/>
      <c r="C3" s="447"/>
      <c r="D3" s="447"/>
      <c r="E3" s="447"/>
      <c r="F3" s="447"/>
      <c r="G3" s="447"/>
      <c r="H3" s="447"/>
      <c r="I3" s="447"/>
    </row>
    <row r="4" spans="1:9" ht="18.75" customHeight="1" x14ac:dyDescent="0.25">
      <c r="A4" s="447"/>
      <c r="B4" s="447"/>
      <c r="C4" s="447"/>
      <c r="D4" s="447"/>
      <c r="E4" s="447"/>
      <c r="F4" s="447"/>
      <c r="G4" s="447"/>
      <c r="H4" s="447"/>
      <c r="I4" s="447"/>
    </row>
    <row r="5" spans="1:9" ht="18.75" customHeight="1" x14ac:dyDescent="0.25">
      <c r="A5" s="447"/>
      <c r="B5" s="447"/>
      <c r="C5" s="447"/>
      <c r="D5" s="447"/>
      <c r="E5" s="447"/>
      <c r="F5" s="447"/>
      <c r="G5" s="447"/>
      <c r="H5" s="447"/>
      <c r="I5" s="447"/>
    </row>
    <row r="6" spans="1:9" ht="18.75" customHeight="1" x14ac:dyDescent="0.25">
      <c r="A6" s="447"/>
      <c r="B6" s="447"/>
      <c r="C6" s="447"/>
      <c r="D6" s="447"/>
      <c r="E6" s="447"/>
      <c r="F6" s="447"/>
      <c r="G6" s="447"/>
      <c r="H6" s="447"/>
      <c r="I6" s="447"/>
    </row>
    <row r="7" spans="1:9" ht="18.75" customHeight="1" x14ac:dyDescent="0.25">
      <c r="A7" s="447"/>
      <c r="B7" s="447"/>
      <c r="C7" s="447"/>
      <c r="D7" s="447"/>
      <c r="E7" s="447"/>
      <c r="F7" s="447"/>
      <c r="G7" s="447"/>
      <c r="H7" s="447"/>
      <c r="I7" s="447"/>
    </row>
    <row r="8" spans="1:9" x14ac:dyDescent="0.25">
      <c r="A8" s="448" t="s">
        <v>43</v>
      </c>
      <c r="B8" s="448"/>
      <c r="C8" s="448"/>
      <c r="D8" s="448"/>
      <c r="E8" s="448"/>
      <c r="F8" s="448"/>
      <c r="G8" s="448"/>
      <c r="H8" s="448"/>
      <c r="I8" s="448"/>
    </row>
    <row r="9" spans="1:9" x14ac:dyDescent="0.25">
      <c r="A9" s="448"/>
      <c r="B9" s="448"/>
      <c r="C9" s="448"/>
      <c r="D9" s="448"/>
      <c r="E9" s="448"/>
      <c r="F9" s="448"/>
      <c r="G9" s="448"/>
      <c r="H9" s="448"/>
      <c r="I9" s="448"/>
    </row>
    <row r="10" spans="1:9" x14ac:dyDescent="0.25">
      <c r="A10" s="448"/>
      <c r="B10" s="448"/>
      <c r="C10" s="448"/>
      <c r="D10" s="448"/>
      <c r="E10" s="448"/>
      <c r="F10" s="448"/>
      <c r="G10" s="448"/>
      <c r="H10" s="448"/>
      <c r="I10" s="448"/>
    </row>
    <row r="11" spans="1:9" x14ac:dyDescent="0.25">
      <c r="A11" s="448"/>
      <c r="B11" s="448"/>
      <c r="C11" s="448"/>
      <c r="D11" s="448"/>
      <c r="E11" s="448"/>
      <c r="F11" s="448"/>
      <c r="G11" s="448"/>
      <c r="H11" s="448"/>
      <c r="I11" s="448"/>
    </row>
    <row r="12" spans="1:9" x14ac:dyDescent="0.25">
      <c r="A12" s="448"/>
      <c r="B12" s="448"/>
      <c r="C12" s="448"/>
      <c r="D12" s="448"/>
      <c r="E12" s="448"/>
      <c r="F12" s="448"/>
      <c r="G12" s="448"/>
      <c r="H12" s="448"/>
      <c r="I12" s="448"/>
    </row>
    <row r="13" spans="1:9" x14ac:dyDescent="0.25">
      <c r="A13" s="448"/>
      <c r="B13" s="448"/>
      <c r="C13" s="448"/>
      <c r="D13" s="448"/>
      <c r="E13" s="448"/>
      <c r="F13" s="448"/>
      <c r="G13" s="448"/>
      <c r="H13" s="448"/>
      <c r="I13" s="448"/>
    </row>
    <row r="14" spans="1:9" x14ac:dyDescent="0.25">
      <c r="A14" s="448"/>
      <c r="B14" s="448"/>
      <c r="C14" s="448"/>
      <c r="D14" s="448"/>
      <c r="E14" s="448"/>
      <c r="F14" s="448"/>
      <c r="G14" s="448"/>
      <c r="H14" s="448"/>
      <c r="I14" s="448"/>
    </row>
    <row r="15" spans="1:9" ht="19.5" customHeight="1" x14ac:dyDescent="0.3">
      <c r="A15" s="50"/>
    </row>
    <row r="16" spans="1:9" ht="19.5" customHeight="1" x14ac:dyDescent="0.3">
      <c r="A16" s="420" t="s">
        <v>28</v>
      </c>
      <c r="B16" s="421"/>
      <c r="C16" s="421"/>
      <c r="D16" s="421"/>
      <c r="E16" s="421"/>
      <c r="F16" s="421"/>
      <c r="G16" s="421"/>
      <c r="H16" s="422"/>
    </row>
    <row r="17" spans="1:14" ht="20.25" customHeight="1" x14ac:dyDescent="0.25">
      <c r="A17" s="423" t="s">
        <v>44</v>
      </c>
      <c r="B17" s="423"/>
      <c r="C17" s="423"/>
      <c r="D17" s="423"/>
      <c r="E17" s="423"/>
      <c r="F17" s="423"/>
      <c r="G17" s="423"/>
      <c r="H17" s="423"/>
    </row>
    <row r="18" spans="1:14" ht="26.25" customHeight="1" x14ac:dyDescent="0.4">
      <c r="A18" s="52" t="s">
        <v>30</v>
      </c>
      <c r="B18" s="419" t="s">
        <v>5</v>
      </c>
      <c r="C18" s="419"/>
      <c r="D18" s="218"/>
      <c r="E18" s="53"/>
      <c r="F18" s="54"/>
      <c r="G18" s="54"/>
      <c r="H18" s="54"/>
    </row>
    <row r="19" spans="1:14" ht="26.25" customHeight="1" x14ac:dyDescent="0.4">
      <c r="A19" s="52" t="s">
        <v>31</v>
      </c>
      <c r="B19" s="55" t="s">
        <v>7</v>
      </c>
      <c r="C19" s="231">
        <v>29</v>
      </c>
      <c r="D19" s="54"/>
      <c r="E19" s="54"/>
      <c r="F19" s="54"/>
      <c r="G19" s="54"/>
      <c r="H19" s="54"/>
    </row>
    <row r="20" spans="1:14" ht="26.25" customHeight="1" x14ac:dyDescent="0.4">
      <c r="A20" s="52" t="s">
        <v>32</v>
      </c>
      <c r="B20" s="424" t="s">
        <v>9</v>
      </c>
      <c r="C20" s="424"/>
      <c r="D20" s="54"/>
      <c r="E20" s="54"/>
      <c r="F20" s="54"/>
      <c r="G20" s="54"/>
      <c r="H20" s="54"/>
    </row>
    <row r="21" spans="1:14" ht="26.25" customHeight="1" x14ac:dyDescent="0.4">
      <c r="A21" s="52" t="s">
        <v>33</v>
      </c>
      <c r="B21" s="424" t="s">
        <v>11</v>
      </c>
      <c r="C21" s="424"/>
      <c r="D21" s="424"/>
      <c r="E21" s="424"/>
      <c r="F21" s="424"/>
      <c r="G21" s="424"/>
      <c r="H21" s="424"/>
      <c r="I21" s="56"/>
    </row>
    <row r="22" spans="1:14" ht="26.25" customHeight="1" x14ac:dyDescent="0.4">
      <c r="A22" s="52" t="s">
        <v>34</v>
      </c>
      <c r="B22" s="57">
        <v>42367</v>
      </c>
      <c r="C22" s="54"/>
      <c r="D22" s="54"/>
      <c r="E22" s="54"/>
      <c r="F22" s="54"/>
      <c r="G22" s="54"/>
      <c r="H22" s="54"/>
    </row>
    <row r="23" spans="1:14" ht="26.25" customHeight="1" x14ac:dyDescent="0.4">
      <c r="A23" s="52" t="s">
        <v>35</v>
      </c>
      <c r="B23" s="57">
        <v>42384</v>
      </c>
      <c r="C23" s="54"/>
      <c r="D23" s="54"/>
      <c r="E23" s="54"/>
      <c r="F23" s="54"/>
      <c r="G23" s="54"/>
      <c r="H23" s="54"/>
    </row>
    <row r="24" spans="1:14" ht="18.75" x14ac:dyDescent="0.3">
      <c r="A24" s="52"/>
      <c r="B24" s="58"/>
    </row>
    <row r="25" spans="1:14" ht="18.75" x14ac:dyDescent="0.3">
      <c r="A25" s="59" t="s">
        <v>1</v>
      </c>
      <c r="B25" s="58"/>
    </row>
    <row r="26" spans="1:14" ht="26.25" customHeight="1" x14ac:dyDescent="0.4">
      <c r="A26" s="60" t="s">
        <v>4</v>
      </c>
      <c r="B26" s="419" t="s">
        <v>139</v>
      </c>
      <c r="C26" s="419"/>
    </row>
    <row r="27" spans="1:14" ht="26.25" customHeight="1" x14ac:dyDescent="0.4">
      <c r="A27" s="61" t="s">
        <v>45</v>
      </c>
      <c r="B27" s="425" t="s">
        <v>140</v>
      </c>
      <c r="C27" s="425"/>
    </row>
    <row r="28" spans="1:14" ht="27" customHeight="1" x14ac:dyDescent="0.4">
      <c r="A28" s="61" t="s">
        <v>6</v>
      </c>
      <c r="B28" s="62">
        <v>99.3</v>
      </c>
    </row>
    <row r="29" spans="1:14" s="3" customFormat="1" ht="27" customHeight="1" x14ac:dyDescent="0.4">
      <c r="A29" s="61" t="s">
        <v>46</v>
      </c>
      <c r="B29" s="63">
        <v>0</v>
      </c>
      <c r="C29" s="426" t="s">
        <v>47</v>
      </c>
      <c r="D29" s="427"/>
      <c r="E29" s="427"/>
      <c r="F29" s="427"/>
      <c r="G29" s="428"/>
      <c r="I29" s="64"/>
      <c r="J29" s="64"/>
      <c r="K29" s="64"/>
      <c r="L29" s="64"/>
    </row>
    <row r="30" spans="1:14" s="3" customFormat="1" ht="19.5" customHeight="1" x14ac:dyDescent="0.3">
      <c r="A30" s="61" t="s">
        <v>48</v>
      </c>
      <c r="B30" s="65">
        <f>B28-B29</f>
        <v>99.3</v>
      </c>
      <c r="C30" s="66"/>
      <c r="D30" s="66"/>
      <c r="E30" s="66"/>
      <c r="F30" s="66"/>
      <c r="G30" s="67"/>
      <c r="I30" s="64"/>
      <c r="J30" s="64"/>
      <c r="K30" s="64"/>
      <c r="L30" s="64"/>
    </row>
    <row r="31" spans="1:14" s="3" customFormat="1" ht="27" customHeight="1" x14ac:dyDescent="0.4">
      <c r="A31" s="61" t="s">
        <v>49</v>
      </c>
      <c r="B31" s="68">
        <v>1</v>
      </c>
      <c r="C31" s="429" t="s">
        <v>50</v>
      </c>
      <c r="D31" s="430"/>
      <c r="E31" s="430"/>
      <c r="F31" s="430"/>
      <c r="G31" s="430"/>
      <c r="H31" s="431"/>
      <c r="I31" s="64"/>
      <c r="J31" s="64"/>
      <c r="K31" s="64"/>
      <c r="L31" s="64"/>
    </row>
    <row r="32" spans="1:14" s="3" customFormat="1" ht="27" customHeight="1" x14ac:dyDescent="0.4">
      <c r="A32" s="61" t="s">
        <v>51</v>
      </c>
      <c r="B32" s="68">
        <v>1</v>
      </c>
      <c r="C32" s="429" t="s">
        <v>52</v>
      </c>
      <c r="D32" s="430"/>
      <c r="E32" s="430"/>
      <c r="F32" s="430"/>
      <c r="G32" s="430"/>
      <c r="H32" s="431"/>
      <c r="I32" s="64"/>
      <c r="J32" s="64"/>
      <c r="K32" s="64"/>
      <c r="L32" s="69"/>
      <c r="M32" s="69"/>
      <c r="N32" s="70"/>
    </row>
    <row r="33" spans="1:14" s="3" customFormat="1" ht="17.25" customHeight="1" x14ac:dyDescent="0.3">
      <c r="A33" s="61"/>
      <c r="B33" s="71"/>
      <c r="C33" s="72"/>
      <c r="D33" s="72"/>
      <c r="E33" s="72"/>
      <c r="F33" s="72"/>
      <c r="G33" s="72"/>
      <c r="H33" s="72"/>
      <c r="I33" s="64"/>
      <c r="J33" s="64"/>
      <c r="K33" s="64"/>
      <c r="L33" s="69"/>
      <c r="M33" s="69"/>
      <c r="N33" s="70"/>
    </row>
    <row r="34" spans="1:14" s="3" customFormat="1" ht="18.75" x14ac:dyDescent="0.3">
      <c r="A34" s="61" t="s">
        <v>53</v>
      </c>
      <c r="B34" s="73">
        <f>B31/B32</f>
        <v>1</v>
      </c>
      <c r="C34" s="51" t="s">
        <v>54</v>
      </c>
      <c r="D34" s="51"/>
      <c r="E34" s="51"/>
      <c r="F34" s="51"/>
      <c r="G34" s="51"/>
      <c r="I34" s="64"/>
      <c r="J34" s="64"/>
      <c r="K34" s="64"/>
      <c r="L34" s="69"/>
      <c r="M34" s="69"/>
      <c r="N34" s="70"/>
    </row>
    <row r="35" spans="1:14" s="3" customFormat="1" ht="19.5" customHeight="1" x14ac:dyDescent="0.3">
      <c r="A35" s="61"/>
      <c r="B35" s="65"/>
      <c r="G35" s="51"/>
      <c r="I35" s="64"/>
      <c r="J35" s="64"/>
      <c r="K35" s="64"/>
      <c r="L35" s="69"/>
      <c r="M35" s="69"/>
      <c r="N35" s="70"/>
    </row>
    <row r="36" spans="1:14" s="3" customFormat="1" ht="27" customHeight="1" x14ac:dyDescent="0.4">
      <c r="A36" s="74" t="s">
        <v>55</v>
      </c>
      <c r="B36" s="75">
        <v>100</v>
      </c>
      <c r="C36" s="51"/>
      <c r="D36" s="432" t="s">
        <v>56</v>
      </c>
      <c r="E36" s="433"/>
      <c r="F36" s="432" t="s">
        <v>57</v>
      </c>
      <c r="G36" s="434"/>
      <c r="J36" s="64"/>
      <c r="K36" s="64"/>
      <c r="L36" s="69"/>
      <c r="M36" s="69"/>
      <c r="N36" s="70"/>
    </row>
    <row r="37" spans="1:14" s="3" customFormat="1" ht="27" customHeight="1" x14ac:dyDescent="0.4">
      <c r="A37" s="76" t="s">
        <v>58</v>
      </c>
      <c r="B37" s="77">
        <v>1</v>
      </c>
      <c r="C37" s="78" t="s">
        <v>59</v>
      </c>
      <c r="D37" s="79" t="s">
        <v>60</v>
      </c>
      <c r="E37" s="80" t="s">
        <v>61</v>
      </c>
      <c r="F37" s="79" t="s">
        <v>60</v>
      </c>
      <c r="G37" s="81" t="s">
        <v>61</v>
      </c>
      <c r="I37" s="82" t="s">
        <v>62</v>
      </c>
      <c r="J37" s="64"/>
      <c r="K37" s="64"/>
      <c r="L37" s="69"/>
      <c r="M37" s="69"/>
      <c r="N37" s="70"/>
    </row>
    <row r="38" spans="1:14" s="3" customFormat="1" ht="26.25" customHeight="1" x14ac:dyDescent="0.4">
      <c r="A38" s="76" t="s">
        <v>63</v>
      </c>
      <c r="B38" s="77">
        <v>1</v>
      </c>
      <c r="C38" s="83">
        <v>1</v>
      </c>
      <c r="D38" s="262">
        <v>108407904</v>
      </c>
      <c r="E38" s="85">
        <f>IF(ISBLANK(D38),"-",$D$48/$D$45*D38)</f>
        <v>101839653.69526987</v>
      </c>
      <c r="F38" s="262">
        <v>119726946</v>
      </c>
      <c r="G38" s="86">
        <f>IF(ISBLANK(F38),"-",$D$48/$F$45*F38)</f>
        <v>100475785.49848944</v>
      </c>
      <c r="I38" s="87"/>
      <c r="J38" s="64"/>
      <c r="K38" s="64"/>
      <c r="L38" s="69"/>
      <c r="M38" s="69"/>
      <c r="N38" s="70"/>
    </row>
    <row r="39" spans="1:14" s="3" customFormat="1" ht="26.25" customHeight="1" x14ac:dyDescent="0.4">
      <c r="A39" s="76" t="s">
        <v>64</v>
      </c>
      <c r="B39" s="77">
        <v>1</v>
      </c>
      <c r="C39" s="88">
        <v>2</v>
      </c>
      <c r="D39" s="266">
        <v>108246591</v>
      </c>
      <c r="E39" s="90">
        <f>IF(ISBLANK(D39),"-",$D$48/$D$45*D39)</f>
        <v>101688114.37525363</v>
      </c>
      <c r="F39" s="266">
        <v>119661211</v>
      </c>
      <c r="G39" s="91">
        <f>IF(ISBLANK(F39),"-",$D$48/$F$45*F39)</f>
        <v>100420620.17455523</v>
      </c>
      <c r="I39" s="436">
        <f>ABS((F43/D43*D42)-F42)/D42</f>
        <v>1.4780233921133536E-2</v>
      </c>
      <c r="J39" s="64"/>
      <c r="K39" s="64"/>
      <c r="L39" s="69"/>
      <c r="M39" s="69"/>
      <c r="N39" s="70"/>
    </row>
    <row r="40" spans="1:14" ht="26.25" customHeight="1" x14ac:dyDescent="0.4">
      <c r="A40" s="76" t="s">
        <v>65</v>
      </c>
      <c r="B40" s="77">
        <v>1</v>
      </c>
      <c r="C40" s="88">
        <v>3</v>
      </c>
      <c r="D40" s="266">
        <v>108230395</v>
      </c>
      <c r="E40" s="90">
        <f>IF(ISBLANK(D40),"-",$D$48/$D$45*D40)</f>
        <v>101672899.66331483</v>
      </c>
      <c r="F40" s="266">
        <v>119487084</v>
      </c>
      <c r="G40" s="91">
        <f>IF(ISBLANK(F40),"-",$D$48/$F$45*F40)</f>
        <v>100274491.44008057</v>
      </c>
      <c r="I40" s="436"/>
      <c r="L40" s="69"/>
      <c r="M40" s="69"/>
      <c r="N40" s="92"/>
    </row>
    <row r="41" spans="1:14" ht="27" customHeight="1" x14ac:dyDescent="0.4">
      <c r="A41" s="76" t="s">
        <v>66</v>
      </c>
      <c r="B41" s="77">
        <v>1</v>
      </c>
      <c r="C41" s="93">
        <v>4</v>
      </c>
      <c r="D41" s="94"/>
      <c r="E41" s="95" t="str">
        <f>IF(ISBLANK(D41),"-",$D$48/$D$45*D41)</f>
        <v>-</v>
      </c>
      <c r="F41" s="94"/>
      <c r="G41" s="96" t="str">
        <f>IF(ISBLANK(F41),"-",$D$48/$F$45*F41)</f>
        <v>-</v>
      </c>
      <c r="I41" s="97"/>
      <c r="L41" s="69"/>
      <c r="M41" s="69"/>
      <c r="N41" s="92"/>
    </row>
    <row r="42" spans="1:14" ht="27" customHeight="1" x14ac:dyDescent="0.4">
      <c r="A42" s="76" t="s">
        <v>67</v>
      </c>
      <c r="B42" s="77">
        <v>1</v>
      </c>
      <c r="C42" s="98" t="s">
        <v>68</v>
      </c>
      <c r="D42" s="99">
        <f>AVERAGE(D38:D41)</f>
        <v>108294963.33333333</v>
      </c>
      <c r="E42" s="100">
        <f>AVERAGE(E38:E41)</f>
        <v>101733555.91127944</v>
      </c>
      <c r="F42" s="99">
        <f>AVERAGE(F38:F41)</f>
        <v>119625080.33333333</v>
      </c>
      <c r="G42" s="101">
        <f>AVERAGE(G38:G41)</f>
        <v>100390299.03770842</v>
      </c>
      <c r="H42" s="102"/>
    </row>
    <row r="43" spans="1:14" ht="26.25" customHeight="1" x14ac:dyDescent="0.4">
      <c r="A43" s="76" t="s">
        <v>69</v>
      </c>
      <c r="B43" s="77">
        <v>1</v>
      </c>
      <c r="C43" s="103" t="s">
        <v>70</v>
      </c>
      <c r="D43" s="104">
        <v>10.72</v>
      </c>
      <c r="E43" s="92"/>
      <c r="F43" s="363">
        <v>12</v>
      </c>
      <c r="H43" s="102"/>
    </row>
    <row r="44" spans="1:14" ht="26.25" customHeight="1" x14ac:dyDescent="0.4">
      <c r="A44" s="76" t="s">
        <v>71</v>
      </c>
      <c r="B44" s="77">
        <v>1</v>
      </c>
      <c r="C44" s="105" t="s">
        <v>72</v>
      </c>
      <c r="D44" s="106">
        <f>D43*$B$34</f>
        <v>10.72</v>
      </c>
      <c r="E44" s="107"/>
      <c r="F44" s="106">
        <f>F43*$B$34</f>
        <v>12</v>
      </c>
      <c r="H44" s="102"/>
    </row>
    <row r="45" spans="1:14" ht="19.5" customHeight="1" x14ac:dyDescent="0.3">
      <c r="A45" s="76" t="s">
        <v>73</v>
      </c>
      <c r="B45" s="108">
        <f>(B44/B43)*(B42/B41)*(B40/B39)*(B38/B37)*B36</f>
        <v>100</v>
      </c>
      <c r="C45" s="105" t="s">
        <v>74</v>
      </c>
      <c r="D45" s="109">
        <f>D44*$B$30/100</f>
        <v>10.644960000000001</v>
      </c>
      <c r="E45" s="110"/>
      <c r="F45" s="109">
        <f>F44*$B$30/100</f>
        <v>11.915999999999999</v>
      </c>
      <c r="H45" s="102"/>
    </row>
    <row r="46" spans="1:14" ht="19.5" customHeight="1" x14ac:dyDescent="0.3">
      <c r="A46" s="437" t="s">
        <v>75</v>
      </c>
      <c r="B46" s="438"/>
      <c r="C46" s="105" t="s">
        <v>76</v>
      </c>
      <c r="D46" s="111">
        <f>D45/$B$45</f>
        <v>0.10644960000000001</v>
      </c>
      <c r="E46" s="112"/>
      <c r="F46" s="113">
        <f>F45/$B$45</f>
        <v>0.11915999999999999</v>
      </c>
      <c r="H46" s="102"/>
    </row>
    <row r="47" spans="1:14" ht="27" customHeight="1" x14ac:dyDescent="0.4">
      <c r="A47" s="439"/>
      <c r="B47" s="440"/>
      <c r="C47" s="114" t="s">
        <v>77</v>
      </c>
      <c r="D47" s="115">
        <v>0.1</v>
      </c>
      <c r="E47" s="116"/>
      <c r="F47" s="112"/>
      <c r="H47" s="102"/>
    </row>
    <row r="48" spans="1:14" ht="18.75" x14ac:dyDescent="0.3">
      <c r="C48" s="117" t="s">
        <v>78</v>
      </c>
      <c r="D48" s="109">
        <f>D47*$B$45</f>
        <v>10</v>
      </c>
      <c r="F48" s="118"/>
      <c r="H48" s="102"/>
    </row>
    <row r="49" spans="1:12" ht="19.5" customHeight="1" x14ac:dyDescent="0.3">
      <c r="C49" s="119" t="s">
        <v>79</v>
      </c>
      <c r="D49" s="120">
        <f>D48/B34</f>
        <v>10</v>
      </c>
      <c r="F49" s="118"/>
      <c r="H49" s="102"/>
    </row>
    <row r="50" spans="1:12" ht="18.75" x14ac:dyDescent="0.3">
      <c r="C50" s="74" t="s">
        <v>80</v>
      </c>
      <c r="D50" s="121">
        <f>AVERAGE(E38:E41,G38:G41)</f>
        <v>101061927.47449392</v>
      </c>
      <c r="F50" s="122"/>
      <c r="H50" s="102"/>
    </row>
    <row r="51" spans="1:12" ht="18.75" x14ac:dyDescent="0.3">
      <c r="C51" s="76" t="s">
        <v>81</v>
      </c>
      <c r="D51" s="123">
        <f>STDEV(E38:E41,G38:G41)/D50</f>
        <v>7.3317949558670331E-3</v>
      </c>
      <c r="F51" s="122"/>
      <c r="H51" s="102"/>
    </row>
    <row r="52" spans="1:12" ht="19.5" customHeight="1" x14ac:dyDescent="0.3">
      <c r="C52" s="124" t="s">
        <v>20</v>
      </c>
      <c r="D52" s="125">
        <f>COUNT(E38:E41,G38:G41)</f>
        <v>6</v>
      </c>
      <c r="F52" s="122"/>
    </row>
    <row r="54" spans="1:12" ht="18.75" x14ac:dyDescent="0.3">
      <c r="A54" s="126" t="s">
        <v>1</v>
      </c>
      <c r="B54" s="127" t="s">
        <v>82</v>
      </c>
    </row>
    <row r="55" spans="1:12" ht="18.75" x14ac:dyDescent="0.3">
      <c r="A55" s="51" t="s">
        <v>83</v>
      </c>
      <c r="B55" s="128" t="str">
        <f>B21</f>
        <v>Glimepiride  2mg.</v>
      </c>
    </row>
    <row r="56" spans="1:12" ht="26.25" customHeight="1" x14ac:dyDescent="0.4">
      <c r="A56" s="129" t="s">
        <v>84</v>
      </c>
      <c r="B56" s="130">
        <v>2</v>
      </c>
      <c r="C56" s="51" t="str">
        <f>B20</f>
        <v>Glimepiride 2mg</v>
      </c>
      <c r="H56" s="131"/>
    </row>
    <row r="57" spans="1:12" ht="18.75" x14ac:dyDescent="0.3">
      <c r="A57" s="128" t="s">
        <v>85</v>
      </c>
      <c r="B57" s="219">
        <f>Uniformity!C46</f>
        <v>142.81700000000001</v>
      </c>
      <c r="H57" s="131"/>
    </row>
    <row r="58" spans="1:12" ht="19.5" customHeight="1" x14ac:dyDescent="0.3">
      <c r="H58" s="131"/>
    </row>
    <row r="59" spans="1:12" s="3" customFormat="1" ht="27" customHeight="1" x14ac:dyDescent="0.4">
      <c r="A59" s="74" t="s">
        <v>86</v>
      </c>
      <c r="B59" s="75">
        <v>50</v>
      </c>
      <c r="C59" s="51"/>
      <c r="D59" s="132" t="s">
        <v>87</v>
      </c>
      <c r="E59" s="133" t="s">
        <v>59</v>
      </c>
      <c r="F59" s="133" t="s">
        <v>60</v>
      </c>
      <c r="G59" s="133" t="s">
        <v>88</v>
      </c>
      <c r="H59" s="78" t="s">
        <v>89</v>
      </c>
      <c r="L59" s="64"/>
    </row>
    <row r="60" spans="1:12" s="3" customFormat="1" ht="26.25" customHeight="1" x14ac:dyDescent="0.4">
      <c r="A60" s="76" t="s">
        <v>90</v>
      </c>
      <c r="B60" s="77">
        <v>1</v>
      </c>
      <c r="C60" s="441" t="s">
        <v>91</v>
      </c>
      <c r="D60" s="444">
        <v>366.14</v>
      </c>
      <c r="E60" s="134">
        <v>1</v>
      </c>
      <c r="F60" s="135">
        <v>108657570</v>
      </c>
      <c r="G60" s="220">
        <f>IF(ISBLANK(F60),"-",(F60/$D$50*$D$47*$B$68)*($B$57/$D$60))</f>
        <v>2.0968875667203886</v>
      </c>
      <c r="H60" s="136">
        <f t="shared" ref="H60:H71" si="0">IF(ISBLANK(F60),"-",G60/$B$56)</f>
        <v>1.0484437833601943</v>
      </c>
      <c r="L60" s="64"/>
    </row>
    <row r="61" spans="1:12" s="3" customFormat="1" ht="26.25" customHeight="1" x14ac:dyDescent="0.4">
      <c r="A61" s="76" t="s">
        <v>92</v>
      </c>
      <c r="B61" s="77">
        <v>1</v>
      </c>
      <c r="C61" s="442"/>
      <c r="D61" s="445"/>
      <c r="E61" s="137">
        <v>2</v>
      </c>
      <c r="F61" s="89">
        <v>108569933</v>
      </c>
      <c r="G61" s="221">
        <f>IF(ISBLANK(F61),"-",(F61/$D$50*$D$47*$B$68)*($B$57/$D$60))</f>
        <v>2.0951963367795323</v>
      </c>
      <c r="H61" s="138">
        <f t="shared" si="0"/>
        <v>1.0475981683897662</v>
      </c>
      <c r="L61" s="64"/>
    </row>
    <row r="62" spans="1:12" s="3" customFormat="1" ht="26.25" customHeight="1" x14ac:dyDescent="0.4">
      <c r="A62" s="76" t="s">
        <v>93</v>
      </c>
      <c r="B62" s="77">
        <v>1</v>
      </c>
      <c r="C62" s="442"/>
      <c r="D62" s="445"/>
      <c r="E62" s="137">
        <v>3</v>
      </c>
      <c r="F62" s="139">
        <v>108680097</v>
      </c>
      <c r="G62" s="221">
        <f>IF(ISBLANK(F62),"-",(F62/$D$50*$D$47*$B$68)*($B$57/$D$60))</f>
        <v>2.0973222956234507</v>
      </c>
      <c r="H62" s="138">
        <f t="shared" si="0"/>
        <v>1.0486611478117254</v>
      </c>
      <c r="L62" s="64"/>
    </row>
    <row r="63" spans="1:12" ht="27" customHeight="1" thickBot="1" x14ac:dyDescent="0.45">
      <c r="A63" s="76" t="s">
        <v>94</v>
      </c>
      <c r="B63" s="77">
        <v>1</v>
      </c>
      <c r="C63" s="443"/>
      <c r="D63" s="446"/>
      <c r="E63" s="140">
        <v>4</v>
      </c>
      <c r="F63" s="141"/>
      <c r="G63" s="221" t="str">
        <f>IF(ISBLANK(F63),"-",(F63/$D$50*$D$47*$B$68)*($B$57/$D$60))</f>
        <v>-</v>
      </c>
      <c r="H63" s="138" t="str">
        <f t="shared" si="0"/>
        <v>-</v>
      </c>
    </row>
    <row r="64" spans="1:12" ht="26.25" customHeight="1" x14ac:dyDescent="0.4">
      <c r="A64" s="76" t="s">
        <v>95</v>
      </c>
      <c r="B64" s="77">
        <v>1</v>
      </c>
      <c r="C64" s="441" t="s">
        <v>101</v>
      </c>
      <c r="D64" s="444">
        <v>361.9</v>
      </c>
      <c r="E64" s="134">
        <v>1</v>
      </c>
      <c r="F64" s="135">
        <v>107550383</v>
      </c>
      <c r="G64" s="222">
        <f>IF(ISBLANK(F64),"-",(F64/$D$50*$D$47*$B$68)*($B$57/$D$64))</f>
        <v>2.099837617810604</v>
      </c>
      <c r="H64" s="142">
        <f>IF(ISBLANK(F64),"-",G64/$B$56)</f>
        <v>1.049918808905302</v>
      </c>
    </row>
    <row r="65" spans="1:8" ht="26.25" customHeight="1" x14ac:dyDescent="0.4">
      <c r="A65" s="76" t="s">
        <v>97</v>
      </c>
      <c r="B65" s="77">
        <v>1</v>
      </c>
      <c r="C65" s="442"/>
      <c r="D65" s="445"/>
      <c r="E65" s="137">
        <v>2</v>
      </c>
      <c r="F65" s="266">
        <v>107378188</v>
      </c>
      <c r="G65" s="223">
        <f>IF(ISBLANK(F65),"-",(F65/$D$50*$D$47*$B$68)*($B$57/$D$64))</f>
        <v>2.0964756443009525</v>
      </c>
      <c r="H65" s="143">
        <f>IF(ISBLANK(F65),"-",G65/$B$56)</f>
        <v>1.0482378221504762</v>
      </c>
    </row>
    <row r="66" spans="1:8" ht="26.25" customHeight="1" x14ac:dyDescent="0.4">
      <c r="A66" s="76" t="s">
        <v>98</v>
      </c>
      <c r="B66" s="77">
        <v>1</v>
      </c>
      <c r="C66" s="442"/>
      <c r="D66" s="445"/>
      <c r="E66" s="137">
        <v>3</v>
      </c>
      <c r="F66" s="266">
        <v>107593410</v>
      </c>
      <c r="G66" s="223">
        <f>IF(ISBLANK(F66),"-",(F66/$D$50*$D$47*$B$68)*($B$57/$D$64))</f>
        <v>2.100677686536176</v>
      </c>
      <c r="H66" s="143">
        <f>IF(ISBLANK(F66),"-",G66/$B$56)</f>
        <v>1.050338843268088</v>
      </c>
    </row>
    <row r="67" spans="1:8" ht="27" customHeight="1" thickBot="1" x14ac:dyDescent="0.45">
      <c r="A67" s="76" t="s">
        <v>99</v>
      </c>
      <c r="B67" s="77">
        <v>1</v>
      </c>
      <c r="C67" s="443"/>
      <c r="D67" s="446"/>
      <c r="E67" s="140">
        <v>4</v>
      </c>
      <c r="F67" s="141"/>
      <c r="G67" s="224" t="str">
        <f>IF(ISBLANK(F67),"-",(F67/$D$50*$D$47*$B$68)*($B$57/$D$64))</f>
        <v>-</v>
      </c>
      <c r="H67" s="144" t="str">
        <f t="shared" si="0"/>
        <v>-</v>
      </c>
    </row>
    <row r="68" spans="1:8" ht="26.25" customHeight="1" x14ac:dyDescent="0.4">
      <c r="A68" s="76" t="s">
        <v>100</v>
      </c>
      <c r="B68" s="145">
        <f>(B67/B66)*(B65/B64)*(B63/B62)*(B61/B60)*B59</f>
        <v>50</v>
      </c>
      <c r="C68" s="441" t="s">
        <v>96</v>
      </c>
      <c r="D68" s="444">
        <v>362.62</v>
      </c>
      <c r="E68" s="134">
        <v>1</v>
      </c>
      <c r="F68" s="135"/>
      <c r="G68" s="222" t="str">
        <f>IF(ISBLANK(F68),"-",(F68/$D$50*$D$47*$B$68)*($B$57/$D$68))</f>
        <v>-</v>
      </c>
      <c r="H68" s="138" t="str">
        <f>IF(ISBLANK(F68),"-",G68/$B$56)</f>
        <v>-</v>
      </c>
    </row>
    <row r="69" spans="1:8" ht="27" customHeight="1" thickBot="1" x14ac:dyDescent="0.45">
      <c r="A69" s="124" t="s">
        <v>102</v>
      </c>
      <c r="B69" s="146">
        <f>(D47*B68)/B56*B57</f>
        <v>357.04250000000002</v>
      </c>
      <c r="C69" s="442"/>
      <c r="D69" s="445"/>
      <c r="E69" s="137">
        <v>2</v>
      </c>
      <c r="F69" s="89"/>
      <c r="G69" s="223" t="str">
        <f>IF(ISBLANK(F69),"-",(F69/$D$50*$D$47*$B$68)*($B$57/$D$68))</f>
        <v>-</v>
      </c>
      <c r="H69" s="138" t="str">
        <f>IF(ISBLANK(F69),"-",G69/$B$56)</f>
        <v>-</v>
      </c>
    </row>
    <row r="70" spans="1:8" ht="26.25" customHeight="1" x14ac:dyDescent="0.4">
      <c r="A70" s="454" t="s">
        <v>75</v>
      </c>
      <c r="B70" s="455"/>
      <c r="C70" s="442"/>
      <c r="D70" s="445"/>
      <c r="E70" s="137">
        <v>3</v>
      </c>
      <c r="F70" s="89"/>
      <c r="G70" s="223" t="str">
        <f>IF(ISBLANK(F70),"-",(F70/$D$50*$D$47*$B$68)*($B$57/$D$68))</f>
        <v>-</v>
      </c>
      <c r="H70" s="138" t="str">
        <f>IF(ISBLANK(F70),"-",G70/$B$56)</f>
        <v>-</v>
      </c>
    </row>
    <row r="71" spans="1:8" ht="27" customHeight="1" thickBot="1" x14ac:dyDescent="0.45">
      <c r="A71" s="456"/>
      <c r="B71" s="457"/>
      <c r="C71" s="453"/>
      <c r="D71" s="446"/>
      <c r="E71" s="140">
        <v>4</v>
      </c>
      <c r="F71" s="141"/>
      <c r="G71" s="224" t="str">
        <f>IF(ISBLANK(F71),"-",(F71/$D$50*$D$47*$B$68)*($B$57/$D$68))</f>
        <v>-</v>
      </c>
      <c r="H71" s="147" t="str">
        <f t="shared" si="0"/>
        <v>-</v>
      </c>
    </row>
    <row r="72" spans="1:8" ht="26.25" customHeight="1" x14ac:dyDescent="0.4">
      <c r="A72" s="148"/>
      <c r="B72" s="148"/>
      <c r="C72" s="148"/>
      <c r="D72" s="148"/>
      <c r="E72" s="148"/>
      <c r="F72" s="150" t="s">
        <v>68</v>
      </c>
      <c r="G72" s="229">
        <f>AVERAGE(G60:G71)</f>
        <v>2.0977328579618506</v>
      </c>
      <c r="H72" s="151">
        <f>AVERAGE(H60:H71)</f>
        <v>1.0488664289809253</v>
      </c>
    </row>
    <row r="73" spans="1:8" ht="26.25" customHeight="1" x14ac:dyDescent="0.4">
      <c r="C73" s="148"/>
      <c r="D73" s="148"/>
      <c r="E73" s="148"/>
      <c r="F73" s="152" t="s">
        <v>81</v>
      </c>
      <c r="G73" s="225">
        <f>STDEV(G60:G71)/G72</f>
        <v>9.9993678335965263E-4</v>
      </c>
      <c r="H73" s="225">
        <f>STDEV(H60:H71)/H72</f>
        <v>9.9993678335965263E-4</v>
      </c>
    </row>
    <row r="74" spans="1:8" ht="27" customHeight="1" x14ac:dyDescent="0.4">
      <c r="A74" s="148"/>
      <c r="B74" s="148"/>
      <c r="C74" s="149"/>
      <c r="D74" s="149"/>
      <c r="E74" s="153"/>
      <c r="F74" s="154" t="s">
        <v>20</v>
      </c>
      <c r="G74" s="155">
        <f>COUNT(G60:G71)</f>
        <v>6</v>
      </c>
      <c r="H74" s="155">
        <f>COUNT(H60:H71)</f>
        <v>6</v>
      </c>
    </row>
    <row r="76" spans="1:8" ht="26.25" customHeight="1" x14ac:dyDescent="0.4">
      <c r="A76" s="60" t="s">
        <v>103</v>
      </c>
      <c r="B76" s="156" t="s">
        <v>104</v>
      </c>
      <c r="C76" s="449" t="str">
        <f>B20</f>
        <v>Glimepiride 2mg</v>
      </c>
      <c r="D76" s="449"/>
      <c r="E76" s="157" t="s">
        <v>105</v>
      </c>
      <c r="F76" s="157"/>
      <c r="G76" s="158">
        <f>H72</f>
        <v>1.0488664289809253</v>
      </c>
      <c r="H76" s="159"/>
    </row>
    <row r="77" spans="1:8" ht="18.75" x14ac:dyDescent="0.3">
      <c r="A77" s="59" t="s">
        <v>106</v>
      </c>
      <c r="B77" s="59" t="s">
        <v>107</v>
      </c>
    </row>
    <row r="78" spans="1:8" ht="18.75" x14ac:dyDescent="0.3">
      <c r="A78" s="59"/>
      <c r="B78" s="59"/>
    </row>
    <row r="79" spans="1:8" ht="26.25" customHeight="1" x14ac:dyDescent="0.4">
      <c r="A79" s="60" t="s">
        <v>4</v>
      </c>
      <c r="B79" s="435" t="str">
        <f>B26</f>
        <v>Glimepiride</v>
      </c>
      <c r="C79" s="435"/>
    </row>
    <row r="80" spans="1:8" ht="26.25" customHeight="1" x14ac:dyDescent="0.4">
      <c r="A80" s="61" t="s">
        <v>45</v>
      </c>
      <c r="B80" s="435" t="str">
        <f>B27</f>
        <v>G2-3</v>
      </c>
      <c r="C80" s="435"/>
    </row>
    <row r="81" spans="1:12" ht="27" customHeight="1" x14ac:dyDescent="0.4">
      <c r="A81" s="61" t="s">
        <v>6</v>
      </c>
      <c r="B81" s="160">
        <f>B28</f>
        <v>99.3</v>
      </c>
    </row>
    <row r="82" spans="1:12" s="3" customFormat="1" ht="27" customHeight="1" x14ac:dyDescent="0.4">
      <c r="A82" s="61" t="s">
        <v>46</v>
      </c>
      <c r="B82" s="63">
        <v>0</v>
      </c>
      <c r="C82" s="426" t="s">
        <v>47</v>
      </c>
      <c r="D82" s="427"/>
      <c r="E82" s="427"/>
      <c r="F82" s="427"/>
      <c r="G82" s="428"/>
      <c r="I82" s="64"/>
      <c r="J82" s="64"/>
      <c r="K82" s="64"/>
      <c r="L82" s="64"/>
    </row>
    <row r="83" spans="1:12" s="3" customFormat="1" ht="19.5" customHeight="1" x14ac:dyDescent="0.3">
      <c r="A83" s="61" t="s">
        <v>48</v>
      </c>
      <c r="B83" s="65">
        <f>B81-B82</f>
        <v>99.3</v>
      </c>
      <c r="C83" s="66"/>
      <c r="D83" s="66"/>
      <c r="E83" s="66"/>
      <c r="F83" s="66"/>
      <c r="G83" s="67"/>
      <c r="I83" s="64"/>
      <c r="J83" s="64"/>
      <c r="K83" s="64"/>
      <c r="L83" s="64"/>
    </row>
    <row r="84" spans="1:12" s="3" customFormat="1" ht="27" customHeight="1" x14ac:dyDescent="0.4">
      <c r="A84" s="61" t="s">
        <v>49</v>
      </c>
      <c r="B84" s="68">
        <v>1</v>
      </c>
      <c r="C84" s="429" t="s">
        <v>108</v>
      </c>
      <c r="D84" s="430"/>
      <c r="E84" s="430"/>
      <c r="F84" s="430"/>
      <c r="G84" s="430"/>
      <c r="H84" s="431"/>
      <c r="I84" s="64"/>
      <c r="J84" s="64"/>
      <c r="K84" s="64"/>
      <c r="L84" s="64"/>
    </row>
    <row r="85" spans="1:12" s="3" customFormat="1" ht="27" customHeight="1" x14ac:dyDescent="0.4">
      <c r="A85" s="61" t="s">
        <v>51</v>
      </c>
      <c r="B85" s="68">
        <v>1</v>
      </c>
      <c r="C85" s="429" t="s">
        <v>109</v>
      </c>
      <c r="D85" s="430"/>
      <c r="E85" s="430"/>
      <c r="F85" s="430"/>
      <c r="G85" s="430"/>
      <c r="H85" s="431"/>
      <c r="I85" s="64"/>
      <c r="J85" s="64"/>
      <c r="K85" s="64"/>
      <c r="L85" s="64"/>
    </row>
    <row r="86" spans="1:12" s="3" customFormat="1" ht="18.75" x14ac:dyDescent="0.3">
      <c r="A86" s="61"/>
      <c r="B86" s="71"/>
      <c r="C86" s="72"/>
      <c r="D86" s="72"/>
      <c r="E86" s="72"/>
      <c r="F86" s="72"/>
      <c r="G86" s="72"/>
      <c r="H86" s="72"/>
      <c r="I86" s="64"/>
      <c r="J86" s="64"/>
      <c r="K86" s="64"/>
      <c r="L86" s="64"/>
    </row>
    <row r="87" spans="1:12" s="3" customFormat="1" ht="18.75" x14ac:dyDescent="0.3">
      <c r="A87" s="61" t="s">
        <v>53</v>
      </c>
      <c r="B87" s="73">
        <f>B84/B85</f>
        <v>1</v>
      </c>
      <c r="C87" s="51" t="s">
        <v>54</v>
      </c>
      <c r="D87" s="51"/>
      <c r="E87" s="51"/>
      <c r="F87" s="51"/>
      <c r="G87" s="51"/>
      <c r="I87" s="64"/>
      <c r="J87" s="64"/>
      <c r="K87" s="64"/>
      <c r="L87" s="64"/>
    </row>
    <row r="88" spans="1:12" ht="19.5" customHeight="1" x14ac:dyDescent="0.3">
      <c r="A88" s="59"/>
      <c r="B88" s="59"/>
    </row>
    <row r="89" spans="1:12" ht="27" customHeight="1" x14ac:dyDescent="0.4">
      <c r="A89" s="74" t="s">
        <v>55</v>
      </c>
      <c r="B89" s="349">
        <v>100</v>
      </c>
      <c r="D89" s="161" t="s">
        <v>56</v>
      </c>
      <c r="E89" s="162"/>
      <c r="F89" s="432" t="s">
        <v>57</v>
      </c>
      <c r="G89" s="434"/>
    </row>
    <row r="90" spans="1:12" ht="27" customHeight="1" x14ac:dyDescent="0.4">
      <c r="A90" s="76" t="s">
        <v>58</v>
      </c>
      <c r="B90" s="350">
        <v>2</v>
      </c>
      <c r="C90" s="163" t="s">
        <v>59</v>
      </c>
      <c r="D90" s="79" t="s">
        <v>60</v>
      </c>
      <c r="E90" s="80" t="s">
        <v>61</v>
      </c>
      <c r="F90" s="79" t="s">
        <v>60</v>
      </c>
      <c r="G90" s="164" t="s">
        <v>61</v>
      </c>
      <c r="I90" s="82" t="s">
        <v>62</v>
      </c>
    </row>
    <row r="91" spans="1:12" ht="26.25" customHeight="1" x14ac:dyDescent="0.4">
      <c r="A91" s="76" t="s">
        <v>63</v>
      </c>
      <c r="B91" s="350">
        <v>100</v>
      </c>
      <c r="C91" s="165">
        <v>1</v>
      </c>
      <c r="D91" s="84">
        <v>1258907</v>
      </c>
      <c r="E91" s="85">
        <f>IF(ISBLANK(D91),"-",$D$101/$D$98*D91)</f>
        <v>1119750.4595407564</v>
      </c>
      <c r="F91" s="84">
        <v>1121797</v>
      </c>
      <c r="G91" s="86">
        <f>IF(ISBLANK(F91),"-",$D$101/$F$98*F91)</f>
        <v>1089607.3828528093</v>
      </c>
      <c r="I91" s="87"/>
    </row>
    <row r="92" spans="1:12" ht="26.25" customHeight="1" x14ac:dyDescent="0.4">
      <c r="A92" s="76" t="s">
        <v>64</v>
      </c>
      <c r="B92" s="350">
        <v>10</v>
      </c>
      <c r="C92" s="149">
        <v>2</v>
      </c>
      <c r="D92" s="89">
        <v>1240664</v>
      </c>
      <c r="E92" s="90">
        <f>IF(ISBLANK(D92),"-",$D$101/$D$98*D92)</f>
        <v>1103523.996717528</v>
      </c>
      <c r="F92" s="89">
        <v>1146014</v>
      </c>
      <c r="G92" s="91">
        <f>IF(ISBLANK(F92),"-",$D$101/$F$98*F92)</f>
        <v>1113129.483545311</v>
      </c>
      <c r="I92" s="436">
        <f>ABS((F96/D96*D95)-F95)/D95</f>
        <v>1.0105392205857688E-2</v>
      </c>
    </row>
    <row r="93" spans="1:12" ht="26.25" customHeight="1" x14ac:dyDescent="0.4">
      <c r="A93" s="76" t="s">
        <v>65</v>
      </c>
      <c r="B93" s="350">
        <v>20</v>
      </c>
      <c r="C93" s="149">
        <v>3</v>
      </c>
      <c r="D93" s="89">
        <v>1248257</v>
      </c>
      <c r="E93" s="90">
        <f>IF(ISBLANK(D93),"-",$D$101/$D$98*D93)</f>
        <v>1110277.6848289554</v>
      </c>
      <c r="F93" s="89">
        <v>1126349</v>
      </c>
      <c r="G93" s="91">
        <f>IF(ISBLANK(F93),"-",$D$101/$F$98*F93)</f>
        <v>1094028.7646239728</v>
      </c>
      <c r="I93" s="436"/>
    </row>
    <row r="94" spans="1:12" ht="27" customHeight="1" x14ac:dyDescent="0.4">
      <c r="A94" s="76" t="s">
        <v>66</v>
      </c>
      <c r="B94" s="77">
        <v>1</v>
      </c>
      <c r="C94" s="166">
        <v>4</v>
      </c>
      <c r="D94" s="94"/>
      <c r="E94" s="95" t="str">
        <f>IF(ISBLANK(D94),"-",$D$101/$D$98*D94)</f>
        <v>-</v>
      </c>
      <c r="F94" s="167"/>
      <c r="G94" s="96" t="str">
        <f>IF(ISBLANK(F94),"-",$D$101/$F$98*F94)</f>
        <v>-</v>
      </c>
      <c r="I94" s="97"/>
    </row>
    <row r="95" spans="1:12" ht="27" customHeight="1" x14ac:dyDescent="0.4">
      <c r="A95" s="76" t="s">
        <v>67</v>
      </c>
      <c r="B95" s="77">
        <v>1</v>
      </c>
      <c r="C95" s="168" t="s">
        <v>68</v>
      </c>
      <c r="D95" s="169">
        <f>AVERAGE(D91:D94)</f>
        <v>1249276</v>
      </c>
      <c r="E95" s="100">
        <f>AVERAGE(E91:E94)</f>
        <v>1111184.0470290799</v>
      </c>
      <c r="F95" s="170">
        <f>AVERAGE(F91:F94)</f>
        <v>1131386.6666666667</v>
      </c>
      <c r="G95" s="171">
        <f>AVERAGE(G91:G94)</f>
        <v>1098921.8770073643</v>
      </c>
    </row>
    <row r="96" spans="1:12" ht="26.25" customHeight="1" x14ac:dyDescent="0.4">
      <c r="A96" s="76" t="s">
        <v>69</v>
      </c>
      <c r="B96" s="62">
        <v>1</v>
      </c>
      <c r="C96" s="172" t="s">
        <v>110</v>
      </c>
      <c r="D96" s="351">
        <v>12.58</v>
      </c>
      <c r="E96" s="92"/>
      <c r="F96" s="278">
        <v>11.52</v>
      </c>
    </row>
    <row r="97" spans="1:10" ht="26.25" customHeight="1" x14ac:dyDescent="0.4">
      <c r="A97" s="76" t="s">
        <v>71</v>
      </c>
      <c r="B97" s="62">
        <v>1</v>
      </c>
      <c r="C97" s="173" t="s">
        <v>111</v>
      </c>
      <c r="D97" s="174">
        <f>D96*$B$87</f>
        <v>12.58</v>
      </c>
      <c r="E97" s="107"/>
      <c r="F97" s="106">
        <f>F96*$B$87</f>
        <v>11.52</v>
      </c>
    </row>
    <row r="98" spans="1:10" ht="19.5" customHeight="1" x14ac:dyDescent="0.3">
      <c r="A98" s="76" t="s">
        <v>73</v>
      </c>
      <c r="B98" s="175">
        <f>(B97/B96)*(B95/B94)*(B93/B92)*(B91/B90)*B89</f>
        <v>10000</v>
      </c>
      <c r="C98" s="173" t="s">
        <v>112</v>
      </c>
      <c r="D98" s="176">
        <f>D97*$B$83/100</f>
        <v>12.49194</v>
      </c>
      <c r="E98" s="110"/>
      <c r="F98" s="109">
        <f>F97*$B$83/100</f>
        <v>11.439359999999999</v>
      </c>
    </row>
    <row r="99" spans="1:10" ht="19.5" customHeight="1" x14ac:dyDescent="0.3">
      <c r="A99" s="437" t="s">
        <v>75</v>
      </c>
      <c r="B99" s="451"/>
      <c r="C99" s="173" t="s">
        <v>113</v>
      </c>
      <c r="D99" s="177">
        <f>D98/$B$98</f>
        <v>1.2491939999999999E-3</v>
      </c>
      <c r="E99" s="110"/>
      <c r="F99" s="113">
        <f>F98/$B$98</f>
        <v>1.1439359999999999E-3</v>
      </c>
      <c r="G99" s="178"/>
      <c r="H99" s="102"/>
    </row>
    <row r="100" spans="1:10" ht="19.5" customHeight="1" x14ac:dyDescent="0.3">
      <c r="A100" s="439"/>
      <c r="B100" s="452"/>
      <c r="C100" s="173" t="s">
        <v>77</v>
      </c>
      <c r="D100" s="179">
        <f>$B$56/$B$116</f>
        <v>1.1111111111111111E-3</v>
      </c>
      <c r="F100" s="118"/>
      <c r="G100" s="180"/>
      <c r="H100" s="102"/>
    </row>
    <row r="101" spans="1:10" ht="18.75" x14ac:dyDescent="0.3">
      <c r="C101" s="173" t="s">
        <v>78</v>
      </c>
      <c r="D101" s="174">
        <f>D100*$B$98</f>
        <v>11.111111111111111</v>
      </c>
      <c r="F101" s="118"/>
      <c r="G101" s="178"/>
      <c r="H101" s="102"/>
    </row>
    <row r="102" spans="1:10" ht="19.5" customHeight="1" x14ac:dyDescent="0.3">
      <c r="C102" s="181" t="s">
        <v>79</v>
      </c>
      <c r="D102" s="182">
        <f>D101/B34</f>
        <v>11.111111111111111</v>
      </c>
      <c r="F102" s="122"/>
      <c r="G102" s="178"/>
      <c r="H102" s="102"/>
      <c r="J102" s="183"/>
    </row>
    <row r="103" spans="1:10" ht="18.75" x14ac:dyDescent="0.3">
      <c r="C103" s="184" t="s">
        <v>114</v>
      </c>
      <c r="D103" s="185">
        <f>AVERAGE(E91:E94,G91:G94)</f>
        <v>1105052.9620182221</v>
      </c>
      <c r="F103" s="122"/>
      <c r="G103" s="186"/>
      <c r="H103" s="102"/>
      <c r="J103" s="187"/>
    </row>
    <row r="104" spans="1:10" ht="18.75" x14ac:dyDescent="0.3">
      <c r="C104" s="152" t="s">
        <v>81</v>
      </c>
      <c r="D104" s="188">
        <f>STDEV(E91:E94,G91:G94)/D103</f>
        <v>1.0483034061154774E-2</v>
      </c>
      <c r="F104" s="122"/>
      <c r="G104" s="178"/>
      <c r="H104" s="102"/>
      <c r="J104" s="187"/>
    </row>
    <row r="105" spans="1:10" ht="19.5" customHeight="1" x14ac:dyDescent="0.3">
      <c r="C105" s="154" t="s">
        <v>20</v>
      </c>
      <c r="D105" s="189">
        <f>COUNT(E91:E94,G91:G94)</f>
        <v>6</v>
      </c>
      <c r="F105" s="122"/>
      <c r="G105" s="178"/>
      <c r="H105" s="102"/>
      <c r="J105" s="187"/>
    </row>
    <row r="106" spans="1:10" ht="19.5" customHeight="1" x14ac:dyDescent="0.3">
      <c r="A106" s="126"/>
      <c r="B106" s="126"/>
      <c r="C106" s="126"/>
      <c r="D106" s="126"/>
      <c r="E106" s="126"/>
    </row>
    <row r="107" spans="1:10" ht="26.25" customHeight="1" x14ac:dyDescent="0.4">
      <c r="A107" s="74" t="s">
        <v>115</v>
      </c>
      <c r="B107" s="75">
        <v>900</v>
      </c>
      <c r="C107" s="190" t="s">
        <v>116</v>
      </c>
      <c r="D107" s="191" t="s">
        <v>60</v>
      </c>
      <c r="E107" s="192" t="s">
        <v>117</v>
      </c>
      <c r="F107" s="193" t="s">
        <v>118</v>
      </c>
    </row>
    <row r="108" spans="1:10" ht="26.25" customHeight="1" x14ac:dyDescent="0.4">
      <c r="A108" s="76" t="s">
        <v>119</v>
      </c>
      <c r="B108" s="77">
        <v>5</v>
      </c>
      <c r="C108" s="194">
        <v>1</v>
      </c>
      <c r="D108" s="195">
        <v>1039292</v>
      </c>
      <c r="E108" s="226">
        <f t="shared" ref="E108:E113" si="1">IF(ISBLANK(D108),"-",D108/$D$103*$D$100*$B$116)</f>
        <v>1.8809813388525398</v>
      </c>
      <c r="F108" s="196">
        <f>IF(ISBLANK(D108), "-", E108/$B$56)</f>
        <v>0.94049066942626991</v>
      </c>
    </row>
    <row r="109" spans="1:10" ht="26.25" customHeight="1" x14ac:dyDescent="0.4">
      <c r="A109" s="76" t="s">
        <v>92</v>
      </c>
      <c r="B109" s="77">
        <v>10</v>
      </c>
      <c r="C109" s="194">
        <v>2</v>
      </c>
      <c r="D109" s="195">
        <v>997667</v>
      </c>
      <c r="E109" s="227">
        <f t="shared" si="1"/>
        <v>1.8056455831364009</v>
      </c>
      <c r="F109" s="197">
        <f t="shared" ref="F109:F113" si="2">IF(ISBLANK(D109), "-", E109/$B$56)</f>
        <v>0.90282279156820044</v>
      </c>
    </row>
    <row r="110" spans="1:10" ht="26.25" customHeight="1" x14ac:dyDescent="0.4">
      <c r="A110" s="76" t="s">
        <v>93</v>
      </c>
      <c r="B110" s="77">
        <v>1</v>
      </c>
      <c r="C110" s="194">
        <v>3</v>
      </c>
      <c r="D110" s="195">
        <v>1027019</v>
      </c>
      <c r="E110" s="227">
        <f t="shared" si="1"/>
        <v>1.8587688288248119</v>
      </c>
      <c r="F110" s="197">
        <f t="shared" si="2"/>
        <v>0.92938441441240593</v>
      </c>
    </row>
    <row r="111" spans="1:10" ht="26.25" customHeight="1" x14ac:dyDescent="0.4">
      <c r="A111" s="76" t="s">
        <v>94</v>
      </c>
      <c r="B111" s="77">
        <v>1</v>
      </c>
      <c r="C111" s="194">
        <v>4</v>
      </c>
      <c r="D111" s="195">
        <v>1014100</v>
      </c>
      <c r="E111" s="227">
        <f t="shared" si="1"/>
        <v>1.8353871440657299</v>
      </c>
      <c r="F111" s="197">
        <f t="shared" si="2"/>
        <v>0.91769357203286495</v>
      </c>
    </row>
    <row r="112" spans="1:10" ht="26.25" customHeight="1" x14ac:dyDescent="0.4">
      <c r="A112" s="76" t="s">
        <v>95</v>
      </c>
      <c r="B112" s="77">
        <v>1</v>
      </c>
      <c r="C112" s="194">
        <v>5</v>
      </c>
      <c r="D112" s="195">
        <v>1043448</v>
      </c>
      <c r="E112" s="227">
        <f t="shared" si="1"/>
        <v>1.8885031502821197</v>
      </c>
      <c r="F112" s="197">
        <f t="shared" si="2"/>
        <v>0.94425157514105984</v>
      </c>
    </row>
    <row r="113" spans="1:10" ht="26.25" customHeight="1" x14ac:dyDescent="0.4">
      <c r="A113" s="76" t="s">
        <v>97</v>
      </c>
      <c r="B113" s="77">
        <v>1</v>
      </c>
      <c r="C113" s="198">
        <v>6</v>
      </c>
      <c r="D113" s="199">
        <v>1027542</v>
      </c>
      <c r="E113" s="228">
        <f t="shared" si="1"/>
        <v>1.8597153897915273</v>
      </c>
      <c r="F113" s="200">
        <f t="shared" si="2"/>
        <v>0.92985769489576364</v>
      </c>
    </row>
    <row r="114" spans="1:10" ht="26.25" customHeight="1" x14ac:dyDescent="0.4">
      <c r="A114" s="76" t="s">
        <v>98</v>
      </c>
      <c r="B114" s="77">
        <v>1</v>
      </c>
      <c r="C114" s="194"/>
      <c r="D114" s="149"/>
      <c r="E114" s="50"/>
      <c r="F114" s="201"/>
    </row>
    <row r="115" spans="1:10" ht="26.25" customHeight="1" x14ac:dyDescent="0.4">
      <c r="A115" s="76" t="s">
        <v>99</v>
      </c>
      <c r="B115" s="77">
        <v>1</v>
      </c>
      <c r="C115" s="194"/>
      <c r="D115" s="202" t="s">
        <v>68</v>
      </c>
      <c r="E115" s="230">
        <f>AVERAGE(E108:E113)</f>
        <v>1.8548335724921881</v>
      </c>
      <c r="F115" s="203">
        <f>AVERAGE(F108:F113)</f>
        <v>0.92741678624609403</v>
      </c>
    </row>
    <row r="116" spans="1:10" ht="27" customHeight="1" x14ac:dyDescent="0.4">
      <c r="A116" s="76" t="s">
        <v>100</v>
      </c>
      <c r="B116" s="108">
        <f>(B115/B114)*(B113/B112)*(B111/B110)*(B109/B108)*B107</f>
        <v>1800</v>
      </c>
      <c r="C116" s="204"/>
      <c r="D116" s="168" t="s">
        <v>81</v>
      </c>
      <c r="E116" s="205">
        <f>STDEV(E108:E113)/E115</f>
        <v>1.6448890228153757E-2</v>
      </c>
      <c r="F116" s="205">
        <f>STDEV(F108:F113)/F115</f>
        <v>1.6448890228153757E-2</v>
      </c>
      <c r="I116" s="50"/>
    </row>
    <row r="117" spans="1:10" ht="27" customHeight="1" x14ac:dyDescent="0.4">
      <c r="A117" s="437" t="s">
        <v>75</v>
      </c>
      <c r="B117" s="438"/>
      <c r="C117" s="206"/>
      <c r="D117" s="207" t="s">
        <v>20</v>
      </c>
      <c r="E117" s="208">
        <f>COUNT(E108:E113)</f>
        <v>6</v>
      </c>
      <c r="F117" s="208">
        <f>COUNT(F108:F113)</f>
        <v>6</v>
      </c>
      <c r="I117" s="50"/>
      <c r="J117" s="187"/>
    </row>
    <row r="118" spans="1:10" ht="19.5" customHeight="1" x14ac:dyDescent="0.3">
      <c r="A118" s="439"/>
      <c r="B118" s="440"/>
      <c r="C118" s="50"/>
      <c r="D118" s="50"/>
      <c r="E118" s="50"/>
      <c r="F118" s="149"/>
      <c r="G118" s="50"/>
      <c r="H118" s="50"/>
      <c r="I118" s="50"/>
    </row>
    <row r="119" spans="1:10" ht="18.75" x14ac:dyDescent="0.3">
      <c r="A119" s="217"/>
      <c r="B119" s="72"/>
      <c r="C119" s="50"/>
      <c r="D119" s="50"/>
      <c r="E119" s="50"/>
      <c r="F119" s="149"/>
      <c r="G119" s="50"/>
      <c r="H119" s="50"/>
      <c r="I119" s="50"/>
    </row>
    <row r="120" spans="1:10" ht="26.25" customHeight="1" x14ac:dyDescent="0.4">
      <c r="A120" s="60" t="s">
        <v>103</v>
      </c>
      <c r="B120" s="156" t="s">
        <v>120</v>
      </c>
      <c r="C120" s="449" t="str">
        <f>B20</f>
        <v>Glimepiride 2mg</v>
      </c>
      <c r="D120" s="449"/>
      <c r="E120" s="157" t="s">
        <v>121</v>
      </c>
      <c r="F120" s="157"/>
      <c r="G120" s="158">
        <f>F115</f>
        <v>0.92741678624609403</v>
      </c>
      <c r="H120" s="50"/>
      <c r="I120" s="50"/>
    </row>
    <row r="121" spans="1:10" ht="19.5" customHeight="1" x14ac:dyDescent="0.3">
      <c r="A121" s="209"/>
      <c r="B121" s="209"/>
      <c r="C121" s="210"/>
      <c r="D121" s="210"/>
      <c r="E121" s="210"/>
      <c r="F121" s="210"/>
      <c r="G121" s="210"/>
      <c r="H121" s="210"/>
    </row>
    <row r="122" spans="1:10" ht="18.75" x14ac:dyDescent="0.3">
      <c r="B122" s="450" t="s">
        <v>23</v>
      </c>
      <c r="C122" s="450"/>
      <c r="E122" s="163" t="s">
        <v>24</v>
      </c>
      <c r="F122" s="211"/>
      <c r="G122" s="450" t="s">
        <v>25</v>
      </c>
      <c r="H122" s="450"/>
    </row>
    <row r="123" spans="1:10" ht="69.95" customHeight="1" x14ac:dyDescent="0.3">
      <c r="A123" s="212" t="s">
        <v>26</v>
      </c>
      <c r="B123" s="213"/>
      <c r="C123" s="408" t="s">
        <v>146</v>
      </c>
      <c r="E123" s="408" t="s">
        <v>147</v>
      </c>
      <c r="F123" s="50"/>
      <c r="G123" s="214"/>
      <c r="H123" s="214"/>
    </row>
    <row r="124" spans="1:10" ht="69.95" customHeight="1" x14ac:dyDescent="0.3">
      <c r="A124" s="212" t="s">
        <v>27</v>
      </c>
      <c r="B124" s="215"/>
      <c r="C124" s="215"/>
      <c r="E124" s="215"/>
      <c r="F124" s="50"/>
      <c r="G124" s="216"/>
      <c r="H124" s="216"/>
    </row>
    <row r="125" spans="1:10" ht="18.75" x14ac:dyDescent="0.3">
      <c r="A125" s="148"/>
      <c r="B125" s="148"/>
      <c r="C125" s="149"/>
      <c r="D125" s="149"/>
      <c r="E125" s="149"/>
      <c r="F125" s="153"/>
      <c r="G125" s="149"/>
      <c r="H125" s="149"/>
      <c r="I125" s="50"/>
    </row>
    <row r="126" spans="1:10" ht="18.75" x14ac:dyDescent="0.3">
      <c r="A126" s="148"/>
      <c r="B126" s="148"/>
      <c r="C126" s="149"/>
      <c r="D126" s="149"/>
      <c r="E126" s="149"/>
      <c r="F126" s="153"/>
      <c r="G126" s="149"/>
      <c r="H126" s="149"/>
      <c r="I126" s="50"/>
    </row>
    <row r="127" spans="1:10" ht="18.75" x14ac:dyDescent="0.3">
      <c r="A127" s="148"/>
      <c r="B127" s="148"/>
      <c r="C127" s="149"/>
      <c r="D127" s="149"/>
      <c r="E127" s="149"/>
      <c r="F127" s="153"/>
      <c r="G127" s="149"/>
      <c r="H127" s="149"/>
      <c r="I127" s="50"/>
    </row>
    <row r="128" spans="1:10" ht="18.75" x14ac:dyDescent="0.3">
      <c r="A128" s="148"/>
      <c r="B128" s="148"/>
      <c r="C128" s="149"/>
      <c r="D128" s="149"/>
      <c r="E128" s="149"/>
      <c r="F128" s="153"/>
      <c r="G128" s="149"/>
      <c r="H128" s="149"/>
      <c r="I128" s="50"/>
    </row>
    <row r="129" spans="1:9" ht="18.75" x14ac:dyDescent="0.3">
      <c r="A129" s="148"/>
      <c r="B129" s="148"/>
      <c r="C129" s="149"/>
      <c r="D129" s="149"/>
      <c r="E129" s="149"/>
      <c r="F129" s="153"/>
      <c r="G129" s="149"/>
      <c r="H129" s="149"/>
      <c r="I129" s="50"/>
    </row>
    <row r="130" spans="1:9" ht="18.75" x14ac:dyDescent="0.3">
      <c r="A130" s="148"/>
      <c r="B130" s="148"/>
      <c r="C130" s="149"/>
      <c r="D130" s="149"/>
      <c r="E130" s="149"/>
      <c r="F130" s="153"/>
      <c r="G130" s="149"/>
      <c r="H130" s="149"/>
      <c r="I130" s="50"/>
    </row>
    <row r="131" spans="1:9" ht="18.75" x14ac:dyDescent="0.3">
      <c r="A131" s="148"/>
      <c r="B131" s="148"/>
      <c r="C131" s="149"/>
      <c r="D131" s="149"/>
      <c r="E131" s="149"/>
      <c r="F131" s="153"/>
      <c r="G131" s="149"/>
      <c r="H131" s="149"/>
      <c r="I131" s="50"/>
    </row>
    <row r="132" spans="1:9" ht="18.75" x14ac:dyDescent="0.3">
      <c r="A132" s="148"/>
      <c r="B132" s="148"/>
      <c r="C132" s="149"/>
      <c r="D132" s="149"/>
      <c r="E132" s="149"/>
      <c r="F132" s="153"/>
      <c r="G132" s="149"/>
      <c r="H132" s="149"/>
      <c r="I132" s="50"/>
    </row>
    <row r="133" spans="1:9" ht="18.75" x14ac:dyDescent="0.3">
      <c r="A133" s="148"/>
      <c r="B133" s="148"/>
      <c r="C133" s="149"/>
      <c r="D133" s="149"/>
      <c r="E133" s="149"/>
      <c r="F133" s="153"/>
      <c r="G133" s="149"/>
      <c r="H133" s="149"/>
      <c r="I133" s="50"/>
    </row>
    <row r="250" spans="1:1" x14ac:dyDescent="0.25">
      <c r="A250" s="2">
        <v>5</v>
      </c>
    </row>
  </sheetData>
  <sheetProtection password="AD9C" formatCells="0" formatColumns="0" formatRows="0" insertColumns="0" insertRows="0" insertHyperlinks="0" deleteColumns="0" deleteRows="0" sort="0" autoFilter="0" pivotTables="0"/>
  <mergeCells count="36"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B79:C79"/>
    <mergeCell ref="B80:C80"/>
    <mergeCell ref="I39:I40"/>
    <mergeCell ref="A46:B47"/>
    <mergeCell ref="C60:C63"/>
    <mergeCell ref="D60:D63"/>
    <mergeCell ref="C64:C67"/>
    <mergeCell ref="D64:D67"/>
    <mergeCell ref="B27:C27"/>
    <mergeCell ref="C29:G29"/>
    <mergeCell ref="C31:H31"/>
    <mergeCell ref="C32:H32"/>
    <mergeCell ref="D36:E36"/>
    <mergeCell ref="F36:G36"/>
    <mergeCell ref="B26:C26"/>
    <mergeCell ref="A16:H16"/>
    <mergeCell ref="A17:H17"/>
    <mergeCell ref="B18:C18"/>
    <mergeCell ref="B20:C20"/>
    <mergeCell ref="B21:H21"/>
  </mergeCells>
  <conditionalFormatting sqref="E51">
    <cfRule type="cellIs" dxfId="10" priority="1" operator="greaterThan">
      <formula>0.02</formula>
    </cfRule>
  </conditionalFormatting>
  <conditionalFormatting sqref="D51">
    <cfRule type="cellIs" dxfId="9" priority="2" operator="greaterThan">
      <formula>0.02</formula>
    </cfRule>
  </conditionalFormatting>
  <conditionalFormatting sqref="G73">
    <cfRule type="cellIs" dxfId="8" priority="3" operator="greaterThan">
      <formula>0.02</formula>
    </cfRule>
  </conditionalFormatting>
  <conditionalFormatting sqref="H73">
    <cfRule type="cellIs" dxfId="7" priority="4" operator="greaterThan">
      <formula>0.02</formula>
    </cfRule>
  </conditionalFormatting>
  <conditionalFormatting sqref="D104">
    <cfRule type="cellIs" dxfId="6" priority="5" operator="greaterThan">
      <formula>0.02</formula>
    </cfRule>
  </conditionalFormatting>
  <conditionalFormatting sqref="I39">
    <cfRule type="cellIs" dxfId="5" priority="6" operator="lessThanOrEqual">
      <formula>0.02</formula>
    </cfRule>
  </conditionalFormatting>
  <conditionalFormatting sqref="I39">
    <cfRule type="cellIs" dxfId="4" priority="7" operator="greaterThan">
      <formula>0.02</formula>
    </cfRule>
  </conditionalFormatting>
  <conditionalFormatting sqref="I92">
    <cfRule type="cellIs" dxfId="3" priority="8" operator="lessThanOrEqual">
      <formula>0.02</formula>
    </cfRule>
  </conditionalFormatting>
  <conditionalFormatting sqref="I92">
    <cfRule type="cellIs" dxfId="2" priority="9" operator="greaterThan">
      <formula>0.02</formula>
    </cfRule>
  </conditionalFormatting>
  <pageMargins left="0.7" right="0.7" top="0.75" bottom="0.75" header="0.3" footer="0.3"/>
  <pageSetup scale="24" orientation="portrait" r:id="rId1"/>
  <headerFooter>
    <oddHeader>&amp;LVer 3</oddHeader>
    <oddFooter>&amp;LNQCL/ADDO/014&amp;CPage &amp;P of &amp;N&amp;R&amp;D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5"/>
  <sheetViews>
    <sheetView view="pageBreakPreview" topLeftCell="A33" zoomScale="60" zoomScaleNormal="70" workbookViewId="0">
      <selection activeCell="E87" sqref="E87"/>
    </sheetView>
  </sheetViews>
  <sheetFormatPr defaultRowHeight="12.75" x14ac:dyDescent="0.2"/>
  <cols>
    <col min="1" max="1" width="54.85546875" customWidth="1"/>
    <col min="2" max="2" width="39.42578125" customWidth="1"/>
    <col min="3" max="3" width="42.5703125" customWidth="1"/>
    <col min="4" max="4" width="21" customWidth="1"/>
    <col min="5" max="5" width="28.28515625" customWidth="1"/>
    <col min="6" max="6" width="23.85546875" customWidth="1"/>
    <col min="7" max="7" width="26" customWidth="1"/>
  </cols>
  <sheetData>
    <row r="1" spans="1:7" x14ac:dyDescent="0.2">
      <c r="A1" s="447" t="s">
        <v>42</v>
      </c>
      <c r="B1" s="447"/>
      <c r="C1" s="447"/>
      <c r="D1" s="447"/>
      <c r="E1" s="447"/>
      <c r="F1" s="447"/>
      <c r="G1" s="447"/>
    </row>
    <row r="2" spans="1:7" x14ac:dyDescent="0.2">
      <c r="A2" s="447"/>
      <c r="B2" s="447"/>
      <c r="C2" s="447"/>
      <c r="D2" s="447"/>
      <c r="E2" s="447"/>
      <c r="F2" s="447"/>
      <c r="G2" s="447"/>
    </row>
    <row r="3" spans="1:7" x14ac:dyDescent="0.2">
      <c r="A3" s="447"/>
      <c r="B3" s="447"/>
      <c r="C3" s="447"/>
      <c r="D3" s="447"/>
      <c r="E3" s="447"/>
      <c r="F3" s="447"/>
      <c r="G3" s="447"/>
    </row>
    <row r="4" spans="1:7" x14ac:dyDescent="0.2">
      <c r="A4" s="447"/>
      <c r="B4" s="447"/>
      <c r="C4" s="447"/>
      <c r="D4" s="447"/>
      <c r="E4" s="447"/>
      <c r="F4" s="447"/>
      <c r="G4" s="447"/>
    </row>
    <row r="5" spans="1:7" x14ac:dyDescent="0.2">
      <c r="A5" s="447"/>
      <c r="B5" s="447"/>
      <c r="C5" s="447"/>
      <c r="D5" s="447"/>
      <c r="E5" s="447"/>
      <c r="F5" s="447"/>
      <c r="G5" s="447"/>
    </row>
    <row r="6" spans="1:7" x14ac:dyDescent="0.2">
      <c r="A6" s="447"/>
      <c r="B6" s="447"/>
      <c r="C6" s="447"/>
      <c r="D6" s="447"/>
      <c r="E6" s="447"/>
      <c r="F6" s="447"/>
      <c r="G6" s="447"/>
    </row>
    <row r="7" spans="1:7" x14ac:dyDescent="0.2">
      <c r="A7" s="447"/>
      <c r="B7" s="447"/>
      <c r="C7" s="447"/>
      <c r="D7" s="447"/>
      <c r="E7" s="447"/>
      <c r="F7" s="447"/>
      <c r="G7" s="447"/>
    </row>
    <row r="8" spans="1:7" x14ac:dyDescent="0.2">
      <c r="A8" s="448" t="s">
        <v>43</v>
      </c>
      <c r="B8" s="448"/>
      <c r="C8" s="448"/>
      <c r="D8" s="448"/>
      <c r="E8" s="448"/>
      <c r="F8" s="448"/>
      <c r="G8" s="448"/>
    </row>
    <row r="9" spans="1:7" x14ac:dyDescent="0.2">
      <c r="A9" s="448"/>
      <c r="B9" s="448"/>
      <c r="C9" s="448"/>
      <c r="D9" s="448"/>
      <c r="E9" s="448"/>
      <c r="F9" s="448"/>
      <c r="G9" s="448"/>
    </row>
    <row r="10" spans="1:7" x14ac:dyDescent="0.2">
      <c r="A10" s="448"/>
      <c r="B10" s="448"/>
      <c r="C10" s="448"/>
      <c r="D10" s="448"/>
      <c r="E10" s="448"/>
      <c r="F10" s="448"/>
      <c r="G10" s="448"/>
    </row>
    <row r="11" spans="1:7" x14ac:dyDescent="0.2">
      <c r="A11" s="448"/>
      <c r="B11" s="448"/>
      <c r="C11" s="448"/>
      <c r="D11" s="448"/>
      <c r="E11" s="448"/>
      <c r="F11" s="448"/>
      <c r="G11" s="448"/>
    </row>
    <row r="12" spans="1:7" x14ac:dyDescent="0.2">
      <c r="A12" s="448"/>
      <c r="B12" s="448"/>
      <c r="C12" s="448"/>
      <c r="D12" s="448"/>
      <c r="E12" s="448"/>
      <c r="F12" s="448"/>
      <c r="G12" s="448"/>
    </row>
    <row r="13" spans="1:7" x14ac:dyDescent="0.2">
      <c r="A13" s="448"/>
      <c r="B13" s="448"/>
      <c r="C13" s="448"/>
      <c r="D13" s="448"/>
      <c r="E13" s="448"/>
      <c r="F13" s="448"/>
      <c r="G13" s="448"/>
    </row>
    <row r="14" spans="1:7" x14ac:dyDescent="0.2">
      <c r="A14" s="448"/>
      <c r="B14" s="448"/>
      <c r="C14" s="448"/>
      <c r="D14" s="448"/>
      <c r="E14" s="448"/>
      <c r="F14" s="448"/>
      <c r="G14" s="448"/>
    </row>
    <row r="15" spans="1:7" ht="19.5" customHeight="1" x14ac:dyDescent="0.3">
      <c r="A15" s="232"/>
      <c r="B15" s="232"/>
      <c r="C15" s="232"/>
      <c r="D15" s="232"/>
      <c r="E15" s="232"/>
      <c r="F15" s="232"/>
      <c r="G15" s="232"/>
    </row>
    <row r="16" spans="1:7" ht="19.5" customHeight="1" x14ac:dyDescent="0.3">
      <c r="A16" s="420" t="s">
        <v>28</v>
      </c>
      <c r="B16" s="421"/>
      <c r="C16" s="421"/>
      <c r="D16" s="421"/>
      <c r="E16" s="421"/>
      <c r="F16" s="421"/>
      <c r="G16" s="421"/>
    </row>
    <row r="17" spans="1:7" ht="18.75" customHeight="1" x14ac:dyDescent="0.3">
      <c r="A17" s="233" t="s">
        <v>44</v>
      </c>
      <c r="B17" s="233"/>
      <c r="C17" s="232"/>
      <c r="D17" s="232"/>
      <c r="E17" s="232"/>
      <c r="F17" s="232"/>
      <c r="G17" s="232"/>
    </row>
    <row r="18" spans="1:7" ht="26.25" customHeight="1" x14ac:dyDescent="0.4">
      <c r="A18" s="234" t="s">
        <v>30</v>
      </c>
      <c r="B18" s="435" t="s">
        <v>141</v>
      </c>
      <c r="C18" s="435"/>
      <c r="D18" s="235"/>
      <c r="E18" s="235"/>
      <c r="F18" s="232"/>
      <c r="G18" s="232"/>
    </row>
    <row r="19" spans="1:7" ht="26.25" customHeight="1" x14ac:dyDescent="0.4">
      <c r="A19" s="234" t="s">
        <v>31</v>
      </c>
      <c r="B19" s="361" t="s">
        <v>7</v>
      </c>
      <c r="C19" s="232">
        <v>12</v>
      </c>
      <c r="E19" s="232"/>
      <c r="F19" s="232"/>
      <c r="G19" s="232"/>
    </row>
    <row r="20" spans="1:7" ht="26.25" customHeight="1" x14ac:dyDescent="0.4">
      <c r="A20" s="234" t="s">
        <v>32</v>
      </c>
      <c r="B20" s="425" t="s">
        <v>139</v>
      </c>
      <c r="C20" s="425"/>
      <c r="D20" s="232"/>
      <c r="E20" s="232"/>
      <c r="F20" s="232"/>
      <c r="G20" s="232"/>
    </row>
    <row r="21" spans="1:7" ht="26.25" customHeight="1" x14ac:dyDescent="0.4">
      <c r="A21" s="234" t="s">
        <v>33</v>
      </c>
      <c r="B21" s="236" t="s">
        <v>142</v>
      </c>
      <c r="C21" s="236"/>
      <c r="D21" s="237"/>
      <c r="E21" s="237"/>
      <c r="F21" s="237"/>
      <c r="G21" s="237"/>
    </row>
    <row r="22" spans="1:7" ht="26.25" customHeight="1" x14ac:dyDescent="0.4">
      <c r="A22" s="234" t="s">
        <v>34</v>
      </c>
      <c r="B22" s="238">
        <v>42367</v>
      </c>
      <c r="C22" s="239"/>
      <c r="D22" s="232"/>
      <c r="E22" s="232"/>
      <c r="F22" s="232"/>
      <c r="G22" s="232"/>
    </row>
    <row r="23" spans="1:7" ht="26.25" customHeight="1" x14ac:dyDescent="0.4">
      <c r="A23" s="234" t="s">
        <v>35</v>
      </c>
      <c r="B23" s="238">
        <v>42384</v>
      </c>
      <c r="C23" s="239"/>
      <c r="D23" s="232"/>
      <c r="E23" s="232"/>
      <c r="F23" s="232"/>
      <c r="G23" s="232"/>
    </row>
    <row r="24" spans="1:7" ht="18.75" customHeight="1" x14ac:dyDescent="0.3">
      <c r="A24" s="234"/>
      <c r="B24" s="240"/>
      <c r="C24" s="232"/>
      <c r="D24" s="232"/>
      <c r="E24" s="232"/>
      <c r="F24" s="232"/>
      <c r="G24" s="232"/>
    </row>
    <row r="25" spans="1:7" ht="18.75" customHeight="1" x14ac:dyDescent="0.3">
      <c r="A25" s="241" t="s">
        <v>1</v>
      </c>
      <c r="B25" s="240"/>
      <c r="C25" s="232"/>
      <c r="D25" s="232"/>
      <c r="E25" s="232"/>
      <c r="F25" s="232"/>
      <c r="G25" s="232"/>
    </row>
    <row r="26" spans="1:7" ht="26.25" customHeight="1" x14ac:dyDescent="0.4">
      <c r="A26" s="242" t="s">
        <v>4</v>
      </c>
      <c r="B26" s="435" t="s">
        <v>139</v>
      </c>
      <c r="C26" s="435"/>
      <c r="D26" s="232"/>
      <c r="E26" s="232"/>
      <c r="F26" s="232"/>
      <c r="G26" s="232"/>
    </row>
    <row r="27" spans="1:7" ht="26.25" customHeight="1" x14ac:dyDescent="0.4">
      <c r="A27" s="243" t="s">
        <v>45</v>
      </c>
      <c r="B27" s="425" t="s">
        <v>140</v>
      </c>
      <c r="C27" s="425"/>
      <c r="D27" s="232"/>
      <c r="E27" s="232"/>
      <c r="F27" s="232"/>
      <c r="G27" s="232"/>
    </row>
    <row r="28" spans="1:7" ht="27" customHeight="1" x14ac:dyDescent="0.4">
      <c r="A28" s="243" t="s">
        <v>6</v>
      </c>
      <c r="B28" s="244">
        <v>99.3</v>
      </c>
      <c r="C28" s="232"/>
      <c r="D28" s="232"/>
      <c r="E28" s="232"/>
      <c r="F28" s="232"/>
      <c r="G28" s="232"/>
    </row>
    <row r="29" spans="1:7" ht="27" customHeight="1" x14ac:dyDescent="0.4">
      <c r="A29" s="243" t="s">
        <v>46</v>
      </c>
      <c r="B29" s="245">
        <v>0</v>
      </c>
      <c r="C29" s="429" t="s">
        <v>122</v>
      </c>
      <c r="D29" s="430"/>
      <c r="E29" s="430"/>
      <c r="F29" s="430"/>
      <c r="G29" s="431"/>
    </row>
    <row r="30" spans="1:7" ht="19.5" customHeight="1" x14ac:dyDescent="0.3">
      <c r="A30" s="243" t="s">
        <v>48</v>
      </c>
      <c r="B30" s="247">
        <f>B28-B29</f>
        <v>99.3</v>
      </c>
      <c r="C30" s="248"/>
      <c r="D30" s="248"/>
      <c r="E30" s="248"/>
      <c r="F30" s="248"/>
      <c r="G30" s="248"/>
    </row>
    <row r="31" spans="1:7" ht="27" customHeight="1" x14ac:dyDescent="0.4">
      <c r="A31" s="243" t="s">
        <v>49</v>
      </c>
      <c r="B31" s="249">
        <v>1</v>
      </c>
      <c r="C31" s="429" t="s">
        <v>50</v>
      </c>
      <c r="D31" s="430"/>
      <c r="E31" s="430"/>
      <c r="F31" s="430"/>
      <c r="G31" s="431"/>
    </row>
    <row r="32" spans="1:7" ht="27" customHeight="1" x14ac:dyDescent="0.4">
      <c r="A32" s="243" t="s">
        <v>51</v>
      </c>
      <c r="B32" s="249">
        <v>1</v>
      </c>
      <c r="C32" s="429" t="s">
        <v>52</v>
      </c>
      <c r="D32" s="430"/>
      <c r="E32" s="430"/>
      <c r="F32" s="430"/>
      <c r="G32" s="431"/>
    </row>
    <row r="33" spans="1:7" ht="18.75" customHeight="1" x14ac:dyDescent="0.3">
      <c r="A33" s="243"/>
      <c r="B33" s="250"/>
      <c r="C33" s="251"/>
      <c r="D33" s="251"/>
      <c r="E33" s="251"/>
      <c r="F33" s="251"/>
      <c r="G33" s="251"/>
    </row>
    <row r="34" spans="1:7" ht="18.75" customHeight="1" x14ac:dyDescent="0.3">
      <c r="A34" s="243" t="s">
        <v>53</v>
      </c>
      <c r="B34" s="252">
        <f>B31/B32</f>
        <v>1</v>
      </c>
      <c r="C34" s="232" t="s">
        <v>54</v>
      </c>
      <c r="D34" s="232"/>
      <c r="E34" s="232"/>
      <c r="F34" s="232"/>
      <c r="G34" s="232"/>
    </row>
    <row r="35" spans="1:7" ht="19.5" customHeight="1" x14ac:dyDescent="0.3">
      <c r="A35" s="243"/>
      <c r="B35" s="247"/>
      <c r="C35" s="246"/>
      <c r="D35" s="246"/>
      <c r="E35" s="246"/>
      <c r="F35" s="246"/>
      <c r="G35" s="232"/>
    </row>
    <row r="36" spans="1:7" ht="27" customHeight="1" x14ac:dyDescent="0.4">
      <c r="A36" s="253" t="s">
        <v>123</v>
      </c>
      <c r="B36" s="254">
        <v>100</v>
      </c>
      <c r="C36" s="232"/>
      <c r="D36" s="432" t="s">
        <v>56</v>
      </c>
      <c r="E36" s="433"/>
      <c r="F36" s="432" t="s">
        <v>57</v>
      </c>
      <c r="G36" s="434"/>
    </row>
    <row r="37" spans="1:7" ht="26.25" customHeight="1" x14ac:dyDescent="0.4">
      <c r="A37" s="255" t="s">
        <v>58</v>
      </c>
      <c r="B37" s="256">
        <v>1</v>
      </c>
      <c r="C37" s="257" t="s">
        <v>59</v>
      </c>
      <c r="D37" s="258" t="s">
        <v>60</v>
      </c>
      <c r="E37" s="259" t="s">
        <v>61</v>
      </c>
      <c r="F37" s="258" t="s">
        <v>60</v>
      </c>
      <c r="G37" s="260" t="s">
        <v>61</v>
      </c>
    </row>
    <row r="38" spans="1:7" ht="26.25" customHeight="1" x14ac:dyDescent="0.4">
      <c r="A38" s="255" t="s">
        <v>63</v>
      </c>
      <c r="B38" s="256">
        <v>1</v>
      </c>
      <c r="C38" s="261">
        <v>1</v>
      </c>
      <c r="D38" s="262">
        <v>108407904</v>
      </c>
      <c r="E38" s="263">
        <f>IF(ISBLANK(D38),"-",$D$48/$D$45*D38)</f>
        <v>101839653.69526987</v>
      </c>
      <c r="F38" s="262">
        <v>119726946</v>
      </c>
      <c r="G38" s="264">
        <f>IF(ISBLANK(F38),"-",$D$48/$F$45*F38)</f>
        <v>100475785.49848944</v>
      </c>
    </row>
    <row r="39" spans="1:7" ht="26.25" customHeight="1" x14ac:dyDescent="0.4">
      <c r="A39" s="255" t="s">
        <v>64</v>
      </c>
      <c r="B39" s="256">
        <v>1</v>
      </c>
      <c r="C39" s="265">
        <v>2</v>
      </c>
      <c r="D39" s="266">
        <v>108246591</v>
      </c>
      <c r="E39" s="267">
        <f>IF(ISBLANK(D39),"-",$D$48/$D$45*D39)</f>
        <v>101688114.37525363</v>
      </c>
      <c r="F39" s="266">
        <v>119661211</v>
      </c>
      <c r="G39" s="268">
        <f>IF(ISBLANK(F39),"-",$D$48/$F$45*F39)</f>
        <v>100420620.17455523</v>
      </c>
    </row>
    <row r="40" spans="1:7" ht="26.25" customHeight="1" x14ac:dyDescent="0.4">
      <c r="A40" s="255" t="s">
        <v>65</v>
      </c>
      <c r="B40" s="256">
        <v>1</v>
      </c>
      <c r="C40" s="265">
        <v>3</v>
      </c>
      <c r="D40" s="266">
        <v>108230395</v>
      </c>
      <c r="E40" s="267">
        <f>IF(ISBLANK(D40),"-",$D$48/$D$45*D40)</f>
        <v>101672899.66331483</v>
      </c>
      <c r="F40" s="266">
        <v>119487084</v>
      </c>
      <c r="G40" s="268">
        <f>IF(ISBLANK(F40),"-",$D$48/$F$45*F40)</f>
        <v>100274491.44008057</v>
      </c>
    </row>
    <row r="41" spans="1:7" ht="26.25" customHeight="1" x14ac:dyDescent="0.4">
      <c r="A41" s="255" t="s">
        <v>66</v>
      </c>
      <c r="B41" s="256">
        <v>1</v>
      </c>
      <c r="C41" s="269">
        <v>4</v>
      </c>
      <c r="D41" s="270"/>
      <c r="E41" s="271" t="str">
        <f>IF(ISBLANK(D41),"-",$D$48/$D$45*D41)</f>
        <v>-</v>
      </c>
      <c r="F41" s="270"/>
      <c r="G41" s="272" t="str">
        <f>IF(ISBLANK(F41),"-",$D$48/$F$45*F41)</f>
        <v>-</v>
      </c>
    </row>
    <row r="42" spans="1:7" ht="27" customHeight="1" x14ac:dyDescent="0.4">
      <c r="A42" s="255" t="s">
        <v>67</v>
      </c>
      <c r="B42" s="256">
        <v>1</v>
      </c>
      <c r="C42" s="273" t="s">
        <v>68</v>
      </c>
      <c r="D42" s="274">
        <f>AVERAGE(D38:D41)</f>
        <v>108294963.33333333</v>
      </c>
      <c r="E42" s="275">
        <f>AVERAGE(E38:E41)</f>
        <v>101733555.91127944</v>
      </c>
      <c r="F42" s="274">
        <f>AVERAGE(F38:F41)</f>
        <v>119625080.33333333</v>
      </c>
      <c r="G42" s="276">
        <f>AVERAGE(G38:G41)</f>
        <v>100390299.03770842</v>
      </c>
    </row>
    <row r="43" spans="1:7" ht="26.25" customHeight="1" x14ac:dyDescent="0.4">
      <c r="A43" s="255" t="s">
        <v>69</v>
      </c>
      <c r="B43" s="256">
        <v>1</v>
      </c>
      <c r="C43" s="277" t="s">
        <v>110</v>
      </c>
      <c r="D43" s="278">
        <v>10.72</v>
      </c>
      <c r="E43" s="279"/>
      <c r="F43" s="363">
        <v>12</v>
      </c>
      <c r="G43" s="232"/>
    </row>
    <row r="44" spans="1:7" ht="26.25" customHeight="1" x14ac:dyDescent="0.4">
      <c r="A44" s="255" t="s">
        <v>71</v>
      </c>
      <c r="B44" s="256">
        <v>1</v>
      </c>
      <c r="C44" s="280" t="s">
        <v>111</v>
      </c>
      <c r="D44" s="281">
        <f>D43*$B$34</f>
        <v>10.72</v>
      </c>
      <c r="E44" s="282"/>
      <c r="F44" s="281">
        <f>F43*$B$34</f>
        <v>12</v>
      </c>
      <c r="G44" s="232"/>
    </row>
    <row r="45" spans="1:7" ht="19.5" customHeight="1" x14ac:dyDescent="0.3">
      <c r="A45" s="255" t="s">
        <v>73</v>
      </c>
      <c r="B45" s="283">
        <f>(B44/B43)*(B42/B41)*(B40/B39)*(B38/B37)*B36</f>
        <v>100</v>
      </c>
      <c r="C45" s="280" t="s">
        <v>74</v>
      </c>
      <c r="D45" s="284">
        <f>D44*$B$30/100</f>
        <v>10.644960000000001</v>
      </c>
      <c r="E45" s="285"/>
      <c r="F45" s="284">
        <f>F44*$B$30/100</f>
        <v>11.915999999999999</v>
      </c>
      <c r="G45" s="232"/>
    </row>
    <row r="46" spans="1:7" ht="19.5" customHeight="1" x14ac:dyDescent="0.3">
      <c r="A46" s="437" t="s">
        <v>75</v>
      </c>
      <c r="B46" s="438"/>
      <c r="C46" s="280" t="s">
        <v>76</v>
      </c>
      <c r="D46" s="281">
        <f>D45/$B$45</f>
        <v>0.10644960000000001</v>
      </c>
      <c r="E46" s="285"/>
      <c r="F46" s="286">
        <f>F45/$B$45</f>
        <v>0.11915999999999999</v>
      </c>
      <c r="G46" s="232"/>
    </row>
    <row r="47" spans="1:7" ht="27" customHeight="1" x14ac:dyDescent="0.4">
      <c r="A47" s="439"/>
      <c r="B47" s="440"/>
      <c r="C47" s="287" t="s">
        <v>124</v>
      </c>
      <c r="D47" s="288">
        <v>0.1</v>
      </c>
      <c r="E47" s="232"/>
      <c r="F47" s="289"/>
      <c r="G47" s="232"/>
    </row>
    <row r="48" spans="1:7" ht="18.75" customHeight="1" x14ac:dyDescent="0.3">
      <c r="A48" s="232"/>
      <c r="B48" s="232"/>
      <c r="C48" s="290" t="s">
        <v>78</v>
      </c>
      <c r="D48" s="284">
        <f>D47*$B$45</f>
        <v>10</v>
      </c>
      <c r="E48" s="232"/>
      <c r="F48" s="289"/>
      <c r="G48" s="232"/>
    </row>
    <row r="49" spans="1:7" ht="19.5" customHeight="1" x14ac:dyDescent="0.3">
      <c r="A49" s="232"/>
      <c r="B49" s="232"/>
      <c r="C49" s="291" t="s">
        <v>79</v>
      </c>
      <c r="D49" s="292">
        <f>D48/B34</f>
        <v>10</v>
      </c>
      <c r="E49" s="232"/>
      <c r="F49" s="289"/>
      <c r="G49" s="232"/>
    </row>
    <row r="50" spans="1:7" ht="18.75" customHeight="1" x14ac:dyDescent="0.3">
      <c r="A50" s="232"/>
      <c r="B50" s="232"/>
      <c r="C50" s="253" t="s">
        <v>80</v>
      </c>
      <c r="D50" s="293">
        <f>AVERAGE(E38:E41,G38:G41)</f>
        <v>101061927.47449392</v>
      </c>
      <c r="E50" s="232"/>
      <c r="F50" s="294"/>
      <c r="G50" s="232"/>
    </row>
    <row r="51" spans="1:7" ht="18.75" customHeight="1" x14ac:dyDescent="0.3">
      <c r="A51" s="232"/>
      <c r="B51" s="232"/>
      <c r="C51" s="255" t="s">
        <v>81</v>
      </c>
      <c r="D51" s="295">
        <f>STDEV(E38:E41,G38:G41)/D50</f>
        <v>7.3317949558670331E-3</v>
      </c>
      <c r="E51" s="232"/>
      <c r="F51" s="294"/>
      <c r="G51" s="232"/>
    </row>
    <row r="52" spans="1:7" ht="19.5" customHeight="1" x14ac:dyDescent="0.3">
      <c r="A52" s="232"/>
      <c r="B52" s="232"/>
      <c r="C52" s="296" t="s">
        <v>20</v>
      </c>
      <c r="D52" s="297">
        <f>COUNT(E38:E41,G38:G41)</f>
        <v>6</v>
      </c>
      <c r="E52" s="232"/>
      <c r="F52" s="294"/>
      <c r="G52" s="232"/>
    </row>
    <row r="53" spans="1:7" ht="18.75" customHeight="1" x14ac:dyDescent="0.3">
      <c r="A53" s="232"/>
      <c r="B53" s="232"/>
      <c r="C53" s="232"/>
      <c r="D53" s="232"/>
      <c r="E53" s="232"/>
      <c r="F53" s="232"/>
      <c r="G53" s="232"/>
    </row>
    <row r="54" spans="1:7" ht="18.75" customHeight="1" x14ac:dyDescent="0.3">
      <c r="A54" s="233" t="s">
        <v>1</v>
      </c>
      <c r="B54" s="298" t="s">
        <v>82</v>
      </c>
      <c r="C54" s="232"/>
      <c r="D54" s="232"/>
      <c r="E54" s="232"/>
      <c r="F54" s="232"/>
      <c r="G54" s="232"/>
    </row>
    <row r="55" spans="1:7" ht="18.75" customHeight="1" x14ac:dyDescent="0.3">
      <c r="A55" s="232" t="s">
        <v>83</v>
      </c>
      <c r="B55" s="299" t="str">
        <f>B21</f>
        <v>Glimepiride 2 mg</v>
      </c>
      <c r="C55" s="232"/>
      <c r="D55" s="232"/>
      <c r="E55" s="232"/>
      <c r="F55" s="232"/>
      <c r="G55" s="232"/>
    </row>
    <row r="56" spans="1:7" ht="26.25" customHeight="1" x14ac:dyDescent="0.4">
      <c r="A56" s="300" t="s">
        <v>84</v>
      </c>
      <c r="B56" s="301">
        <v>2</v>
      </c>
      <c r="C56" s="232" t="str">
        <f>B20</f>
        <v>Glimepiride</v>
      </c>
      <c r="D56" s="232"/>
      <c r="E56" s="232"/>
      <c r="F56" s="232"/>
      <c r="G56" s="232"/>
    </row>
    <row r="57" spans="1:7" ht="17.25" customHeight="1" x14ac:dyDescent="0.3">
      <c r="A57" s="302" t="s">
        <v>85</v>
      </c>
      <c r="B57" s="302">
        <f>Uniformity!C46</f>
        <v>142.81700000000001</v>
      </c>
      <c r="C57" s="302"/>
      <c r="D57" s="303"/>
      <c r="E57" s="303"/>
      <c r="F57" s="303"/>
      <c r="G57" s="303"/>
    </row>
    <row r="58" spans="1:7" ht="57.75" customHeight="1" x14ac:dyDescent="0.4">
      <c r="A58" s="253" t="s">
        <v>125</v>
      </c>
      <c r="B58" s="254">
        <v>20</v>
      </c>
      <c r="C58" s="304" t="s">
        <v>126</v>
      </c>
      <c r="D58" s="305" t="s">
        <v>127</v>
      </c>
      <c r="E58" s="306" t="s">
        <v>128</v>
      </c>
      <c r="F58" s="307" t="s">
        <v>129</v>
      </c>
      <c r="G58" s="308" t="s">
        <v>130</v>
      </c>
    </row>
    <row r="59" spans="1:7" ht="26.25" customHeight="1" x14ac:dyDescent="0.4">
      <c r="A59" s="255" t="s">
        <v>58</v>
      </c>
      <c r="B59" s="256">
        <v>1</v>
      </c>
      <c r="C59" s="309">
        <v>1</v>
      </c>
      <c r="D59" s="310">
        <v>102938066</v>
      </c>
      <c r="E59" s="311">
        <f t="shared" ref="E59:E68" si="0">IF(ISBLANK(D59),"-",D59/$D$50*$D$47*$B$67)</f>
        <v>2.0371284928437485</v>
      </c>
      <c r="F59" s="312">
        <f t="shared" ref="F59:F68" si="1">IF(ISBLANK(D59),"-",E59/$E$70*100)</f>
        <v>96.777077378361682</v>
      </c>
      <c r="G59" s="313">
        <f t="shared" ref="G59:G68" si="2">IF(ISBLANK(D59),"-",E59/$B$56*100)</f>
        <v>101.85642464218742</v>
      </c>
    </row>
    <row r="60" spans="1:7" ht="26.25" customHeight="1" x14ac:dyDescent="0.4">
      <c r="A60" s="255" t="s">
        <v>63</v>
      </c>
      <c r="B60" s="256">
        <v>1</v>
      </c>
      <c r="C60" s="314">
        <v>2</v>
      </c>
      <c r="D60" s="315">
        <v>107524785</v>
      </c>
      <c r="E60" s="316">
        <f t="shared" si="0"/>
        <v>2.1278989563530177</v>
      </c>
      <c r="F60" s="317">
        <f t="shared" si="1"/>
        <v>101.08927476874008</v>
      </c>
      <c r="G60" s="318">
        <f t="shared" si="2"/>
        <v>106.39494781765089</v>
      </c>
    </row>
    <row r="61" spans="1:7" ht="26.25" customHeight="1" x14ac:dyDescent="0.4">
      <c r="A61" s="255" t="s">
        <v>64</v>
      </c>
      <c r="B61" s="256">
        <v>1</v>
      </c>
      <c r="C61" s="314">
        <v>3</v>
      </c>
      <c r="D61" s="315">
        <v>107772922</v>
      </c>
      <c r="E61" s="316">
        <f t="shared" si="0"/>
        <v>2.1328095494161206</v>
      </c>
      <c r="F61" s="317">
        <f t="shared" si="1"/>
        <v>101.32256041886525</v>
      </c>
      <c r="G61" s="318">
        <f t="shared" si="2"/>
        <v>106.64047747080603</v>
      </c>
    </row>
    <row r="62" spans="1:7" ht="26.25" customHeight="1" x14ac:dyDescent="0.4">
      <c r="A62" s="255" t="s">
        <v>65</v>
      </c>
      <c r="B62" s="256">
        <v>1</v>
      </c>
      <c r="C62" s="314">
        <v>4</v>
      </c>
      <c r="D62" s="315">
        <v>107870510</v>
      </c>
      <c r="E62" s="316">
        <f t="shared" si="0"/>
        <v>2.134740800925738</v>
      </c>
      <c r="F62" s="317">
        <f t="shared" si="1"/>
        <v>101.41430763924917</v>
      </c>
      <c r="G62" s="318">
        <f t="shared" si="2"/>
        <v>106.73704004628691</v>
      </c>
    </row>
    <row r="63" spans="1:7" ht="26.25" customHeight="1" x14ac:dyDescent="0.4">
      <c r="A63" s="255" t="s">
        <v>66</v>
      </c>
      <c r="B63" s="256">
        <v>1</v>
      </c>
      <c r="C63" s="314">
        <v>5</v>
      </c>
      <c r="D63" s="315">
        <v>107661664</v>
      </c>
      <c r="E63" s="316">
        <f t="shared" si="0"/>
        <v>2.1306077707091378</v>
      </c>
      <c r="F63" s="317">
        <f t="shared" si="1"/>
        <v>101.21796136728641</v>
      </c>
      <c r="G63" s="318">
        <f t="shared" si="2"/>
        <v>106.53038853545689</v>
      </c>
    </row>
    <row r="64" spans="1:7" ht="26.25" customHeight="1" x14ac:dyDescent="0.4">
      <c r="A64" s="255" t="s">
        <v>67</v>
      </c>
      <c r="B64" s="256">
        <v>1</v>
      </c>
      <c r="C64" s="314">
        <v>6</v>
      </c>
      <c r="D64" s="315">
        <v>107139642</v>
      </c>
      <c r="E64" s="316">
        <f t="shared" si="0"/>
        <v>2.1202770356233307</v>
      </c>
      <c r="F64" s="317">
        <f t="shared" si="1"/>
        <v>100.72718312119801</v>
      </c>
      <c r="G64" s="318">
        <f t="shared" si="2"/>
        <v>106.01385178116654</v>
      </c>
    </row>
    <row r="65" spans="1:7" ht="26.25" customHeight="1" x14ac:dyDescent="0.4">
      <c r="A65" s="255" t="s">
        <v>69</v>
      </c>
      <c r="B65" s="256">
        <v>1</v>
      </c>
      <c r="C65" s="314">
        <v>7</v>
      </c>
      <c r="D65" s="315">
        <v>107491382</v>
      </c>
      <c r="E65" s="316">
        <f t="shared" si="0"/>
        <v>2.1272379161208606</v>
      </c>
      <c r="F65" s="317">
        <f t="shared" si="1"/>
        <v>101.05787098546257</v>
      </c>
      <c r="G65" s="318">
        <f t="shared" si="2"/>
        <v>106.36189580604302</v>
      </c>
    </row>
    <row r="66" spans="1:7" ht="26.25" customHeight="1" x14ac:dyDescent="0.4">
      <c r="A66" s="255" t="s">
        <v>71</v>
      </c>
      <c r="B66" s="256">
        <v>1</v>
      </c>
      <c r="C66" s="314">
        <v>8</v>
      </c>
      <c r="D66" s="315">
        <v>107197040</v>
      </c>
      <c r="E66" s="316">
        <f t="shared" si="0"/>
        <v>2.1214129332147253</v>
      </c>
      <c r="F66" s="317">
        <f t="shared" si="1"/>
        <v>100.78114576983921</v>
      </c>
      <c r="G66" s="318">
        <f t="shared" si="2"/>
        <v>106.07064666073627</v>
      </c>
    </row>
    <row r="67" spans="1:7" ht="27" customHeight="1" x14ac:dyDescent="0.4">
      <c r="A67" s="255" t="s">
        <v>73</v>
      </c>
      <c r="B67" s="283">
        <f>(B66/B65)*(B64/B63)*(B62/B61)*(B60/B59)*B58</f>
        <v>20</v>
      </c>
      <c r="C67" s="314">
        <v>9</v>
      </c>
      <c r="D67" s="315">
        <v>106974465</v>
      </c>
      <c r="E67" s="316">
        <f t="shared" si="0"/>
        <v>2.1170082081998345</v>
      </c>
      <c r="F67" s="317">
        <f t="shared" si="1"/>
        <v>100.57189219791482</v>
      </c>
      <c r="G67" s="318">
        <f t="shared" si="2"/>
        <v>105.85041040999172</v>
      </c>
    </row>
    <row r="68" spans="1:7" ht="27" customHeight="1" x14ac:dyDescent="0.4">
      <c r="A68" s="437" t="s">
        <v>75</v>
      </c>
      <c r="B68" s="451"/>
      <c r="C68" s="319">
        <v>10</v>
      </c>
      <c r="D68" s="320">
        <v>101091176</v>
      </c>
      <c r="E68" s="321">
        <f t="shared" si="0"/>
        <v>2.0005788238209381</v>
      </c>
      <c r="F68" s="322">
        <f t="shared" si="1"/>
        <v>95.040726353082803</v>
      </c>
      <c r="G68" s="323">
        <f t="shared" si="2"/>
        <v>100.02894119104691</v>
      </c>
    </row>
    <row r="69" spans="1:7" ht="19.5" customHeight="1" x14ac:dyDescent="0.3">
      <c r="A69" s="439"/>
      <c r="B69" s="452"/>
      <c r="C69" s="314"/>
      <c r="D69" s="285"/>
      <c r="E69" s="324"/>
      <c r="F69" s="303"/>
      <c r="G69" s="325"/>
    </row>
    <row r="70" spans="1:7" ht="26.25" customHeight="1" x14ac:dyDescent="0.4">
      <c r="A70" s="303"/>
      <c r="B70" s="303"/>
      <c r="C70" s="326" t="s">
        <v>131</v>
      </c>
      <c r="D70" s="327"/>
      <c r="E70" s="328">
        <f>AVERAGE(E59:E68)</f>
        <v>2.1049700487227452</v>
      </c>
      <c r="F70" s="328">
        <f>AVERAGE(F59:F68)</f>
        <v>100.00000000000001</v>
      </c>
      <c r="G70" s="329">
        <f>AVERAGE(G59:G68)</f>
        <v>105.24850243613726</v>
      </c>
    </row>
    <row r="71" spans="1:7" ht="26.25" customHeight="1" x14ac:dyDescent="0.4">
      <c r="A71" s="303"/>
      <c r="B71" s="303"/>
      <c r="C71" s="326"/>
      <c r="D71" s="327"/>
      <c r="E71" s="330">
        <f>STDEV(E59:E68)/E70</f>
        <v>2.2107349863159202E-2</v>
      </c>
      <c r="F71" s="330">
        <f>STDEV(F59:F68)/F70</f>
        <v>2.2107349863159209E-2</v>
      </c>
      <c r="G71" s="331">
        <f>STDEV(G59:G68)/G70</f>
        <v>2.2107349863159209E-2</v>
      </c>
    </row>
    <row r="72" spans="1:7" ht="27" customHeight="1" x14ac:dyDescent="0.4">
      <c r="A72" s="303"/>
      <c r="B72" s="303"/>
      <c r="C72" s="332"/>
      <c r="D72" s="333"/>
      <c r="E72" s="334">
        <f>COUNT(E59:E68)</f>
        <v>10</v>
      </c>
      <c r="F72" s="334">
        <f>COUNT(F59:F68)</f>
        <v>10</v>
      </c>
      <c r="G72" s="335">
        <f>COUNT(G59:G68)</f>
        <v>10</v>
      </c>
    </row>
    <row r="73" spans="1:7" ht="18.75" customHeight="1" x14ac:dyDescent="0.3">
      <c r="A73" s="303"/>
      <c r="B73" s="336"/>
      <c r="C73" s="336"/>
      <c r="D73" s="282"/>
      <c r="E73" s="327"/>
      <c r="F73" s="279"/>
      <c r="G73" s="337"/>
    </row>
    <row r="74" spans="1:7" ht="18.75" customHeight="1" x14ac:dyDescent="0.3">
      <c r="A74" s="242" t="s">
        <v>132</v>
      </c>
      <c r="B74" s="338" t="s">
        <v>104</v>
      </c>
      <c r="C74" s="449" t="str">
        <f>B20</f>
        <v>Glimepiride</v>
      </c>
      <c r="D74" s="449"/>
      <c r="E74" s="339" t="s">
        <v>105</v>
      </c>
      <c r="F74" s="339"/>
      <c r="G74" s="340">
        <f>G70</f>
        <v>105.24850243613726</v>
      </c>
    </row>
    <row r="75" spans="1:7" ht="18.75" customHeight="1" x14ac:dyDescent="0.3">
      <c r="A75" s="242"/>
      <c r="B75" s="338"/>
      <c r="C75" s="341"/>
      <c r="D75" s="341"/>
      <c r="E75" s="339"/>
      <c r="F75" s="339"/>
      <c r="G75" s="342"/>
    </row>
    <row r="76" spans="1:7" ht="18.75" customHeight="1" x14ac:dyDescent="0.3">
      <c r="A76" s="233" t="s">
        <v>1</v>
      </c>
      <c r="B76" s="343" t="s">
        <v>133</v>
      </c>
      <c r="C76" s="232"/>
      <c r="D76" s="232"/>
      <c r="E76" s="232"/>
      <c r="F76" s="232"/>
      <c r="G76" s="303"/>
    </row>
    <row r="77" spans="1:7" ht="18.75" customHeight="1" x14ac:dyDescent="0.3">
      <c r="A77" s="233"/>
      <c r="B77" s="298"/>
      <c r="C77" s="232"/>
      <c r="D77" s="232"/>
      <c r="E77" s="232"/>
      <c r="F77" s="232"/>
      <c r="G77" s="303"/>
    </row>
    <row r="78" spans="1:7" ht="18.75" customHeight="1" x14ac:dyDescent="0.3">
      <c r="A78" s="303"/>
      <c r="B78" s="458" t="s">
        <v>134</v>
      </c>
      <c r="C78" s="459"/>
      <c r="D78" s="232"/>
      <c r="E78" s="303"/>
      <c r="F78" s="303"/>
      <c r="G78" s="303"/>
    </row>
    <row r="79" spans="1:7" ht="18.75" customHeight="1" x14ac:dyDescent="0.3">
      <c r="A79" s="303"/>
      <c r="B79" s="344" t="s">
        <v>40</v>
      </c>
      <c r="C79" s="345">
        <f>G70</f>
        <v>105.24850243613726</v>
      </c>
      <c r="D79" s="232"/>
      <c r="E79" s="303"/>
      <c r="F79" s="303"/>
      <c r="G79" s="303"/>
    </row>
    <row r="80" spans="1:7" ht="26.25" customHeight="1" x14ac:dyDescent="0.4">
      <c r="A80" s="303"/>
      <c r="B80" s="344" t="s">
        <v>135</v>
      </c>
      <c r="C80" s="346">
        <v>2.4</v>
      </c>
      <c r="D80" s="232"/>
      <c r="E80" s="303"/>
      <c r="F80" s="303"/>
      <c r="G80" s="303"/>
    </row>
    <row r="81" spans="1:7" ht="18.75" customHeight="1" x14ac:dyDescent="0.3">
      <c r="A81" s="303"/>
      <c r="B81" s="344" t="s">
        <v>136</v>
      </c>
      <c r="C81" s="345">
        <f>STDEV(G59:G68)</f>
        <v>2.3267654659292507</v>
      </c>
      <c r="D81" s="232"/>
      <c r="E81" s="303"/>
      <c r="F81" s="303"/>
      <c r="G81" s="303"/>
    </row>
    <row r="82" spans="1:7" ht="18.75" customHeight="1" x14ac:dyDescent="0.3">
      <c r="A82" s="303"/>
      <c r="B82" s="344" t="s">
        <v>137</v>
      </c>
      <c r="C82" s="345">
        <f>IF(OR(G70&lt;98.5,G70&gt;101.5),(IF(98.5&gt;G70,98.5,101.5)),C79)</f>
        <v>101.5</v>
      </c>
      <c r="D82" s="232"/>
      <c r="E82" s="303"/>
      <c r="F82" s="303"/>
      <c r="G82" s="303"/>
    </row>
    <row r="83" spans="1:7" ht="18.75" customHeight="1" x14ac:dyDescent="0.3">
      <c r="A83" s="303"/>
      <c r="B83" s="344" t="s">
        <v>138</v>
      </c>
      <c r="C83" s="347">
        <f>ABS(C82-C79)+(C80*C81)</f>
        <v>9.3327395543674605</v>
      </c>
      <c r="D83" s="232"/>
      <c r="E83" s="303"/>
      <c r="F83" s="303"/>
      <c r="G83" s="303"/>
    </row>
    <row r="84" spans="1:7" ht="18.75" customHeight="1" x14ac:dyDescent="0.3">
      <c r="A84" s="300"/>
      <c r="B84" s="348"/>
      <c r="C84" s="232"/>
      <c r="D84" s="232"/>
      <c r="E84" s="232"/>
      <c r="F84" s="232"/>
      <c r="G84" s="232"/>
    </row>
    <row r="85" spans="1:7" ht="19.5" customHeight="1" x14ac:dyDescent="0.3">
      <c r="A85" s="352"/>
      <c r="B85" s="352"/>
      <c r="C85" s="353"/>
      <c r="D85" s="353"/>
      <c r="E85" s="353"/>
      <c r="F85" s="353"/>
      <c r="G85" s="353"/>
    </row>
    <row r="86" spans="1:7" ht="18.75" customHeight="1" x14ac:dyDescent="0.3">
      <c r="A86" s="232"/>
      <c r="B86" s="450" t="s">
        <v>23</v>
      </c>
      <c r="C86" s="450"/>
      <c r="D86" s="232"/>
      <c r="E86" s="354" t="s">
        <v>24</v>
      </c>
      <c r="F86" s="355"/>
      <c r="G86" s="362" t="s">
        <v>25</v>
      </c>
    </row>
    <row r="87" spans="1:7" ht="60" customHeight="1" x14ac:dyDescent="0.3">
      <c r="A87" s="356" t="s">
        <v>26</v>
      </c>
      <c r="B87" s="357"/>
      <c r="C87" s="408" t="s">
        <v>146</v>
      </c>
      <c r="D87" s="232"/>
      <c r="E87" s="408" t="s">
        <v>147</v>
      </c>
      <c r="F87" s="336"/>
      <c r="G87" s="358"/>
    </row>
    <row r="88" spans="1:7" ht="60" customHeight="1" x14ac:dyDescent="0.3">
      <c r="A88" s="356" t="s">
        <v>27</v>
      </c>
      <c r="B88" s="359"/>
      <c r="C88" s="359"/>
      <c r="D88" s="232"/>
      <c r="E88" s="359"/>
      <c r="F88" s="336"/>
      <c r="G88" s="360"/>
    </row>
    <row r="205" spans="1:1" x14ac:dyDescent="0.2">
      <c r="A205">
        <v>5</v>
      </c>
    </row>
  </sheetData>
  <sheetProtection password="AD9C" formatCells="0" formatColumns="0" formatRows="0" insertColumns="0" insertRows="0" insertHyperlinks="0" deleteColumns="0" deleteRows="0" sort="0" autoFilter="0" pivotTables="0"/>
  <mergeCells count="17">
    <mergeCell ref="A1:G7"/>
    <mergeCell ref="A8:G14"/>
    <mergeCell ref="B86:C86"/>
    <mergeCell ref="A68:B69"/>
    <mergeCell ref="C74:D74"/>
    <mergeCell ref="B78:C78"/>
    <mergeCell ref="C29:G29"/>
    <mergeCell ref="C31:G31"/>
    <mergeCell ref="C32:G32"/>
    <mergeCell ref="D36:E36"/>
    <mergeCell ref="F36:G36"/>
    <mergeCell ref="A46:B47"/>
    <mergeCell ref="A16:G16"/>
    <mergeCell ref="B18:C18"/>
    <mergeCell ref="B20:C20"/>
    <mergeCell ref="B26:C26"/>
    <mergeCell ref="B27:C27"/>
  </mergeCells>
  <conditionalFormatting sqref="D51">
    <cfRule type="cellIs" dxfId="1" priority="1" operator="greaterThan">
      <formula>0.02</formula>
    </cfRule>
  </conditionalFormatting>
  <conditionalFormatting sqref="C83">
    <cfRule type="cellIs" dxfId="0" priority="2" operator="greaterThan">
      <formula>15</formula>
    </cfRule>
  </conditionalFormatting>
  <pageMargins left="0.7" right="0.7" top="0.75" bottom="0.75" header="0.3" footer="0.3"/>
  <pageSetup scale="35" orientation="portrait" r:id="rId1"/>
  <headerFooter>
    <oddHeader>&amp;LVer 2&amp;CPage &amp;P of &amp;N&amp;R&amp;D &amp;T</oddHeader>
    <oddFooter>&amp;LNQCL/ADDO/014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SST</vt:lpstr>
      <vt:lpstr>Uniformity</vt:lpstr>
      <vt:lpstr>Glimepiride</vt:lpstr>
      <vt:lpstr>Glimepiride 1</vt:lpstr>
      <vt:lpstr>Glimepiride!Print_Area</vt:lpstr>
      <vt:lpstr>'Glimepiride 1'!Print_Area</vt:lpstr>
      <vt:lpstr>SST!Print_Area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user</cp:lastModifiedBy>
  <cp:lastPrinted>2016-01-15T08:45:29Z</cp:lastPrinted>
  <dcterms:created xsi:type="dcterms:W3CDTF">2005-07-05T10:19:27Z</dcterms:created>
  <dcterms:modified xsi:type="dcterms:W3CDTF">2016-02-09T06:40:00Z</dcterms:modified>
</cp:coreProperties>
</file>