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6" yWindow="816" windowWidth="20532" windowHeight="9120" activeTab="4"/>
  </bookViews>
  <sheets>
    <sheet name="SST UDU" sheetId="19" r:id="rId1"/>
    <sheet name="SST " sheetId="18" r:id="rId2"/>
    <sheet name="Uniformity" sheetId="14" r:id="rId3"/>
    <sheet name="Loralife" sheetId="15" r:id="rId4"/>
    <sheet name="LoralifeUDU" sheetId="17" r:id="rId5"/>
  </sheets>
  <externalReferences>
    <externalReference r:id="rId6"/>
  </externalReferences>
  <definedNames>
    <definedName name="_xlnm.Print_Area" localSheetId="3">Loralife!$A$1:$H$126</definedName>
    <definedName name="_xlnm.Print_Area" localSheetId="4">LoralifeUDU!$A$1:$H$136</definedName>
    <definedName name="_xlnm.Print_Area" localSheetId="1">'SST '!$A$12:$G$61</definedName>
    <definedName name="_xlnm.Print_Area" localSheetId="0">'SST UDU'!$A$12:$G$61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C83" i="17" l="1"/>
  <c r="C79" i="17"/>
  <c r="F60" i="17"/>
  <c r="F70" i="17"/>
  <c r="F59" i="17"/>
  <c r="E70" i="17"/>
  <c r="G68" i="17"/>
  <c r="G67" i="17"/>
  <c r="G66" i="17"/>
  <c r="G65" i="17"/>
  <c r="G64" i="17"/>
  <c r="G63" i="17"/>
  <c r="G62" i="17"/>
  <c r="G61" i="17"/>
  <c r="G59" i="17"/>
  <c r="D51" i="17"/>
  <c r="E38" i="17"/>
  <c r="G42" i="17"/>
  <c r="E42" i="17"/>
  <c r="B30" i="19"/>
  <c r="B21" i="19"/>
  <c r="B21" i="18"/>
  <c r="F116" i="15"/>
  <c r="F115" i="15"/>
  <c r="F113" i="15"/>
  <c r="F112" i="15"/>
  <c r="F111" i="15"/>
  <c r="F110" i="15"/>
  <c r="F109" i="15"/>
  <c r="F108" i="15"/>
  <c r="D98" i="15"/>
  <c r="G95" i="15"/>
  <c r="E95" i="15"/>
  <c r="D101" i="15"/>
  <c r="D100" i="15"/>
  <c r="H73" i="15"/>
  <c r="H72" i="15"/>
  <c r="G55" i="15"/>
  <c r="H68" i="15"/>
  <c r="B69" i="15"/>
  <c r="D51" i="15"/>
  <c r="D50" i="15"/>
  <c r="G45" i="15"/>
  <c r="F42" i="15"/>
  <c r="D42" i="15"/>
  <c r="G42" i="15"/>
  <c r="D25" i="14"/>
  <c r="D24" i="14"/>
  <c r="B31" i="18"/>
  <c r="C46" i="14" l="1"/>
  <c r="B57" i="15" s="1"/>
  <c r="C45" i="14"/>
  <c r="B53" i="19"/>
  <c r="E51" i="19"/>
  <c r="D51" i="19"/>
  <c r="C51" i="19"/>
  <c r="B51" i="19"/>
  <c r="B52" i="19" s="1"/>
  <c r="B32" i="19"/>
  <c r="E30" i="19"/>
  <c r="D30" i="19"/>
  <c r="C30" i="19"/>
  <c r="B31" i="19"/>
  <c r="B53" i="18"/>
  <c r="E51" i="18"/>
  <c r="D51" i="18"/>
  <c r="C51" i="18"/>
  <c r="B51" i="18"/>
  <c r="B52" i="18" s="1"/>
  <c r="B32" i="18"/>
  <c r="E30" i="18"/>
  <c r="D30" i="18"/>
  <c r="C30" i="18"/>
  <c r="B30" i="18"/>
  <c r="C129" i="17" l="1"/>
  <c r="B125" i="17"/>
  <c r="D109" i="17" s="1"/>
  <c r="D110" i="17" s="1"/>
  <c r="F122" i="17"/>
  <c r="E122" i="17"/>
  <c r="F121" i="17"/>
  <c r="E121" i="17"/>
  <c r="F120" i="17"/>
  <c r="E120" i="17"/>
  <c r="F119" i="17"/>
  <c r="E119" i="17"/>
  <c r="F118" i="17"/>
  <c r="E118" i="17"/>
  <c r="F117" i="17"/>
  <c r="E117" i="17"/>
  <c r="B107" i="17"/>
  <c r="F104" i="17"/>
  <c r="D104" i="17"/>
  <c r="G103" i="17"/>
  <c r="E103" i="17"/>
  <c r="G102" i="17"/>
  <c r="E102" i="17"/>
  <c r="G101" i="17"/>
  <c r="E101" i="17"/>
  <c r="G100" i="17"/>
  <c r="E100" i="17"/>
  <c r="B96" i="17"/>
  <c r="F106" i="17" s="1"/>
  <c r="B90" i="17"/>
  <c r="B89" i="17"/>
  <c r="C74" i="17"/>
  <c r="B67" i="17"/>
  <c r="B57" i="17"/>
  <c r="C56" i="17"/>
  <c r="B55" i="17"/>
  <c r="D47" i="17"/>
  <c r="B45" i="17"/>
  <c r="F42" i="17"/>
  <c r="D42" i="17"/>
  <c r="G41" i="17"/>
  <c r="E41" i="17"/>
  <c r="B34" i="17"/>
  <c r="F44" i="17" s="1"/>
  <c r="B30" i="17"/>
  <c r="D48" i="17" l="1"/>
  <c r="G38" i="17" s="1"/>
  <c r="F124" i="17"/>
  <c r="F125" i="17" s="1"/>
  <c r="F45" i="17"/>
  <c r="F46" i="17" s="1"/>
  <c r="G104" i="17"/>
  <c r="D106" i="17"/>
  <c r="D107" i="17" s="1"/>
  <c r="D108" i="17" s="1"/>
  <c r="B91" i="17"/>
  <c r="D111" i="17"/>
  <c r="D114" i="17"/>
  <c r="G129" i="17"/>
  <c r="D49" i="17"/>
  <c r="G40" i="17"/>
  <c r="F107" i="17"/>
  <c r="F108" i="17" s="1"/>
  <c r="E104" i="17"/>
  <c r="D44" i="17"/>
  <c r="D45" i="17" s="1"/>
  <c r="D46" i="17" s="1"/>
  <c r="D112" i="17"/>
  <c r="D113" i="17" s="1"/>
  <c r="F126" i="17"/>
  <c r="C120" i="15"/>
  <c r="B116" i="15"/>
  <c r="B98" i="15"/>
  <c r="F97" i="15"/>
  <c r="D97" i="15"/>
  <c r="F95" i="15"/>
  <c r="D95" i="15"/>
  <c r="I92" i="15" s="1"/>
  <c r="G94" i="15"/>
  <c r="E94" i="15"/>
  <c r="B87" i="15"/>
  <c r="B81" i="15"/>
  <c r="B83" i="15" s="1"/>
  <c r="B80" i="15"/>
  <c r="B79" i="15"/>
  <c r="C76" i="15"/>
  <c r="H71" i="15"/>
  <c r="G71" i="15"/>
  <c r="B68" i="15"/>
  <c r="H67" i="15"/>
  <c r="G67" i="15"/>
  <c r="H63" i="15"/>
  <c r="G63" i="15"/>
  <c r="C56" i="15"/>
  <c r="B55" i="15"/>
  <c r="B45" i="15"/>
  <c r="D48" i="15" s="1"/>
  <c r="F44" i="15"/>
  <c r="F45" i="15" s="1"/>
  <c r="F46" i="15" s="1"/>
  <c r="D44" i="15"/>
  <c r="I39" i="15"/>
  <c r="G41" i="15"/>
  <c r="E41" i="15"/>
  <c r="B34" i="15"/>
  <c r="B30" i="15"/>
  <c r="G40" i="15" l="1"/>
  <c r="G38" i="15"/>
  <c r="F98" i="15"/>
  <c r="F99" i="15" s="1"/>
  <c r="E39" i="17"/>
  <c r="G39" i="17"/>
  <c r="E40" i="17"/>
  <c r="D45" i="15"/>
  <c r="D46" i="15" s="1"/>
  <c r="D99" i="15"/>
  <c r="D49" i="15"/>
  <c r="E39" i="15"/>
  <c r="G39" i="15"/>
  <c r="D50" i="14"/>
  <c r="D49" i="14"/>
  <c r="C49" i="14"/>
  <c r="B49" i="14"/>
  <c r="C50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C19" i="14"/>
  <c r="E40" i="15" l="1"/>
  <c r="E38" i="15"/>
  <c r="D52" i="15" s="1"/>
  <c r="D50" i="17"/>
  <c r="D52" i="17"/>
  <c r="D102" i="15"/>
  <c r="G91" i="15"/>
  <c r="G92" i="15"/>
  <c r="E92" i="15"/>
  <c r="G93" i="15"/>
  <c r="E93" i="15"/>
  <c r="E91" i="15"/>
  <c r="E42" i="15" l="1"/>
  <c r="E60" i="17"/>
  <c r="E65" i="17"/>
  <c r="E61" i="17"/>
  <c r="E67" i="17"/>
  <c r="E66" i="17"/>
  <c r="E62" i="17"/>
  <c r="E68" i="17"/>
  <c r="E63" i="17"/>
  <c r="E59" i="17"/>
  <c r="E64" i="17"/>
  <c r="D103" i="15"/>
  <c r="D105" i="15"/>
  <c r="G65" i="15"/>
  <c r="H65" i="15" s="1"/>
  <c r="G68" i="15"/>
  <c r="G69" i="15"/>
  <c r="H69" i="15" s="1"/>
  <c r="G66" i="15"/>
  <c r="H66" i="15" s="1"/>
  <c r="G64" i="15"/>
  <c r="H64" i="15" s="1"/>
  <c r="G62" i="15"/>
  <c r="H62" i="15" s="1"/>
  <c r="G60" i="15"/>
  <c r="H60" i="15" s="1"/>
  <c r="G70" i="15"/>
  <c r="H70" i="15" s="1"/>
  <c r="G61" i="15"/>
  <c r="H61" i="15" s="1"/>
  <c r="E71" i="17" l="1"/>
  <c r="E72" i="17"/>
  <c r="F66" i="17"/>
  <c r="G60" i="17"/>
  <c r="D104" i="15"/>
  <c r="E111" i="15"/>
  <c r="E109" i="15"/>
  <c r="E110" i="15"/>
  <c r="E112" i="15"/>
  <c r="E108" i="15"/>
  <c r="E113" i="15"/>
  <c r="H74" i="15"/>
  <c r="F63" i="17" l="1"/>
  <c r="F67" i="17"/>
  <c r="G72" i="17"/>
  <c r="G70" i="17"/>
  <c r="C81" i="17"/>
  <c r="F62" i="17"/>
  <c r="F61" i="17"/>
  <c r="F65" i="17"/>
  <c r="F68" i="17"/>
  <c r="F64" i="17"/>
  <c r="F117" i="15"/>
  <c r="G120" i="15"/>
  <c r="G76" i="15"/>
  <c r="F72" i="17" l="1"/>
  <c r="F71" i="17"/>
  <c r="G74" i="17"/>
  <c r="C82" i="17"/>
  <c r="G71" i="17"/>
</calcChain>
</file>

<file path=xl/sharedStrings.xml><?xml version="1.0" encoding="utf-8"?>
<sst xmlns="http://schemas.openxmlformats.org/spreadsheetml/2006/main" count="434" uniqueCount="152">
  <si>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</si>
  <si>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</si>
  <si>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</si>
  <si>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</si>
  <si>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</si>
  <si>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</si>
  <si>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</si>
  <si>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</si>
  <si>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</si>
  <si>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</si>
  <si>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</si>
  <si>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</si>
  <si>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</si>
  <si>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</si>
  <si>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</si>
  <si>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</si>
  <si>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</si>
  <si>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</si>
  <si>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</si>
  <si>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</si>
  <si>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</si>
  <si>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</si>
  <si>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</si>
  <si>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</si>
  <si>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</si>
  <si>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</si>
  <si>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</si>
  <si>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</si>
  <si>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</si>
  <si>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</si>
  <si>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</si>
  <si>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</si>
  <si>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</si>
  <si>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</si>
  <si>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</si>
  <si>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</si>
  <si>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</si>
  <si>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</si>
  <si>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</si>
  <si>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</si>
  <si>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</si>
  <si>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</si>
  <si>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</si>
  <si>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</si>
  <si>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</si>
  <si>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</si>
  <si>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</si>
  <si>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</si>
  <si>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</si>
  <si>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</si>
  <si>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</si>
  <si>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</si>
  <si>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</si>
  <si>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</si>
  <si>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</si>
  <si>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</si>
  <si>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</si>
  <si>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</si>
  <si>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</si>
  <si>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</si>
  <si>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</si>
  <si>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</si>
  <si>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</si>
  <si>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</si>
  <si>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</si>
  <si>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</si>
  <si>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</si>
  <si>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</si>
  <si>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</si>
  <si>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</si>
  <si>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</si>
  <si>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</si>
  <si>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</si>
  <si>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</si>
  <si>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</si>
  <si>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</si>
  <si>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</si>
  <si>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</si>
  <si>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</si>
  <si>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</si>
  <si>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</si>
  <si>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</si>
  <si>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</si>
  <si>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</si>
  <si>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</si>
  <si>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</si>
  <si>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</si>
  <si>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</si>
  <si>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</si>
  <si>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</si>
  <si>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</si>
  <si>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</si>
  <si>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</si>
  <si>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</si>
  <si>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</si>
  <si>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</si>
  <si>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</si>
  <si>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</si>
  <si>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</si>
  <si>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</si>
  <si>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</si>
  <si>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</si>
  <si>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</si>
  <si>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</si>
  <si>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</si>
  <si>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</si>
  <si>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</si>
  <si>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</si>
  <si>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</si>
  <si>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</si>
  <si>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</si>
  <si>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</si>
  <si>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</si>
  <si>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</si>
  <si>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</si>
  <si>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Loratadine</t>
  </si>
  <si>
    <t>Each tablet contains Loratadine 10mg</t>
  </si>
  <si>
    <t>L24-1</t>
  </si>
  <si>
    <t>Loralife Tablets</t>
  </si>
  <si>
    <t>NDQD201511571</t>
  </si>
  <si>
    <t>Each tablet contains Loratadine 10 mg</t>
  </si>
  <si>
    <t>2015-11-25 09:19:22</t>
  </si>
  <si>
    <t>National Quality Control Laboratory</t>
  </si>
  <si>
    <t>Laboratory Data Calculation Spreadsheet</t>
  </si>
  <si>
    <t xml:space="preserve">Loratadine </t>
  </si>
  <si>
    <t>If correction for water content is NOT needed, enter 0</t>
  </si>
  <si>
    <t>Initial Standard dilution (mL):</t>
  </si>
  <si>
    <t>Desired Concetration (mg/mL):</t>
  </si>
  <si>
    <t>Each Tablet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</si>
  <si>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</si>
  <si>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</si>
  <si>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</si>
  <si>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</si>
  <si>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</si>
  <si>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</si>
  <si>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</si>
  <si>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</si>
  <si>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</si>
  <si>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</si>
  <si>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</si>
  <si>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</si>
  <si>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</si>
  <si>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</si>
  <si>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</si>
  <si>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</si>
  <si>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</si>
  <si>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t>HPLC System Suitability Report - UNIFORMITY OF DOSAGE UNITS</t>
  </si>
  <si>
    <t>LORALIFE TABLETS</t>
  </si>
  <si>
    <t>HPLC System Suitability Report - ASSAY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</si>
  <si>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1.7</t>
    </r>
  </si>
  <si>
    <t>Loratadine 10 mg</t>
  </si>
  <si>
    <t>Average Tablet Weight (mg):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</si>
</sst>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0.0000\ &quot;mg&quot;"/>
    <numFmt numFmtId="168" formatCode="0.000"/>
    <numFmt numFmtId="169" formatCode="0.0000"/>
    <numFmt numFmtId="170" formatCode="0.0\ &quot;mg&quot;"/>
    <numFmt numFmtId="171" formatCode="[$-409]d/mmm/yy;@"/>
    <numFmt numFmtId="172" formatCode="0.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2" fillId="2" borderId="0"/>
    <xf numFmtId="0" fontId="22" fillId="2" borderId="0"/>
    <xf numFmtId="9" fontId="26" fillId="0" borderId="0" applyFont="0" applyFill="0" applyBorder="0" applyAlignment="0" applyProtection="0"/>
  </cellStyleXfs>
  <cellXfs count="542">
    <xf numFmtId="0" fontId="0" fillId="2" borderId="0" xfId="0" applyFill="1"/>
    <xf numFmtId="0" fontId="1" fillId="2" borderId="0" xfId="0" applyFont="1" applyFill="1"/>
    <xf numFmtId="0" fontId="4" fillId="2" borderId="2" xfId="0" applyFont="1" applyFill="1" applyBorder="1" applyAlignment="1">
      <alignment horizontal="center"/>
    </xf>
    <xf numFmtId="0" fontId="0" fillId="2" borderId="0" xfId="0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5" fontId="8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4" xfId="0" applyNumberFormat="1" applyFont="1" applyFill="1" applyBorder="1" applyAlignment="1">
      <alignment horizontal="center"/>
    </xf>
    <xf numFmtId="168" fontId="8" fillId="2" borderId="25" xfId="0" applyNumberFormat="1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8" fontId="8" fillId="2" borderId="28" xfId="0" applyNumberFormat="1" applyFont="1" applyFill="1" applyBorder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8" fontId="9" fillId="6" borderId="32" xfId="0" applyNumberFormat="1" applyFont="1" applyFill="1" applyBorder="1" applyAlignment="1">
      <alignment horizontal="center"/>
    </xf>
    <xf numFmtId="168" fontId="9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169" fontId="8" fillId="6" borderId="36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69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69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8" fontId="9" fillId="7" borderId="23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0" fillId="3" borderId="0" xfId="0" applyNumberFormat="1" applyFont="1" applyFill="1" applyAlignment="1" applyProtection="1">
      <alignment horizontal="center"/>
      <protection locked="0"/>
    </xf>
    <xf numFmtId="169" fontId="9" fillId="2" borderId="0" xfId="0" applyNumberFormat="1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23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40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0" xfId="0" applyNumberFormat="1" applyFont="1" applyFill="1" applyBorder="1" applyAlignment="1">
      <alignment horizont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4" xfId="0" applyFont="1" applyFill="1" applyBorder="1" applyAlignment="1">
      <alignment horizontal="center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8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0" fontId="8" fillId="2" borderId="49" xfId="0" applyFont="1" applyFill="1" applyBorder="1" applyAlignment="1">
      <alignment horizontal="right"/>
    </xf>
    <xf numFmtId="0" fontId="10" fillId="3" borderId="50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69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69" fontId="8" fillId="7" borderId="18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2" fontId="8" fillId="2" borderId="17" xfId="0" applyNumberFormat="1" applyFont="1" applyFill="1" applyBorder="1" applyAlignment="1">
      <alignment horizontal="center"/>
    </xf>
    <xf numFmtId="10" fontId="8" fillId="2" borderId="22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2" fontId="8" fillId="2" borderId="28" xfId="0" applyNumberFormat="1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4" xfId="0" applyFont="1" applyFill="1" applyBorder="1" applyAlignment="1">
      <alignment horizontal="center"/>
    </xf>
    <xf numFmtId="0" fontId="8" fillId="2" borderId="55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18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19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71" fontId="5" fillId="2" borderId="0" xfId="0" applyNumberFormat="1" applyFont="1" applyFill="1"/>
    <xf numFmtId="169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right" vertical="center"/>
    </xf>
    <xf numFmtId="169" fontId="5" fillId="2" borderId="19" xfId="0" applyNumberFormat="1" applyFont="1" applyFill="1" applyBorder="1" applyAlignment="1">
      <alignment horizontal="center" vertical="center"/>
    </xf>
    <xf numFmtId="164" fontId="4" fillId="2" borderId="19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wrapText="1"/>
    </xf>
    <xf numFmtId="164" fontId="4" fillId="2" borderId="19" xfId="0" applyNumberFormat="1" applyFont="1" applyFill="1" applyBorder="1" applyAlignment="1">
      <alignment horizontal="center" wrapText="1"/>
    </xf>
    <xf numFmtId="10" fontId="5" fillId="2" borderId="23" xfId="0" applyNumberFormat="1" applyFont="1" applyFill="1" applyBorder="1" applyAlignment="1">
      <alignment horizontal="center"/>
    </xf>
    <xf numFmtId="10" fontId="5" fillId="2" borderId="40" xfId="0" applyNumberFormat="1" applyFont="1" applyFill="1" applyBorder="1" applyAlignment="1">
      <alignment horizontal="center"/>
    </xf>
    <xf numFmtId="10" fontId="5" fillId="2" borderId="30" xfId="0" applyNumberFormat="1" applyFont="1" applyFill="1" applyBorder="1" applyAlignment="1">
      <alignment horizontal="center"/>
    </xf>
    <xf numFmtId="0" fontId="3" fillId="2" borderId="0" xfId="0" applyFont="1" applyFill="1"/>
    <xf numFmtId="0" fontId="20" fillId="2" borderId="0" xfId="0" applyFont="1" applyFill="1" applyAlignment="1">
      <alignment wrapText="1"/>
    </xf>
    <xf numFmtId="0" fontId="4" fillId="2" borderId="19" xfId="0" applyFont="1" applyFill="1" applyBorder="1" applyAlignment="1">
      <alignment horizontal="center" vertical="center"/>
    </xf>
    <xf numFmtId="165" fontId="4" fillId="2" borderId="35" xfId="0" applyNumberFormat="1" applyFont="1" applyFill="1" applyBorder="1" applyAlignment="1">
      <alignment horizontal="center"/>
    </xf>
    <xf numFmtId="165" fontId="4" fillId="2" borderId="37" xfId="0" applyNumberFormat="1" applyFont="1" applyFill="1" applyBorder="1" applyAlignment="1">
      <alignment horizontal="center"/>
    </xf>
    <xf numFmtId="171" fontId="5" fillId="2" borderId="0" xfId="0" applyNumberFormat="1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5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2" fontId="10" fillId="3" borderId="36" xfId="0" applyNumberFormat="1" applyFont="1" applyFill="1" applyBorder="1" applyAlignment="1" applyProtection="1">
      <alignment horizontal="center"/>
      <protection locked="0"/>
    </xf>
    <xf numFmtId="169" fontId="9" fillId="6" borderId="47" xfId="0" applyNumberFormat="1" applyFont="1" applyFill="1" applyBorder="1" applyAlignment="1">
      <alignment horizontal="center"/>
    </xf>
    <xf numFmtId="169" fontId="9" fillId="6" borderId="48" xfId="0" applyNumberFormat="1" applyFont="1" applyFill="1" applyBorder="1" applyAlignment="1">
      <alignment horizontal="center"/>
    </xf>
    <xf numFmtId="169" fontId="10" fillId="3" borderId="24" xfId="0" applyNumberFormat="1" applyFont="1" applyFill="1" applyBorder="1" applyAlignment="1" applyProtection="1">
      <alignment horizontal="center"/>
      <protection locked="0"/>
    </xf>
    <xf numFmtId="169" fontId="10" fillId="3" borderId="28" xfId="0" applyNumberFormat="1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/>
    <xf numFmtId="0" fontId="3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0" xfId="1" applyFont="1" applyFill="1" applyAlignment="1">
      <alignment horizontal="center"/>
    </xf>
    <xf numFmtId="0" fontId="5" fillId="2" borderId="0" xfId="1" applyFont="1" applyFill="1"/>
    <xf numFmtId="0" fontId="4" fillId="2" borderId="0" xfId="1" applyFont="1" applyFill="1"/>
    <xf numFmtId="2" fontId="4" fillId="2" borderId="0" xfId="1" applyNumberFormat="1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6" fillId="3" borderId="3" xfId="1" applyFont="1" applyFill="1" applyBorder="1" applyAlignment="1" applyProtection="1">
      <alignment horizontal="center"/>
      <protection locked="0"/>
    </xf>
    <xf numFmtId="2" fontId="6" fillId="3" borderId="3" xfId="1" applyNumberFormat="1" applyFont="1" applyFill="1" applyBorder="1" applyAlignment="1" applyProtection="1">
      <alignment horizontal="center"/>
      <protection locked="0"/>
    </xf>
    <xf numFmtId="2" fontId="6" fillId="3" borderId="4" xfId="1" applyNumberFormat="1" applyFont="1" applyFill="1" applyBorder="1" applyAlignment="1" applyProtection="1">
      <alignment horizontal="center"/>
      <protection locked="0"/>
    </xf>
    <xf numFmtId="0" fontId="6" fillId="3" borderId="5" xfId="1" applyFont="1" applyFill="1" applyBorder="1" applyAlignment="1" applyProtection="1">
      <alignment horizontal="center"/>
      <protection locked="0"/>
    </xf>
    <xf numFmtId="2" fontId="6" fillId="3" borderId="5" xfId="1" applyNumberFormat="1" applyFont="1" applyFill="1" applyBorder="1" applyAlignment="1" applyProtection="1">
      <alignment horizontal="center"/>
      <protection locked="0"/>
    </xf>
    <xf numFmtId="0" fontId="5" fillId="2" borderId="4" xfId="1" applyFont="1" applyFill="1" applyBorder="1"/>
    <xf numFmtId="1" fontId="4" fillId="4" borderId="2" xfId="1" applyNumberFormat="1" applyFont="1" applyFill="1" applyBorder="1" applyAlignment="1">
      <alignment horizontal="center"/>
    </xf>
    <xf numFmtId="1" fontId="4" fillId="4" borderId="1" xfId="1" applyNumberFormat="1" applyFont="1" applyFill="1" applyBorder="1" applyAlignment="1">
      <alignment horizontal="center"/>
    </xf>
    <xf numFmtId="2" fontId="4" fillId="4" borderId="1" xfId="1" applyNumberFormat="1" applyFont="1" applyFill="1" applyBorder="1" applyAlignment="1">
      <alignment horizontal="center"/>
    </xf>
    <xf numFmtId="0" fontId="5" fillId="2" borderId="3" xfId="1" applyFont="1" applyFill="1" applyBorder="1"/>
    <xf numFmtId="10" fontId="4" fillId="5" borderId="1" xfId="1" applyNumberFormat="1" applyFont="1" applyFill="1" applyBorder="1" applyAlignment="1">
      <alignment horizontal="center"/>
    </xf>
    <xf numFmtId="165" fontId="4" fillId="2" borderId="0" xfId="1" applyNumberFormat="1" applyFont="1" applyFill="1" applyAlignment="1">
      <alignment horizontal="center"/>
    </xf>
    <xf numFmtId="0" fontId="5" fillId="2" borderId="6" xfId="1" applyFont="1" applyFill="1" applyBorder="1"/>
    <xf numFmtId="0" fontId="5" fillId="2" borderId="5" xfId="1" applyFont="1" applyFill="1" applyBorder="1"/>
    <xf numFmtId="0" fontId="4" fillId="4" borderId="1" xfId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5" fillId="2" borderId="7" xfId="1" applyFont="1" applyFill="1" applyBorder="1"/>
    <xf numFmtId="0" fontId="5" fillId="2" borderId="8" xfId="1" applyFont="1" applyFill="1" applyBorder="1"/>
    <xf numFmtId="0" fontId="5" fillId="2" borderId="0" xfId="1" applyFont="1" applyFill="1" applyAlignment="1" applyProtection="1">
      <alignment horizontal="left"/>
      <protection locked="0"/>
    </xf>
    <xf numFmtId="0" fontId="5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2" fillId="2" borderId="0" xfId="1" applyFill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8" fillId="2" borderId="0" xfId="1" applyFont="1" applyFill="1"/>
    <xf numFmtId="0" fontId="7" fillId="2" borderId="0" xfId="1" applyFont="1" applyFill="1"/>
    <xf numFmtId="0" fontId="9" fillId="2" borderId="0" xfId="1" applyFont="1" applyFill="1"/>
    <xf numFmtId="0" fontId="9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0" fontId="8" fillId="3" borderId="0" xfId="1" applyFont="1" applyFill="1" applyProtection="1">
      <protection locked="0"/>
    </xf>
    <xf numFmtId="15" fontId="11" fillId="3" borderId="0" xfId="1" applyNumberFormat="1" applyFont="1" applyFill="1" applyAlignment="1" applyProtection="1">
      <alignment horizontal="left"/>
      <protection locked="0"/>
    </xf>
    <xf numFmtId="0" fontId="11" fillId="2" borderId="0" xfId="1" applyFont="1" applyFill="1"/>
    <xf numFmtId="15" fontId="8" fillId="2" borderId="0" xfId="1" applyNumberFormat="1" applyFont="1" applyFill="1" applyAlignment="1">
      <alignment horizontal="left"/>
    </xf>
    <xf numFmtId="0" fontId="7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0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2" fontId="10" fillId="3" borderId="0" xfId="1" applyNumberFormat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/>
    </xf>
    <xf numFmtId="0" fontId="15" fillId="2" borderId="0" xfId="1" applyFont="1" applyFill="1"/>
    <xf numFmtId="0" fontId="8" fillId="2" borderId="12" xfId="1" applyFont="1" applyFill="1" applyBorder="1" applyAlignment="1">
      <alignment horizontal="right"/>
    </xf>
    <xf numFmtId="0" fontId="10" fillId="3" borderId="60" xfId="1" applyFont="1" applyFill="1" applyBorder="1" applyAlignment="1" applyProtection="1">
      <alignment horizontal="center"/>
      <protection locked="0"/>
    </xf>
    <xf numFmtId="0" fontId="8" fillId="2" borderId="14" xfId="1" applyFont="1" applyFill="1" applyBorder="1" applyAlignment="1">
      <alignment horizontal="right"/>
    </xf>
    <xf numFmtId="0" fontId="10" fillId="3" borderId="25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/>
    </xf>
    <xf numFmtId="0" fontId="8" fillId="2" borderId="20" xfId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168" fontId="8" fillId="2" borderId="17" xfId="1" applyNumberFormat="1" applyFont="1" applyFill="1" applyBorder="1" applyAlignment="1">
      <alignment horizontal="center"/>
    </xf>
    <xf numFmtId="168" fontId="8" fillId="2" borderId="22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center"/>
    </xf>
    <xf numFmtId="0" fontId="10" fillId="3" borderId="14" xfId="1" applyFont="1" applyFill="1" applyBorder="1" applyAlignment="1" applyProtection="1">
      <alignment horizontal="center"/>
      <protection locked="0"/>
    </xf>
    <xf numFmtId="168" fontId="8" fillId="2" borderId="24" xfId="1" applyNumberFormat="1" applyFont="1" applyFill="1" applyBorder="1" applyAlignment="1">
      <alignment horizontal="center"/>
    </xf>
    <xf numFmtId="168" fontId="8" fillId="2" borderId="25" xfId="1" applyNumberFormat="1" applyFont="1" applyFill="1" applyBorder="1" applyAlignment="1">
      <alignment horizontal="center"/>
    </xf>
    <xf numFmtId="0" fontId="8" fillId="2" borderId="26" xfId="1" applyFont="1" applyFill="1" applyBorder="1" applyAlignment="1">
      <alignment horizontal="center"/>
    </xf>
    <xf numFmtId="0" fontId="10" fillId="3" borderId="27" xfId="1" applyFont="1" applyFill="1" applyBorder="1" applyAlignment="1" applyProtection="1">
      <alignment horizontal="center"/>
      <protection locked="0"/>
    </xf>
    <xf numFmtId="168" fontId="8" fillId="2" borderId="28" xfId="1" applyNumberFormat="1" applyFont="1" applyFill="1" applyBorder="1" applyAlignment="1">
      <alignment horizontal="center"/>
    </xf>
    <xf numFmtId="168" fontId="8" fillId="2" borderId="29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right"/>
    </xf>
    <xf numFmtId="1" fontId="9" fillId="6" borderId="31" xfId="1" applyNumberFormat="1" applyFont="1" applyFill="1" applyBorder="1" applyAlignment="1">
      <alignment horizontal="center"/>
    </xf>
    <xf numFmtId="168" fontId="9" fillId="6" borderId="32" xfId="1" applyNumberFormat="1" applyFont="1" applyFill="1" applyBorder="1" applyAlignment="1">
      <alignment horizontal="center"/>
    </xf>
    <xf numFmtId="168" fontId="9" fillId="6" borderId="33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right"/>
    </xf>
    <xf numFmtId="0" fontId="10" fillId="3" borderId="35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36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8" fillId="2" borderId="33" xfId="1" applyFont="1" applyFill="1" applyBorder="1" applyAlignment="1">
      <alignment horizontal="center"/>
    </xf>
    <xf numFmtId="2" fontId="8" fillId="7" borderId="36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6" borderId="37" xfId="1" applyNumberFormat="1" applyFont="1" applyFill="1" applyBorder="1" applyAlignment="1">
      <alignment horizontal="center"/>
    </xf>
    <xf numFmtId="0" fontId="8" fillId="2" borderId="38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2" fontId="8" fillId="6" borderId="30" xfId="1" applyNumberFormat="1" applyFont="1" applyFill="1" applyBorder="1" applyAlignment="1">
      <alignment horizontal="center"/>
    </xf>
    <xf numFmtId="168" fontId="9" fillId="7" borderId="23" xfId="1" applyNumberFormat="1" applyFont="1" applyFill="1" applyBorder="1" applyAlignment="1">
      <alignment horizontal="center"/>
    </xf>
    <xf numFmtId="168" fontId="8" fillId="2" borderId="0" xfId="1" applyNumberFormat="1" applyFont="1" applyFill="1" applyAlignment="1">
      <alignment horizontal="center"/>
    </xf>
    <xf numFmtId="10" fontId="8" fillId="6" borderId="36" xfId="1" applyNumberFormat="1" applyFont="1" applyFill="1" applyBorder="1" applyAlignment="1">
      <alignment horizontal="center"/>
    </xf>
    <xf numFmtId="0" fontId="8" fillId="2" borderId="39" xfId="1" applyFont="1" applyFill="1" applyBorder="1" applyAlignment="1">
      <alignment horizontal="right"/>
    </xf>
    <xf numFmtId="0" fontId="8" fillId="7" borderId="30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0" fontId="9" fillId="2" borderId="61" xfId="1" applyFont="1" applyFill="1" applyBorder="1" applyAlignment="1">
      <alignment horizontal="center"/>
    </xf>
    <xf numFmtId="0" fontId="9" fillId="7" borderId="52" xfId="1" applyFont="1" applyFill="1" applyBorder="1" applyAlignment="1">
      <alignment horizontal="center"/>
    </xf>
    <xf numFmtId="0" fontId="9" fillId="7" borderId="10" xfId="1" applyFont="1" applyFill="1" applyBorder="1" applyAlignment="1">
      <alignment horizontal="center"/>
    </xf>
    <xf numFmtId="0" fontId="9" fillId="7" borderId="53" xfId="1" applyFont="1" applyFill="1" applyBorder="1" applyAlignment="1">
      <alignment horizontal="center" wrapText="1"/>
    </xf>
    <xf numFmtId="0" fontId="9" fillId="7" borderId="13" xfId="1" applyFont="1" applyFill="1" applyBorder="1" applyAlignment="1">
      <alignment horizontal="center" wrapText="1"/>
    </xf>
    <xf numFmtId="0" fontId="8" fillId="2" borderId="21" xfId="1" applyFont="1" applyFill="1" applyBorder="1" applyAlignment="1">
      <alignment horizontal="center"/>
    </xf>
    <xf numFmtId="0" fontId="11" fillId="3" borderId="4" xfId="1" applyFont="1" applyFill="1" applyBorder="1" applyAlignment="1">
      <alignment horizontal="center" wrapText="1"/>
    </xf>
    <xf numFmtId="2" fontId="8" fillId="2" borderId="17" xfId="1" applyNumberFormat="1" applyFont="1" applyFill="1" applyBorder="1" applyAlignment="1">
      <alignment horizontal="center"/>
    </xf>
    <xf numFmtId="2" fontId="8" fillId="2" borderId="4" xfId="1" applyNumberFormat="1" applyFont="1" applyFill="1" applyBorder="1" applyAlignment="1">
      <alignment horizontal="center"/>
    </xf>
    <xf numFmtId="2" fontId="8" fillId="2" borderId="20" xfId="1" applyNumberFormat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11" fillId="3" borderId="3" xfId="1" applyFont="1" applyFill="1" applyBorder="1" applyAlignment="1">
      <alignment horizontal="center" wrapText="1"/>
    </xf>
    <xf numFmtId="2" fontId="8" fillId="2" borderId="24" xfId="1" applyNumberFormat="1" applyFont="1" applyFill="1" applyBorder="1" applyAlignment="1">
      <alignment horizontal="center"/>
    </xf>
    <xf numFmtId="2" fontId="8" fillId="2" borderId="3" xfId="1" applyNumberFormat="1" applyFont="1" applyFill="1" applyBorder="1" applyAlignment="1">
      <alignment horizontal="center"/>
    </xf>
    <xf numFmtId="2" fontId="8" fillId="2" borderId="15" xfId="1" applyNumberFormat="1" applyFont="1" applyFill="1" applyBorder="1" applyAlignment="1">
      <alignment horizontal="center"/>
    </xf>
    <xf numFmtId="0" fontId="8" fillId="2" borderId="39" xfId="1" applyFont="1" applyFill="1" applyBorder="1" applyAlignment="1">
      <alignment horizontal="center"/>
    </xf>
    <xf numFmtId="0" fontId="11" fillId="3" borderId="62" xfId="1" applyFont="1" applyFill="1" applyBorder="1" applyAlignment="1">
      <alignment horizontal="center" wrapText="1"/>
    </xf>
    <xf numFmtId="2" fontId="8" fillId="2" borderId="32" xfId="1" applyNumberFormat="1" applyFont="1" applyFill="1" applyBorder="1" applyAlignment="1">
      <alignment horizontal="center"/>
    </xf>
    <xf numFmtId="2" fontId="8" fillId="2" borderId="62" xfId="1" applyNumberFormat="1" applyFont="1" applyFill="1" applyBorder="1" applyAlignment="1">
      <alignment horizontal="center"/>
    </xf>
    <xf numFmtId="2" fontId="8" fillId="2" borderId="41" xfId="1" applyNumberFormat="1" applyFont="1" applyFill="1" applyBorder="1" applyAlignment="1">
      <alignment horizontal="center"/>
    </xf>
    <xf numFmtId="0" fontId="8" fillId="2" borderId="15" xfId="1" applyFont="1" applyFill="1" applyBorder="1"/>
    <xf numFmtId="10" fontId="9" fillId="2" borderId="0" xfId="1" applyNumberFormat="1" applyFont="1" applyFill="1" applyAlignment="1">
      <alignment horizontal="center"/>
    </xf>
    <xf numFmtId="2" fontId="9" fillId="5" borderId="18" xfId="1" applyNumberFormat="1" applyFont="1" applyFill="1" applyBorder="1" applyAlignment="1">
      <alignment horizontal="center"/>
    </xf>
    <xf numFmtId="2" fontId="10" fillId="5" borderId="18" xfId="1" applyNumberFormat="1" applyFont="1" applyFill="1" applyBorder="1" applyAlignment="1">
      <alignment horizontal="center"/>
    </xf>
    <xf numFmtId="10" fontId="9" fillId="6" borderId="18" xfId="1" applyNumberFormat="1" applyFont="1" applyFill="1" applyBorder="1" applyAlignment="1">
      <alignment horizontal="center"/>
    </xf>
    <xf numFmtId="10" fontId="10" fillId="6" borderId="18" xfId="1" applyNumberFormat="1" applyFont="1" applyFill="1" applyBorder="1" applyAlignment="1">
      <alignment horizontal="center"/>
    </xf>
    <xf numFmtId="10" fontId="9" fillId="2" borderId="9" xfId="1" applyNumberFormat="1" applyFont="1" applyFill="1" applyBorder="1" applyAlignment="1">
      <alignment horizontal="center"/>
    </xf>
    <xf numFmtId="2" fontId="9" fillId="5" borderId="63" xfId="1" applyNumberFormat="1" applyFont="1" applyFill="1" applyBorder="1" applyAlignment="1">
      <alignment horizontal="center"/>
    </xf>
    <xf numFmtId="2" fontId="10" fillId="5" borderId="63" xfId="1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172" fontId="9" fillId="2" borderId="0" xfId="1" applyNumberFormat="1" applyFont="1" applyFill="1" applyAlignment="1">
      <alignment horizontal="center"/>
    </xf>
    <xf numFmtId="165" fontId="9" fillId="2" borderId="0" xfId="1" applyNumberFormat="1" applyFont="1" applyFill="1" applyAlignment="1">
      <alignment horizontal="center"/>
    </xf>
    <xf numFmtId="0" fontId="8" fillId="2" borderId="1" xfId="1" applyFont="1" applyFill="1" applyBorder="1" applyAlignment="1">
      <alignment horizontal="right"/>
    </xf>
    <xf numFmtId="2" fontId="8" fillId="2" borderId="1" xfId="1" applyNumberFormat="1" applyFont="1" applyFill="1" applyBorder="1" applyAlignment="1">
      <alignment horizontal="center"/>
    </xf>
    <xf numFmtId="0" fontId="11" fillId="3" borderId="1" xfId="1" applyFont="1" applyFill="1" applyBorder="1" applyAlignment="1" applyProtection="1">
      <alignment horizontal="center"/>
      <protection locked="0"/>
    </xf>
    <xf numFmtId="1" fontId="9" fillId="6" borderId="1" xfId="1" applyNumberFormat="1" applyFont="1" applyFill="1" applyBorder="1" applyAlignment="1">
      <alignment horizontal="center"/>
    </xf>
    <xf numFmtId="0" fontId="9" fillId="2" borderId="0" xfId="1" applyFont="1" applyFill="1" applyAlignment="1" applyProtection="1">
      <alignment horizontal="center"/>
      <protection locked="0"/>
    </xf>
    <xf numFmtId="0" fontId="14" fillId="2" borderId="0" xfId="1" applyFont="1" applyFill="1"/>
    <xf numFmtId="0" fontId="10" fillId="3" borderId="13" xfId="1" applyFont="1" applyFill="1" applyBorder="1" applyAlignment="1" applyProtection="1">
      <alignment horizontal="center"/>
      <protection locked="0"/>
    </xf>
    <xf numFmtId="0" fontId="9" fillId="2" borderId="45" xfId="1" applyFont="1" applyFill="1" applyBorder="1" applyAlignment="1">
      <alignment horizontal="center"/>
    </xf>
    <xf numFmtId="0" fontId="9" fillId="2" borderId="34" xfId="1" applyFont="1" applyFill="1" applyBorder="1" applyAlignment="1">
      <alignment horizontal="center"/>
    </xf>
    <xf numFmtId="0" fontId="10" fillId="3" borderId="15" xfId="1" applyFont="1" applyFill="1" applyBorder="1" applyAlignment="1" applyProtection="1">
      <alignment horizontal="center"/>
      <protection locked="0"/>
    </xf>
    <xf numFmtId="168" fontId="8" fillId="2" borderId="4" xfId="1" applyNumberFormat="1" applyFont="1" applyFill="1" applyBorder="1" applyAlignment="1">
      <alignment horizontal="center"/>
    </xf>
    <xf numFmtId="0" fontId="10" fillId="3" borderId="46" xfId="1" applyFont="1" applyFill="1" applyBorder="1" applyAlignment="1" applyProtection="1">
      <alignment horizontal="center"/>
      <protection locked="0"/>
    </xf>
    <xf numFmtId="168" fontId="8" fillId="2" borderId="3" xfId="1" applyNumberFormat="1" applyFont="1" applyFill="1" applyBorder="1" applyAlignment="1">
      <alignment horizontal="center"/>
    </xf>
    <xf numFmtId="168" fontId="10" fillId="3" borderId="0" xfId="1" applyNumberFormat="1" applyFont="1" applyFill="1" applyAlignment="1" applyProtection="1">
      <alignment horizontal="center"/>
      <protection locked="0"/>
    </xf>
    <xf numFmtId="168" fontId="8" fillId="2" borderId="5" xfId="1" applyNumberFormat="1" applyFont="1" applyFill="1" applyBorder="1" applyAlignment="1">
      <alignment horizontal="center"/>
    </xf>
    <xf numFmtId="168" fontId="10" fillId="3" borderId="7" xfId="1" applyNumberFormat="1" applyFont="1" applyFill="1" applyBorder="1" applyAlignment="1" applyProtection="1">
      <alignment horizontal="center"/>
      <protection locked="0"/>
    </xf>
    <xf numFmtId="168" fontId="9" fillId="6" borderId="48" xfId="1" applyNumberFormat="1" applyFont="1" applyFill="1" applyBorder="1" applyAlignment="1">
      <alignment horizontal="center"/>
    </xf>
    <xf numFmtId="168" fontId="9" fillId="6" borderId="30" xfId="1" applyNumberFormat="1" applyFont="1" applyFill="1" applyBorder="1" applyAlignment="1">
      <alignment horizontal="center"/>
    </xf>
    <xf numFmtId="0" fontId="10" fillId="3" borderId="50" xfId="1" applyFont="1" applyFill="1" applyBorder="1" applyAlignment="1" applyProtection="1">
      <alignment horizontal="center"/>
      <protection locked="0"/>
    </xf>
    <xf numFmtId="2" fontId="8" fillId="6" borderId="18" xfId="1" applyNumberFormat="1" applyFont="1" applyFill="1" applyBorder="1" applyAlignment="1">
      <alignment horizontal="center"/>
    </xf>
    <xf numFmtId="2" fontId="8" fillId="7" borderId="18" xfId="1" applyNumberFormat="1" applyFont="1" applyFill="1" applyBorder="1" applyAlignment="1">
      <alignment horizontal="center"/>
    </xf>
    <xf numFmtId="0" fontId="8" fillId="2" borderId="64" xfId="1" applyFont="1" applyFill="1" applyBorder="1" applyAlignment="1">
      <alignment horizontal="right"/>
    </xf>
    <xf numFmtId="169" fontId="8" fillId="7" borderId="18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16" xfId="1" applyFont="1" applyFill="1" applyBorder="1" applyAlignment="1">
      <alignment horizontal="right"/>
    </xf>
    <xf numFmtId="0" fontId="8" fillId="2" borderId="51" xfId="1" applyFont="1" applyFill="1" applyBorder="1" applyAlignment="1">
      <alignment horizontal="right"/>
    </xf>
    <xf numFmtId="2" fontId="8" fillId="7" borderId="22" xfId="1" applyNumberFormat="1" applyFont="1" applyFill="1" applyBorder="1" applyAlignment="1">
      <alignment horizontal="center"/>
    </xf>
    <xf numFmtId="0" fontId="8" fillId="2" borderId="35" xfId="1" applyFont="1" applyFill="1" applyBorder="1" applyAlignment="1">
      <alignment horizontal="right"/>
    </xf>
    <xf numFmtId="168" fontId="9" fillId="7" borderId="35" xfId="1" applyNumberFormat="1" applyFont="1" applyFill="1" applyBorder="1" applyAlignment="1">
      <alignment horizontal="center"/>
    </xf>
    <xf numFmtId="0" fontId="8" fillId="2" borderId="36" xfId="1" applyFont="1" applyFill="1" applyBorder="1" applyAlignment="1">
      <alignment horizontal="right"/>
    </xf>
    <xf numFmtId="10" fontId="9" fillId="6" borderId="36" xfId="1" applyNumberFormat="1" applyFont="1" applyFill="1" applyBorder="1" applyAlignment="1">
      <alignment horizontal="center"/>
    </xf>
    <xf numFmtId="0" fontId="8" fillId="2" borderId="37" xfId="1" applyFont="1" applyFill="1" applyBorder="1" applyAlignment="1">
      <alignment horizontal="right"/>
    </xf>
    <xf numFmtId="0" fontId="9" fillId="7" borderId="37" xfId="1" applyFont="1" applyFill="1" applyBorder="1" applyAlignment="1">
      <alignment horizontal="center"/>
    </xf>
    <xf numFmtId="0" fontId="9" fillId="2" borderId="52" xfId="1" applyFont="1" applyFill="1" applyBorder="1" applyAlignment="1">
      <alignment horizontal="center"/>
    </xf>
    <xf numFmtId="0" fontId="9" fillId="2" borderId="53" xfId="1" applyFont="1" applyFill="1" applyBorder="1"/>
    <xf numFmtId="0" fontId="9" fillId="2" borderId="13" xfId="1" applyFont="1" applyFill="1" applyBorder="1" applyAlignment="1">
      <alignment horizontal="center" wrapText="1"/>
    </xf>
    <xf numFmtId="168" fontId="10" fillId="3" borderId="24" xfId="1" applyNumberFormat="1" applyFont="1" applyFill="1" applyBorder="1" applyAlignment="1" applyProtection="1">
      <alignment horizontal="center"/>
      <protection locked="0"/>
    </xf>
    <xf numFmtId="10" fontId="8" fillId="2" borderId="22" xfId="1" applyNumberFormat="1" applyFont="1" applyFill="1" applyBorder="1" applyAlignment="1">
      <alignment horizontal="center"/>
    </xf>
    <xf numFmtId="10" fontId="8" fillId="2" borderId="25" xfId="1" applyNumberFormat="1" applyFont="1" applyFill="1" applyBorder="1" applyAlignment="1">
      <alignment horizontal="center"/>
    </xf>
    <xf numFmtId="0" fontId="8" fillId="2" borderId="27" xfId="1" applyFont="1" applyFill="1" applyBorder="1" applyAlignment="1">
      <alignment horizontal="center"/>
    </xf>
    <xf numFmtId="168" fontId="10" fillId="3" borderId="28" xfId="1" applyNumberFormat="1" applyFont="1" applyFill="1" applyBorder="1" applyAlignment="1" applyProtection="1">
      <alignment horizontal="center"/>
      <protection locked="0"/>
    </xf>
    <xf numFmtId="2" fontId="8" fillId="2" borderId="28" xfId="1" applyNumberFormat="1" applyFont="1" applyFill="1" applyBorder="1" applyAlignment="1">
      <alignment horizontal="center"/>
    </xf>
    <xf numFmtId="10" fontId="8" fillId="2" borderId="29" xfId="1" applyNumberFormat="1" applyFont="1" applyFill="1" applyBorder="1" applyAlignment="1">
      <alignment horizontal="center"/>
    </xf>
    <xf numFmtId="168" fontId="9" fillId="2" borderId="0" xfId="1" applyNumberFormat="1" applyFont="1" applyFill="1" applyAlignment="1">
      <alignment horizontal="center"/>
    </xf>
    <xf numFmtId="168" fontId="8" fillId="2" borderId="2" xfId="1" applyNumberFormat="1" applyFont="1" applyFill="1" applyBorder="1" applyAlignment="1">
      <alignment horizontal="right"/>
    </xf>
    <xf numFmtId="10" fontId="10" fillId="7" borderId="18" xfId="1" applyNumberFormat="1" applyFont="1" applyFill="1" applyBorder="1" applyAlignment="1">
      <alignment horizontal="center"/>
    </xf>
    <xf numFmtId="0" fontId="8" fillId="2" borderId="14" xfId="1" applyFont="1" applyFill="1" applyBorder="1"/>
    <xf numFmtId="0" fontId="8" fillId="2" borderId="6" xfId="1" applyFont="1" applyFill="1" applyBorder="1"/>
    <xf numFmtId="0" fontId="8" fillId="2" borderId="39" xfId="1" applyFont="1" applyFill="1" applyBorder="1"/>
    <xf numFmtId="0" fontId="8" fillId="2" borderId="54" xfId="1" applyFont="1" applyFill="1" applyBorder="1" applyAlignment="1">
      <alignment horizontal="center"/>
    </xf>
    <xf numFmtId="0" fontId="8" fillId="2" borderId="55" xfId="1" applyFont="1" applyFill="1" applyBorder="1" applyAlignment="1">
      <alignment horizontal="right"/>
    </xf>
    <xf numFmtId="0" fontId="10" fillId="7" borderId="37" xfId="1" applyFont="1" applyFill="1" applyBorder="1" applyAlignment="1">
      <alignment horizontal="center"/>
    </xf>
    <xf numFmtId="0" fontId="16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9" fillId="2" borderId="10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/>
    <xf numFmtId="0" fontId="3" fillId="2" borderId="0" xfId="2" applyFont="1" applyFill="1" applyAlignment="1">
      <alignment horizontal="left"/>
    </xf>
    <xf numFmtId="0" fontId="4" fillId="2" borderId="0" xfId="2" applyFont="1" applyFill="1" applyAlignment="1">
      <alignment horizontal="left"/>
    </xf>
    <xf numFmtId="0" fontId="4" fillId="2" borderId="0" xfId="2" applyFont="1" applyFill="1" applyAlignment="1">
      <alignment horizontal="center"/>
    </xf>
    <xf numFmtId="0" fontId="5" fillId="2" borderId="0" xfId="2" applyFont="1" applyFill="1"/>
    <xf numFmtId="0" fontId="4" fillId="2" borderId="0" xfId="2" applyFont="1" applyFill="1"/>
    <xf numFmtId="2" fontId="4" fillId="2" borderId="0" xfId="2" applyNumberFormat="1" applyFont="1" applyFill="1" applyAlignment="1">
      <alignment horizontal="center"/>
    </xf>
    <xf numFmtId="164" fontId="4" fillId="2" borderId="0" xfId="2" applyNumberFormat="1" applyFont="1" applyFill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6" fillId="3" borderId="3" xfId="2" applyFont="1" applyFill="1" applyBorder="1" applyAlignment="1" applyProtection="1">
      <alignment horizontal="center"/>
      <protection locked="0"/>
    </xf>
    <xf numFmtId="2" fontId="6" fillId="3" borderId="3" xfId="2" applyNumberFormat="1" applyFont="1" applyFill="1" applyBorder="1" applyAlignment="1" applyProtection="1">
      <alignment horizontal="center"/>
      <protection locked="0"/>
    </xf>
    <xf numFmtId="2" fontId="6" fillId="3" borderId="4" xfId="2" applyNumberFormat="1" applyFont="1" applyFill="1" applyBorder="1" applyAlignment="1" applyProtection="1">
      <alignment horizontal="center"/>
      <protection locked="0"/>
    </xf>
    <xf numFmtId="0" fontId="6" fillId="3" borderId="5" xfId="2" applyFont="1" applyFill="1" applyBorder="1" applyAlignment="1" applyProtection="1">
      <alignment horizontal="center"/>
      <protection locked="0"/>
    </xf>
    <xf numFmtId="2" fontId="6" fillId="3" borderId="5" xfId="2" applyNumberFormat="1" applyFont="1" applyFill="1" applyBorder="1" applyAlignment="1" applyProtection="1">
      <alignment horizontal="center"/>
      <protection locked="0"/>
    </xf>
    <xf numFmtId="0" fontId="5" fillId="2" borderId="4" xfId="2" applyFont="1" applyFill="1" applyBorder="1"/>
    <xf numFmtId="1" fontId="4" fillId="4" borderId="2" xfId="2" applyNumberFormat="1" applyFont="1" applyFill="1" applyBorder="1" applyAlignment="1">
      <alignment horizontal="center"/>
    </xf>
    <xf numFmtId="1" fontId="4" fillId="4" borderId="1" xfId="2" applyNumberFormat="1" applyFont="1" applyFill="1" applyBorder="1" applyAlignment="1">
      <alignment horizontal="center"/>
    </xf>
    <xf numFmtId="2" fontId="4" fillId="4" borderId="1" xfId="2" applyNumberFormat="1" applyFont="1" applyFill="1" applyBorder="1" applyAlignment="1">
      <alignment horizontal="center"/>
    </xf>
    <xf numFmtId="0" fontId="5" fillId="2" borderId="3" xfId="2" applyFont="1" applyFill="1" applyBorder="1"/>
    <xf numFmtId="10" fontId="4" fillId="5" borderId="1" xfId="2" applyNumberFormat="1" applyFont="1" applyFill="1" applyBorder="1" applyAlignment="1">
      <alignment horizontal="center"/>
    </xf>
    <xf numFmtId="165" fontId="4" fillId="2" borderId="0" xfId="2" applyNumberFormat="1" applyFont="1" applyFill="1" applyAlignment="1">
      <alignment horizontal="center"/>
    </xf>
    <xf numFmtId="0" fontId="5" fillId="2" borderId="6" xfId="2" applyFont="1" applyFill="1" applyBorder="1"/>
    <xf numFmtId="0" fontId="5" fillId="2" borderId="5" xfId="2" applyFont="1" applyFill="1" applyBorder="1"/>
    <xf numFmtId="0" fontId="4" fillId="4" borderId="1" xfId="2" applyFont="1" applyFill="1" applyBorder="1" applyAlignment="1">
      <alignment horizontal="center"/>
    </xf>
    <xf numFmtId="0" fontId="4" fillId="2" borderId="7" xfId="2" applyFont="1" applyFill="1" applyBorder="1" applyAlignment="1">
      <alignment horizontal="center"/>
    </xf>
    <xf numFmtId="0" fontId="5" fillId="2" borderId="7" xfId="2" applyFont="1" applyFill="1" applyBorder="1"/>
    <xf numFmtId="0" fontId="5" fillId="2" borderId="8" xfId="2" applyFont="1" applyFill="1" applyBorder="1"/>
    <xf numFmtId="0" fontId="5" fillId="2" borderId="0" xfId="2" applyFont="1" applyFill="1" applyAlignment="1" applyProtection="1">
      <alignment horizontal="left"/>
      <protection locked="0"/>
    </xf>
    <xf numFmtId="0" fontId="5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2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7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7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9" fontId="4" fillId="2" borderId="23" xfId="0" applyNumberFormat="1" applyFont="1" applyFill="1" applyBorder="1" applyAlignment="1">
      <alignment horizontal="center" vertical="center"/>
    </xf>
    <xf numFmtId="169" fontId="4" fillId="2" borderId="3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0" fillId="2" borderId="56" xfId="0" applyFont="1" applyFill="1" applyBorder="1" applyAlignment="1">
      <alignment horizontal="center" wrapText="1"/>
    </xf>
    <xf numFmtId="0" fontId="20" fillId="2" borderId="57" xfId="0" applyFont="1" applyFill="1" applyBorder="1" applyAlignment="1">
      <alignment horizontal="center" wrapText="1"/>
    </xf>
    <xf numFmtId="0" fontId="20" fillId="2" borderId="58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6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center"/>
    </xf>
    <xf numFmtId="0" fontId="16" fillId="2" borderId="58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58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16" fillId="2" borderId="58" xfId="0" applyFont="1" applyFill="1" applyBorder="1" applyAlignment="1">
      <alignment horizontal="left" vertical="center" wrapText="1"/>
    </xf>
    <xf numFmtId="0" fontId="9" fillId="2" borderId="45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9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23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16" fillId="2" borderId="56" xfId="1" applyFont="1" applyFill="1" applyBorder="1" applyAlignment="1">
      <alignment horizontal="center"/>
    </xf>
    <xf numFmtId="0" fontId="16" fillId="2" borderId="57" xfId="1" applyFont="1" applyFill="1" applyBorder="1" applyAlignment="1">
      <alignment horizontal="center"/>
    </xf>
    <xf numFmtId="0" fontId="11" fillId="3" borderId="0" xfId="1" applyFont="1" applyFill="1" applyAlignment="1" applyProtection="1">
      <alignment horizontal="left"/>
      <protection locked="0"/>
    </xf>
    <xf numFmtId="0" fontId="16" fillId="2" borderId="56" xfId="1" applyFont="1" applyFill="1" applyBorder="1" applyAlignment="1">
      <alignment horizontal="left" vertical="center" wrapText="1"/>
    </xf>
    <xf numFmtId="0" fontId="16" fillId="2" borderId="57" xfId="1" applyFont="1" applyFill="1" applyBorder="1" applyAlignment="1">
      <alignment horizontal="left" vertical="center" wrapText="1"/>
    </xf>
    <xf numFmtId="0" fontId="16" fillId="2" borderId="58" xfId="1" applyFont="1" applyFill="1" applyBorder="1" applyAlignment="1">
      <alignment horizontal="left" vertical="center" wrapText="1"/>
    </xf>
    <xf numFmtId="0" fontId="9" fillId="2" borderId="45" xfId="1" applyFont="1" applyFill="1" applyBorder="1" applyAlignment="1">
      <alignment horizontal="center"/>
    </xf>
    <xf numFmtId="0" fontId="9" fillId="2" borderId="34" xfId="1" applyFont="1" applyFill="1" applyBorder="1" applyAlignment="1">
      <alignment horizontal="center"/>
    </xf>
    <xf numFmtId="0" fontId="9" fillId="2" borderId="59" xfId="1" applyFont="1" applyFill="1" applyBorder="1" applyAlignment="1">
      <alignment horizontal="center"/>
    </xf>
    <xf numFmtId="0" fontId="16" fillId="2" borderId="12" xfId="1" applyFont="1" applyFill="1" applyBorder="1" applyAlignment="1">
      <alignment horizontal="left" vertical="center" wrapText="1"/>
    </xf>
    <xf numFmtId="0" fontId="16" fillId="2" borderId="13" xfId="1" applyFont="1" applyFill="1" applyBorder="1" applyAlignment="1">
      <alignment horizontal="left" vertical="center" wrapText="1"/>
    </xf>
    <xf numFmtId="0" fontId="16" fillId="2" borderId="39" xfId="1" applyFont="1" applyFill="1" applyBorder="1" applyAlignment="1">
      <alignment horizontal="left" vertical="center" wrapText="1"/>
    </xf>
    <xf numFmtId="0" fontId="16" fillId="2" borderId="41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9" fillId="2" borderId="64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6" fillId="2" borderId="56" xfId="1" applyFont="1" applyFill="1" applyBorder="1" applyAlignment="1">
      <alignment horizontal="justify" vertical="center" wrapText="1"/>
    </xf>
    <xf numFmtId="0" fontId="16" fillId="2" borderId="57" xfId="1" applyFont="1" applyFill="1" applyBorder="1" applyAlignment="1">
      <alignment horizontal="justify" vertical="center" wrapText="1"/>
    </xf>
    <xf numFmtId="0" fontId="16" fillId="2" borderId="58" xfId="1" applyFont="1" applyFill="1" applyBorder="1" applyAlignment="1">
      <alignment horizontal="justify" vertical="center" wrapText="1"/>
    </xf>
    <xf numFmtId="2" fontId="5" fillId="3" borderId="40" xfId="0" applyNumberFormat="1" applyFont="1" applyFill="1" applyBorder="1" applyAlignment="1" applyProtection="1">
      <alignment horizontal="center"/>
      <protection locked="0"/>
    </xf>
    <xf numFmtId="2" fontId="5" fillId="3" borderId="30" xfId="0" applyNumberFormat="1" applyFont="1" applyFill="1" applyBorder="1" applyAlignment="1" applyProtection="1">
      <alignment horizontal="center"/>
      <protection locked="0"/>
    </xf>
    <xf numFmtId="0" fontId="3" fillId="2" borderId="0" xfId="2" applyFont="1" applyFill="1" applyAlignment="1">
      <alignment horizontal="center"/>
    </xf>
    <xf numFmtId="0" fontId="10" fillId="3" borderId="0" xfId="0" applyFont="1" applyFill="1" applyAlignment="1" applyProtection="1">
      <alignment horizontal="center" wrapText="1"/>
      <protection locked="0"/>
    </xf>
    <xf numFmtId="10" fontId="2" fillId="2" borderId="0" xfId="3" applyNumberFormat="1" applyFont="1" applyFill="1"/>
    <xf numFmtId="10" fontId="10" fillId="6" borderId="43" xfId="0" applyNumberFormat="1" applyFont="1" applyFill="1" applyBorder="1" applyAlignment="1">
      <alignment horizontal="center"/>
    </xf>
    <xf numFmtId="169" fontId="10" fillId="3" borderId="14" xfId="0" applyNumberFormat="1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4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7" borderId="35" xfId="0" applyNumberFormat="1" applyFont="1" applyFill="1" applyBorder="1" applyAlignment="1">
      <alignment horizontal="center"/>
    </xf>
    <xf numFmtId="2" fontId="10" fillId="3" borderId="36" xfId="1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1"/>
    <cellStyle name="Normal 3" xfId="2"/>
    <cellStyle name="Percent" xfId="3" builtinId="5"/>
  </cellStyles>
  <dxfs count="3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1\Users\Admin\Desktop\Worksheets\NDQD201511571UD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Loratadine"/>
    </sheetNames>
    <sheetDataSet>
      <sheetData sheetId="0"/>
      <sheetData sheetId="1">
        <row r="46">
          <cell r="C46">
            <v>113.41249999999999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90" zoomScaleNormal="100" zoomScaleSheetLayoutView="90" workbookViewId="0">
      <selection activeCell="B37" sqref="B37"/>
    </sheetView>
  </sheetViews>
  <sheetFormatPr defaultColWidth="9.109375" defaultRowHeight="13.8" x14ac:dyDescent="0.3"/>
  <cols>
    <col min="1" max="1" width="27.5546875" style="210" customWidth="1"/>
    <col min="2" max="2" width="20.44140625" style="210" customWidth="1"/>
    <col min="3" max="3" width="31.88671875" style="210" customWidth="1"/>
    <col min="4" max="4" width="25.88671875" style="210" customWidth="1"/>
    <col min="5" max="5" width="25.6640625" style="210" customWidth="1"/>
    <col min="6" max="6" width="23.109375" style="210" customWidth="1"/>
    <col min="7" max="7" width="28.44140625" style="210" customWidth="1"/>
    <col min="8" max="8" width="21.5546875" style="210" customWidth="1"/>
    <col min="9" max="9" width="9.109375" style="210" customWidth="1"/>
    <col min="10" max="16384" width="9.109375" style="246"/>
  </cols>
  <sheetData>
    <row r="14" spans="1:6" ht="15" customHeight="1" x14ac:dyDescent="0.3">
      <c r="A14" s="209"/>
      <c r="C14" s="211"/>
      <c r="F14" s="211"/>
    </row>
    <row r="15" spans="1:6" ht="18.75" customHeight="1" x14ac:dyDescent="0.35">
      <c r="A15" s="454" t="s">
        <v>146</v>
      </c>
      <c r="B15" s="454"/>
      <c r="C15" s="454"/>
      <c r="D15" s="454"/>
      <c r="E15" s="454"/>
    </row>
    <row r="16" spans="1:6" ht="16.5" customHeight="1" x14ac:dyDescent="0.3">
      <c r="A16" s="212" t="s">
        <v>0</v>
      </c>
      <c r="B16" s="213"/>
    </row>
    <row r="17" spans="1:5" ht="16.5" customHeight="1" x14ac:dyDescent="0.3">
      <c r="A17" s="214" t="s">
        <v>2</v>
      </c>
      <c r="B17" s="214" t="s">
        <v>147</v>
      </c>
      <c r="D17" s="215"/>
      <c r="E17" s="216"/>
    </row>
    <row r="18" spans="1:5" ht="16.5" customHeight="1" x14ac:dyDescent="0.3">
      <c r="A18" s="217" t="s">
        <v>3</v>
      </c>
      <c r="B18" s="215" t="s">
        <v>115</v>
      </c>
      <c r="C18" s="216"/>
      <c r="D18" s="216"/>
      <c r="E18" s="216"/>
    </row>
    <row r="19" spans="1:5" ht="16.5" customHeight="1" x14ac:dyDescent="0.3">
      <c r="A19" s="217" t="s">
        <v>4</v>
      </c>
      <c r="B19" s="215" t="s">
        <v>119</v>
      </c>
      <c r="C19" s="216"/>
      <c r="D19" s="216"/>
      <c r="E19" s="216"/>
    </row>
    <row r="20" spans="1:5" ht="16.5" customHeight="1" x14ac:dyDescent="0.3">
      <c r="A20" s="214" t="s">
        <v>5</v>
      </c>
      <c r="B20" s="218">
        <v>18.53</v>
      </c>
      <c r="C20" s="216"/>
      <c r="D20" s="216"/>
      <c r="E20" s="216"/>
    </row>
    <row r="21" spans="1:5" ht="16.5" customHeight="1" x14ac:dyDescent="0.3">
      <c r="A21" s="214" t="s">
        <v>6</v>
      </c>
      <c r="B21" s="219">
        <f>B20/50</f>
        <v>0.37060000000000004</v>
      </c>
      <c r="C21" s="216"/>
      <c r="D21" s="216"/>
      <c r="E21" s="216"/>
    </row>
    <row r="22" spans="1:5" ht="15.75" customHeight="1" x14ac:dyDescent="0.3">
      <c r="A22" s="216"/>
      <c r="B22" s="216"/>
      <c r="C22" s="216"/>
      <c r="D22" s="216"/>
      <c r="E22" s="216"/>
    </row>
    <row r="23" spans="1:5" ht="16.5" customHeight="1" x14ac:dyDescent="0.3">
      <c r="A23" s="220" t="s">
        <v>7</v>
      </c>
      <c r="B23" s="221" t="s">
        <v>8</v>
      </c>
      <c r="C23" s="220" t="s">
        <v>9</v>
      </c>
      <c r="D23" s="220" t="s">
        <v>10</v>
      </c>
      <c r="E23" s="220" t="s">
        <v>11</v>
      </c>
    </row>
    <row r="24" spans="1:5" ht="16.5" customHeight="1" x14ac:dyDescent="0.3">
      <c r="A24" s="222">
        <v>1</v>
      </c>
      <c r="B24" s="223">
        <v>90593258</v>
      </c>
      <c r="C24" s="223">
        <v>5521</v>
      </c>
      <c r="D24" s="224">
        <v>1.22</v>
      </c>
      <c r="E24" s="225">
        <v>12.53</v>
      </c>
    </row>
    <row r="25" spans="1:5" ht="16.5" customHeight="1" x14ac:dyDescent="0.3">
      <c r="A25" s="222">
        <v>2</v>
      </c>
      <c r="B25" s="223">
        <v>90474825</v>
      </c>
      <c r="C25" s="223">
        <v>5537</v>
      </c>
      <c r="D25" s="224">
        <v>1.21</v>
      </c>
      <c r="E25" s="224">
        <v>12.52</v>
      </c>
    </row>
    <row r="26" spans="1:5" ht="16.5" customHeight="1" x14ac:dyDescent="0.3">
      <c r="A26" s="222">
        <v>3</v>
      </c>
      <c r="B26" s="223">
        <v>90388421</v>
      </c>
      <c r="C26" s="223">
        <v>5526</v>
      </c>
      <c r="D26" s="224">
        <v>1.22</v>
      </c>
      <c r="E26" s="224">
        <v>12.52</v>
      </c>
    </row>
    <row r="27" spans="1:5" ht="16.5" customHeight="1" x14ac:dyDescent="0.3">
      <c r="A27" s="222">
        <v>4</v>
      </c>
      <c r="B27" s="223">
        <v>90730713</v>
      </c>
      <c r="C27" s="223">
        <v>5481</v>
      </c>
      <c r="D27" s="224">
        <v>1.21</v>
      </c>
      <c r="E27" s="224">
        <v>12.51</v>
      </c>
    </row>
    <row r="28" spans="1:5" ht="16.5" customHeight="1" x14ac:dyDescent="0.3">
      <c r="A28" s="222">
        <v>5</v>
      </c>
      <c r="B28" s="223">
        <v>90409615</v>
      </c>
      <c r="C28" s="223">
        <v>5492</v>
      </c>
      <c r="D28" s="224">
        <v>1.22</v>
      </c>
      <c r="E28" s="224">
        <v>12.51</v>
      </c>
    </row>
    <row r="29" spans="1:5" ht="16.5" customHeight="1" x14ac:dyDescent="0.3">
      <c r="A29" s="222">
        <v>6</v>
      </c>
      <c r="B29" s="226">
        <v>90395122</v>
      </c>
      <c r="C29" s="226">
        <v>5462</v>
      </c>
      <c r="D29" s="227">
        <v>1.21</v>
      </c>
      <c r="E29" s="227">
        <v>12.5</v>
      </c>
    </row>
    <row r="30" spans="1:5" ht="16.5" customHeight="1" x14ac:dyDescent="0.3">
      <c r="A30" s="228" t="s">
        <v>12</v>
      </c>
      <c r="B30" s="229">
        <f>AVERAGE(B24:B29)</f>
        <v>90498659</v>
      </c>
      <c r="C30" s="230">
        <f>AVERAGE(C24:C29)</f>
        <v>5503.166666666667</v>
      </c>
      <c r="D30" s="231">
        <f>AVERAGE(D24:D29)</f>
        <v>1.2149999999999999</v>
      </c>
      <c r="E30" s="231">
        <f>AVERAGE(E24:E29)</f>
        <v>12.514999999999999</v>
      </c>
    </row>
    <row r="31" spans="1:5" ht="16.5" customHeight="1" x14ac:dyDescent="0.3">
      <c r="A31" s="232" t="s">
        <v>13</v>
      </c>
      <c r="B31" s="233">
        <f>(STDEV(B24:B29)/B30)</f>
        <v>1.5164315037964335E-3</v>
      </c>
      <c r="C31" s="234"/>
      <c r="D31" s="234"/>
      <c r="E31" s="235"/>
    </row>
    <row r="32" spans="1:5" s="210" customFormat="1" ht="16.5" customHeight="1" x14ac:dyDescent="0.3">
      <c r="A32" s="236" t="s">
        <v>14</v>
      </c>
      <c r="B32" s="237">
        <f>COUNT(B24:B29)</f>
        <v>6</v>
      </c>
      <c r="C32" s="238"/>
      <c r="D32" s="239"/>
      <c r="E32" s="240"/>
    </row>
    <row r="33" spans="1:5" s="210" customFormat="1" ht="15.75" customHeight="1" x14ac:dyDescent="0.3">
      <c r="A33" s="216"/>
      <c r="B33" s="216"/>
      <c r="C33" s="216"/>
      <c r="D33" s="216"/>
      <c r="E33" s="216"/>
    </row>
    <row r="34" spans="1:5" s="210" customFormat="1" ht="16.5" customHeight="1" x14ac:dyDescent="0.3">
      <c r="A34" s="217" t="s">
        <v>15</v>
      </c>
      <c r="B34" s="241" t="s">
        <v>16</v>
      </c>
      <c r="C34" s="242"/>
      <c r="D34" s="242"/>
      <c r="E34" s="242"/>
    </row>
    <row r="35" spans="1:5" ht="16.5" customHeight="1" x14ac:dyDescent="0.3">
      <c r="A35" s="217"/>
      <c r="B35" s="241" t="s">
        <v>17</v>
      </c>
      <c r="C35" s="242"/>
      <c r="D35" s="242"/>
      <c r="E35" s="242"/>
    </row>
    <row r="36" spans="1:5" ht="16.5" customHeight="1" x14ac:dyDescent="0.3">
      <c r="A36" s="217"/>
      <c r="B36" s="241" t="s">
        <v>149</v>
      </c>
      <c r="C36" s="242"/>
      <c r="D36" s="242"/>
      <c r="E36" s="242"/>
    </row>
    <row r="37" spans="1:5" ht="15.75" customHeight="1" x14ac:dyDescent="0.3">
      <c r="A37" s="216"/>
      <c r="B37" s="216"/>
      <c r="C37" s="216"/>
      <c r="D37" s="216"/>
      <c r="E37" s="216"/>
    </row>
    <row r="38" spans="1:5" ht="16.5" customHeight="1" x14ac:dyDescent="0.3">
      <c r="A38" s="212" t="s">
        <v>0</v>
      </c>
      <c r="B38" s="213" t="s">
        <v>19</v>
      </c>
    </row>
    <row r="39" spans="1:5" ht="16.5" customHeight="1" x14ac:dyDescent="0.3">
      <c r="A39" s="217" t="s">
        <v>3</v>
      </c>
      <c r="B39" s="214"/>
      <c r="C39" s="216"/>
      <c r="D39" s="216"/>
      <c r="E39" s="216"/>
    </row>
    <row r="40" spans="1:5" ht="16.5" customHeight="1" x14ac:dyDescent="0.3">
      <c r="A40" s="217" t="s">
        <v>4</v>
      </c>
      <c r="B40" s="218"/>
      <c r="C40" s="216"/>
      <c r="D40" s="216"/>
      <c r="E40" s="216"/>
    </row>
    <row r="41" spans="1:5" ht="16.5" customHeight="1" x14ac:dyDescent="0.3">
      <c r="A41" s="214" t="s">
        <v>5</v>
      </c>
      <c r="B41" s="218"/>
      <c r="C41" s="216"/>
      <c r="D41" s="216"/>
      <c r="E41" s="216"/>
    </row>
    <row r="42" spans="1:5" ht="16.5" customHeight="1" x14ac:dyDescent="0.3">
      <c r="A42" s="214" t="s">
        <v>6</v>
      </c>
      <c r="B42" s="219"/>
      <c r="C42" s="216"/>
      <c r="D42" s="216"/>
      <c r="E42" s="216"/>
    </row>
    <row r="43" spans="1:5" ht="15.75" customHeight="1" x14ac:dyDescent="0.3">
      <c r="A43" s="216"/>
      <c r="B43" s="216"/>
      <c r="C43" s="216"/>
      <c r="D43" s="216"/>
      <c r="E43" s="216"/>
    </row>
    <row r="44" spans="1:5" ht="16.5" customHeight="1" x14ac:dyDescent="0.3">
      <c r="A44" s="220" t="s">
        <v>7</v>
      </c>
      <c r="B44" s="221" t="s">
        <v>8</v>
      </c>
      <c r="C44" s="220" t="s">
        <v>9</v>
      </c>
      <c r="D44" s="220" t="s">
        <v>10</v>
      </c>
      <c r="E44" s="220" t="s">
        <v>11</v>
      </c>
    </row>
    <row r="45" spans="1:5" ht="16.5" customHeight="1" x14ac:dyDescent="0.3">
      <c r="A45" s="222">
        <v>1</v>
      </c>
      <c r="B45" s="223"/>
      <c r="C45" s="223"/>
      <c r="D45" s="224"/>
      <c r="E45" s="225"/>
    </row>
    <row r="46" spans="1:5" ht="16.5" customHeight="1" x14ac:dyDescent="0.3">
      <c r="A46" s="222">
        <v>2</v>
      </c>
      <c r="B46" s="223"/>
      <c r="C46" s="223"/>
      <c r="D46" s="224"/>
      <c r="E46" s="224"/>
    </row>
    <row r="47" spans="1:5" ht="16.5" customHeight="1" x14ac:dyDescent="0.3">
      <c r="A47" s="222">
        <v>3</v>
      </c>
      <c r="B47" s="223"/>
      <c r="C47" s="223"/>
      <c r="D47" s="224"/>
      <c r="E47" s="224"/>
    </row>
    <row r="48" spans="1:5" ht="16.5" customHeight="1" x14ac:dyDescent="0.3">
      <c r="A48" s="222">
        <v>4</v>
      </c>
      <c r="B48" s="223"/>
      <c r="C48" s="223"/>
      <c r="D48" s="224"/>
      <c r="E48" s="224"/>
    </row>
    <row r="49" spans="1:7" ht="16.5" customHeight="1" x14ac:dyDescent="0.3">
      <c r="A49" s="222">
        <v>5</v>
      </c>
      <c r="B49" s="223"/>
      <c r="C49" s="223"/>
      <c r="D49" s="224"/>
      <c r="E49" s="224"/>
    </row>
    <row r="50" spans="1:7" ht="16.5" customHeight="1" x14ac:dyDescent="0.3">
      <c r="A50" s="222">
        <v>6</v>
      </c>
      <c r="B50" s="226"/>
      <c r="C50" s="226"/>
      <c r="D50" s="227"/>
      <c r="E50" s="227"/>
    </row>
    <row r="51" spans="1:7" ht="16.5" customHeight="1" x14ac:dyDescent="0.3">
      <c r="A51" s="228" t="s">
        <v>12</v>
      </c>
      <c r="B51" s="229" t="e">
        <f>AVERAGE(B45:B50)</f>
        <v>#DIV/0!</v>
      </c>
      <c r="C51" s="230" t="e">
        <f>AVERAGE(C45:C50)</f>
        <v>#DIV/0!</v>
      </c>
      <c r="D51" s="231" t="e">
        <f>AVERAGE(D45:D50)</f>
        <v>#DIV/0!</v>
      </c>
      <c r="E51" s="231" t="e">
        <f>AVERAGE(E45:E50)</f>
        <v>#DIV/0!</v>
      </c>
    </row>
    <row r="52" spans="1:7" ht="16.5" customHeight="1" x14ac:dyDescent="0.3">
      <c r="A52" s="232" t="s">
        <v>13</v>
      </c>
      <c r="B52" s="233" t="e">
        <f>(STDEV(B45:B50)/B51)</f>
        <v>#DIV/0!</v>
      </c>
      <c r="C52" s="234"/>
      <c r="D52" s="234"/>
      <c r="E52" s="235"/>
    </row>
    <row r="53" spans="1:7" s="210" customFormat="1" ht="16.5" customHeight="1" x14ac:dyDescent="0.3">
      <c r="A53" s="236" t="s">
        <v>14</v>
      </c>
      <c r="B53" s="237">
        <f>COUNT(B45:B50)</f>
        <v>0</v>
      </c>
      <c r="C53" s="238"/>
      <c r="D53" s="239"/>
      <c r="E53" s="240"/>
    </row>
    <row r="54" spans="1:7" s="210" customFormat="1" ht="15.75" customHeight="1" x14ac:dyDescent="0.3">
      <c r="A54" s="216"/>
      <c r="B54" s="216"/>
      <c r="C54" s="216"/>
      <c r="D54" s="216"/>
      <c r="E54" s="216"/>
    </row>
    <row r="55" spans="1:7" s="210" customFormat="1" ht="16.5" customHeight="1" x14ac:dyDescent="0.3">
      <c r="A55" s="217" t="s">
        <v>15</v>
      </c>
      <c r="B55" s="241" t="s">
        <v>16</v>
      </c>
      <c r="C55" s="242"/>
      <c r="D55" s="242"/>
      <c r="E55" s="242"/>
    </row>
    <row r="56" spans="1:7" ht="16.5" customHeight="1" x14ac:dyDescent="0.3">
      <c r="A56" s="217"/>
      <c r="B56" s="241" t="s">
        <v>17</v>
      </c>
      <c r="C56" s="242"/>
      <c r="D56" s="242"/>
      <c r="E56" s="242"/>
    </row>
    <row r="57" spans="1:7" ht="16.5" customHeight="1" x14ac:dyDescent="0.3">
      <c r="A57" s="217"/>
      <c r="B57" s="241" t="s">
        <v>18</v>
      </c>
      <c r="C57" s="242"/>
      <c r="D57" s="242"/>
      <c r="E57" s="242"/>
    </row>
    <row r="58" spans="1:7" ht="14.25" customHeight="1" thickBot="1" x14ac:dyDescent="0.35">
      <c r="A58" s="243"/>
      <c r="B58" s="244"/>
      <c r="D58" s="245"/>
      <c r="F58" s="246"/>
      <c r="G58" s="246"/>
    </row>
    <row r="59" spans="1:7" ht="15" customHeight="1" x14ac:dyDescent="0.3">
      <c r="B59" s="455" t="s">
        <v>20</v>
      </c>
      <c r="C59" s="455"/>
      <c r="E59" s="409" t="s">
        <v>21</v>
      </c>
      <c r="F59" s="247"/>
      <c r="G59" s="409" t="s">
        <v>22</v>
      </c>
    </row>
    <row r="60" spans="1:7" ht="15" customHeight="1" x14ac:dyDescent="0.3">
      <c r="A60" s="248" t="s">
        <v>23</v>
      </c>
      <c r="B60" s="249"/>
      <c r="C60" s="249"/>
      <c r="E60" s="249"/>
      <c r="G60" s="249"/>
    </row>
    <row r="61" spans="1:7" ht="15" customHeight="1" x14ac:dyDescent="0.3">
      <c r="A61" s="248" t="s">
        <v>24</v>
      </c>
      <c r="B61" s="250"/>
      <c r="C61" s="250"/>
      <c r="E61" s="250"/>
      <c r="G61" s="2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" zoomScale="80" zoomScaleNormal="100" zoomScaleSheetLayoutView="80" workbookViewId="0">
      <selection activeCell="B20" sqref="B20"/>
    </sheetView>
  </sheetViews>
  <sheetFormatPr defaultColWidth="9.109375" defaultRowHeight="13.8" x14ac:dyDescent="0.3"/>
  <cols>
    <col min="1" max="1" width="27.5546875" style="411" customWidth="1"/>
    <col min="2" max="2" width="20.44140625" style="411" customWidth="1"/>
    <col min="3" max="3" width="31.88671875" style="411" customWidth="1"/>
    <col min="4" max="4" width="25.88671875" style="411" customWidth="1"/>
    <col min="5" max="5" width="25.6640625" style="411" customWidth="1"/>
    <col min="6" max="6" width="23.109375" style="411" customWidth="1"/>
    <col min="7" max="7" width="28.44140625" style="411" customWidth="1"/>
    <col min="8" max="8" width="21.5546875" style="411" customWidth="1"/>
    <col min="9" max="9" width="9.109375" style="411" customWidth="1"/>
    <col min="10" max="16384" width="9.109375" style="447"/>
  </cols>
  <sheetData>
    <row r="14" spans="1:6" ht="15" customHeight="1" x14ac:dyDescent="0.3">
      <c r="A14" s="410"/>
      <c r="C14" s="412"/>
      <c r="F14" s="412"/>
    </row>
    <row r="15" spans="1:6" ht="18.75" customHeight="1" x14ac:dyDescent="0.35">
      <c r="A15" s="456" t="s">
        <v>148</v>
      </c>
      <c r="B15" s="456"/>
      <c r="C15" s="456"/>
      <c r="D15" s="456"/>
      <c r="E15" s="456"/>
    </row>
    <row r="16" spans="1:6" ht="16.5" customHeight="1" x14ac:dyDescent="0.3">
      <c r="A16" s="413" t="s">
        <v>0</v>
      </c>
      <c r="B16" s="529" t="s">
        <v>1</v>
      </c>
    </row>
    <row r="17" spans="1:5" ht="16.5" customHeight="1" x14ac:dyDescent="0.3">
      <c r="A17" s="415" t="s">
        <v>2</v>
      </c>
      <c r="B17" s="416" t="s">
        <v>118</v>
      </c>
      <c r="D17" s="416"/>
      <c r="E17" s="417"/>
    </row>
    <row r="18" spans="1:5" ht="16.5" customHeight="1" x14ac:dyDescent="0.3">
      <c r="A18" s="418" t="s">
        <v>3</v>
      </c>
      <c r="B18" s="416" t="s">
        <v>115</v>
      </c>
      <c r="C18" s="417"/>
      <c r="D18" s="417"/>
      <c r="E18" s="417"/>
    </row>
    <row r="19" spans="1:5" ht="16.5" customHeight="1" x14ac:dyDescent="0.3">
      <c r="A19" s="418" t="s">
        <v>4</v>
      </c>
      <c r="B19" s="419">
        <v>99.09</v>
      </c>
      <c r="C19" s="417"/>
      <c r="D19" s="417"/>
      <c r="E19" s="417"/>
    </row>
    <row r="20" spans="1:5" ht="16.5" customHeight="1" x14ac:dyDescent="0.3">
      <c r="A20" s="415" t="s">
        <v>5</v>
      </c>
      <c r="B20" s="419">
        <v>18.559999999999999</v>
      </c>
      <c r="C20" s="417"/>
      <c r="D20" s="417"/>
      <c r="E20" s="417"/>
    </row>
    <row r="21" spans="1:5" ht="16.5" customHeight="1" x14ac:dyDescent="0.3">
      <c r="A21" s="415" t="s">
        <v>6</v>
      </c>
      <c r="B21" s="420">
        <f>B20/50</f>
        <v>0.37119999999999997</v>
      </c>
      <c r="C21" s="417"/>
      <c r="D21" s="417"/>
      <c r="E21" s="417"/>
    </row>
    <row r="22" spans="1:5" ht="15.75" customHeight="1" x14ac:dyDescent="0.3">
      <c r="A22" s="417"/>
      <c r="B22" s="417"/>
      <c r="C22" s="417"/>
      <c r="D22" s="417"/>
      <c r="E22" s="417"/>
    </row>
    <row r="23" spans="1:5" ht="16.5" customHeight="1" x14ac:dyDescent="0.3">
      <c r="A23" s="421" t="s">
        <v>7</v>
      </c>
      <c r="B23" s="422" t="s">
        <v>8</v>
      </c>
      <c r="C23" s="421" t="s">
        <v>9</v>
      </c>
      <c r="D23" s="421" t="s">
        <v>10</v>
      </c>
      <c r="E23" s="421" t="s">
        <v>11</v>
      </c>
    </row>
    <row r="24" spans="1:5" ht="16.5" customHeight="1" x14ac:dyDescent="0.3">
      <c r="A24" s="423">
        <v>1</v>
      </c>
      <c r="B24" s="424">
        <v>87191013</v>
      </c>
      <c r="C24" s="424">
        <v>6935</v>
      </c>
      <c r="D24" s="425">
        <v>1.27</v>
      </c>
      <c r="E24" s="426">
        <v>12.56</v>
      </c>
    </row>
    <row r="25" spans="1:5" ht="16.5" customHeight="1" x14ac:dyDescent="0.3">
      <c r="A25" s="423">
        <v>2</v>
      </c>
      <c r="B25" s="424">
        <v>88637303</v>
      </c>
      <c r="C25" s="424">
        <v>6423</v>
      </c>
      <c r="D25" s="425">
        <v>1.27</v>
      </c>
      <c r="E25" s="425">
        <v>12.34</v>
      </c>
    </row>
    <row r="26" spans="1:5" ht="16.5" customHeight="1" x14ac:dyDescent="0.3">
      <c r="A26" s="423">
        <v>3</v>
      </c>
      <c r="B26" s="424">
        <v>88606380</v>
      </c>
      <c r="C26" s="424">
        <v>6327</v>
      </c>
      <c r="D26" s="425">
        <v>1.27</v>
      </c>
      <c r="E26" s="425">
        <v>12.33</v>
      </c>
    </row>
    <row r="27" spans="1:5" ht="16.5" customHeight="1" x14ac:dyDescent="0.3">
      <c r="A27" s="423">
        <v>4</v>
      </c>
      <c r="B27" s="424">
        <v>88552268</v>
      </c>
      <c r="C27" s="424">
        <v>6306</v>
      </c>
      <c r="D27" s="425">
        <v>1.27</v>
      </c>
      <c r="E27" s="425">
        <v>12.32</v>
      </c>
    </row>
    <row r="28" spans="1:5" ht="16.5" customHeight="1" x14ac:dyDescent="0.3">
      <c r="A28" s="423">
        <v>5</v>
      </c>
      <c r="B28" s="424">
        <v>88765455</v>
      </c>
      <c r="C28" s="424">
        <v>6240</v>
      </c>
      <c r="D28" s="425">
        <v>1.28</v>
      </c>
      <c r="E28" s="425">
        <v>12.33</v>
      </c>
    </row>
    <row r="29" spans="1:5" ht="16.5" customHeight="1" x14ac:dyDescent="0.3">
      <c r="A29" s="423">
        <v>6</v>
      </c>
      <c r="B29" s="427">
        <v>88837562</v>
      </c>
      <c r="C29" s="427">
        <v>6301</v>
      </c>
      <c r="D29" s="428">
        <v>1.27</v>
      </c>
      <c r="E29" s="428">
        <v>12.35</v>
      </c>
    </row>
    <row r="30" spans="1:5" ht="16.5" customHeight="1" x14ac:dyDescent="0.3">
      <c r="A30" s="429" t="s">
        <v>12</v>
      </c>
      <c r="B30" s="430">
        <f>AVERAGE(B24:B29)</f>
        <v>88431663.5</v>
      </c>
      <c r="C30" s="431">
        <f>AVERAGE(C24:C29)</f>
        <v>6422</v>
      </c>
      <c r="D30" s="432">
        <f>AVERAGE(D24:D29)</f>
        <v>1.2716666666666667</v>
      </c>
      <c r="E30" s="432">
        <f>AVERAGE(E24:E29)</f>
        <v>12.371666666666664</v>
      </c>
    </row>
    <row r="31" spans="1:5" ht="16.5" customHeight="1" x14ac:dyDescent="0.3">
      <c r="A31" s="433" t="s">
        <v>13</v>
      </c>
      <c r="B31" s="434">
        <f>(STDEV(B24:B29)/B30)</f>
        <v>6.9758520501270677E-3</v>
      </c>
      <c r="C31" s="435"/>
      <c r="D31" s="435"/>
      <c r="E31" s="436"/>
    </row>
    <row r="32" spans="1:5" s="411" customFormat="1" ht="16.5" customHeight="1" x14ac:dyDescent="0.3">
      <c r="A32" s="437" t="s">
        <v>14</v>
      </c>
      <c r="B32" s="438">
        <f>COUNT(B24:B29)</f>
        <v>6</v>
      </c>
      <c r="C32" s="439"/>
      <c r="D32" s="440"/>
      <c r="E32" s="441"/>
    </row>
    <row r="33" spans="1:5" s="411" customFormat="1" ht="15.75" customHeight="1" x14ac:dyDescent="0.3">
      <c r="A33" s="417"/>
      <c r="B33" s="417"/>
      <c r="C33" s="417"/>
      <c r="D33" s="417"/>
      <c r="E33" s="417"/>
    </row>
    <row r="34" spans="1:5" s="411" customFormat="1" ht="16.5" customHeight="1" x14ac:dyDescent="0.3">
      <c r="A34" s="418" t="s">
        <v>15</v>
      </c>
      <c r="B34" s="442" t="s">
        <v>16</v>
      </c>
      <c r="C34" s="443"/>
      <c r="D34" s="443"/>
      <c r="E34" s="443"/>
    </row>
    <row r="35" spans="1:5" ht="16.5" customHeight="1" x14ac:dyDescent="0.3">
      <c r="A35" s="418"/>
      <c r="B35" s="442" t="s">
        <v>17</v>
      </c>
      <c r="C35" s="443"/>
      <c r="D35" s="443"/>
      <c r="E35" s="443"/>
    </row>
    <row r="36" spans="1:5" ht="16.5" customHeight="1" x14ac:dyDescent="0.3">
      <c r="A36" s="418"/>
      <c r="B36" s="442" t="s">
        <v>149</v>
      </c>
      <c r="C36" s="443"/>
      <c r="D36" s="443"/>
      <c r="E36" s="443"/>
    </row>
    <row r="37" spans="1:5" ht="15.75" customHeight="1" x14ac:dyDescent="0.3">
      <c r="A37" s="417"/>
      <c r="B37" s="417"/>
      <c r="C37" s="417"/>
      <c r="D37" s="417"/>
      <c r="E37" s="417"/>
    </row>
    <row r="38" spans="1:5" ht="16.5" customHeight="1" x14ac:dyDescent="0.3">
      <c r="A38" s="413" t="s">
        <v>0</v>
      </c>
      <c r="B38" s="414" t="s">
        <v>19</v>
      </c>
    </row>
    <row r="39" spans="1:5" ht="16.5" customHeight="1" x14ac:dyDescent="0.3">
      <c r="A39" s="418" t="s">
        <v>3</v>
      </c>
      <c r="B39" s="415"/>
      <c r="C39" s="417"/>
      <c r="D39" s="417"/>
      <c r="E39" s="417"/>
    </row>
    <row r="40" spans="1:5" ht="16.5" customHeight="1" x14ac:dyDescent="0.3">
      <c r="A40" s="418" t="s">
        <v>4</v>
      </c>
      <c r="B40" s="419"/>
      <c r="C40" s="417"/>
      <c r="D40" s="417"/>
      <c r="E40" s="417"/>
    </row>
    <row r="41" spans="1:5" ht="16.5" customHeight="1" x14ac:dyDescent="0.3">
      <c r="A41" s="415" t="s">
        <v>5</v>
      </c>
      <c r="B41" s="419"/>
      <c r="C41" s="417"/>
      <c r="D41" s="417"/>
      <c r="E41" s="417"/>
    </row>
    <row r="42" spans="1:5" ht="16.5" customHeight="1" x14ac:dyDescent="0.3">
      <c r="A42" s="415" t="s">
        <v>6</v>
      </c>
      <c r="B42" s="420"/>
      <c r="C42" s="417"/>
      <c r="D42" s="417"/>
      <c r="E42" s="417"/>
    </row>
    <row r="43" spans="1:5" ht="15.75" customHeight="1" x14ac:dyDescent="0.3">
      <c r="A43" s="417"/>
      <c r="B43" s="417"/>
      <c r="C43" s="417"/>
      <c r="D43" s="417"/>
      <c r="E43" s="417"/>
    </row>
    <row r="44" spans="1:5" ht="16.5" customHeight="1" x14ac:dyDescent="0.3">
      <c r="A44" s="421" t="s">
        <v>7</v>
      </c>
      <c r="B44" s="422" t="s">
        <v>8</v>
      </c>
      <c r="C44" s="421" t="s">
        <v>9</v>
      </c>
      <c r="D44" s="421" t="s">
        <v>10</v>
      </c>
      <c r="E44" s="421" t="s">
        <v>11</v>
      </c>
    </row>
    <row r="45" spans="1:5" ht="16.5" customHeight="1" x14ac:dyDescent="0.3">
      <c r="A45" s="423">
        <v>1</v>
      </c>
      <c r="B45" s="424"/>
      <c r="C45" s="424"/>
      <c r="D45" s="425"/>
      <c r="E45" s="426"/>
    </row>
    <row r="46" spans="1:5" ht="16.5" customHeight="1" x14ac:dyDescent="0.3">
      <c r="A46" s="423">
        <v>2</v>
      </c>
      <c r="B46" s="424"/>
      <c r="C46" s="424"/>
      <c r="D46" s="425"/>
      <c r="E46" s="425"/>
    </row>
    <row r="47" spans="1:5" ht="16.5" customHeight="1" x14ac:dyDescent="0.3">
      <c r="A47" s="423">
        <v>3</v>
      </c>
      <c r="B47" s="424"/>
      <c r="C47" s="424"/>
      <c r="D47" s="425"/>
      <c r="E47" s="425"/>
    </row>
    <row r="48" spans="1:5" ht="16.5" customHeight="1" x14ac:dyDescent="0.3">
      <c r="A48" s="423">
        <v>4</v>
      </c>
      <c r="B48" s="424"/>
      <c r="C48" s="424"/>
      <c r="D48" s="425"/>
      <c r="E48" s="425"/>
    </row>
    <row r="49" spans="1:7" ht="16.5" customHeight="1" x14ac:dyDescent="0.3">
      <c r="A49" s="423">
        <v>5</v>
      </c>
      <c r="B49" s="424"/>
      <c r="C49" s="424"/>
      <c r="D49" s="425"/>
      <c r="E49" s="425"/>
    </row>
    <row r="50" spans="1:7" ht="16.5" customHeight="1" x14ac:dyDescent="0.3">
      <c r="A50" s="423">
        <v>6</v>
      </c>
      <c r="B50" s="427"/>
      <c r="C50" s="427"/>
      <c r="D50" s="428"/>
      <c r="E50" s="428"/>
    </row>
    <row r="51" spans="1:7" ht="16.5" customHeight="1" x14ac:dyDescent="0.3">
      <c r="A51" s="429" t="s">
        <v>12</v>
      </c>
      <c r="B51" s="430" t="e">
        <f>AVERAGE(B45:B50)</f>
        <v>#DIV/0!</v>
      </c>
      <c r="C51" s="431" t="e">
        <f>AVERAGE(C45:C50)</f>
        <v>#DIV/0!</v>
      </c>
      <c r="D51" s="432" t="e">
        <f>AVERAGE(D45:D50)</f>
        <v>#DIV/0!</v>
      </c>
      <c r="E51" s="432" t="e">
        <f>AVERAGE(E45:E50)</f>
        <v>#DIV/0!</v>
      </c>
    </row>
    <row r="52" spans="1:7" ht="16.5" customHeight="1" x14ac:dyDescent="0.3">
      <c r="A52" s="433" t="s">
        <v>13</v>
      </c>
      <c r="B52" s="434" t="e">
        <f>(STDEV(B45:B50)/B51)</f>
        <v>#DIV/0!</v>
      </c>
      <c r="C52" s="435"/>
      <c r="D52" s="435"/>
      <c r="E52" s="436"/>
    </row>
    <row r="53" spans="1:7" s="411" customFormat="1" ht="16.5" customHeight="1" x14ac:dyDescent="0.3">
      <c r="A53" s="437" t="s">
        <v>14</v>
      </c>
      <c r="B53" s="438">
        <f>COUNT(B45:B50)</f>
        <v>0</v>
      </c>
      <c r="C53" s="439"/>
      <c r="D53" s="440"/>
      <c r="E53" s="441"/>
    </row>
    <row r="54" spans="1:7" s="411" customFormat="1" ht="15.75" customHeight="1" x14ac:dyDescent="0.3">
      <c r="A54" s="417"/>
      <c r="B54" s="417"/>
      <c r="C54" s="417"/>
      <c r="D54" s="417"/>
      <c r="E54" s="417"/>
    </row>
    <row r="55" spans="1:7" s="411" customFormat="1" ht="16.5" customHeight="1" x14ac:dyDescent="0.3">
      <c r="A55" s="418" t="s">
        <v>15</v>
      </c>
      <c r="B55" s="442" t="s">
        <v>16</v>
      </c>
      <c r="C55" s="443"/>
      <c r="D55" s="443"/>
      <c r="E55" s="443"/>
    </row>
    <row r="56" spans="1:7" ht="16.5" customHeight="1" x14ac:dyDescent="0.3">
      <c r="A56" s="418"/>
      <c r="B56" s="442" t="s">
        <v>17</v>
      </c>
      <c r="C56" s="443"/>
      <c r="D56" s="443"/>
      <c r="E56" s="443"/>
    </row>
    <row r="57" spans="1:7" ht="16.5" customHeight="1" x14ac:dyDescent="0.3">
      <c r="A57" s="418"/>
      <c r="B57" s="442" t="s">
        <v>18</v>
      </c>
      <c r="C57" s="443"/>
      <c r="D57" s="443"/>
      <c r="E57" s="443"/>
    </row>
    <row r="58" spans="1:7" ht="14.25" customHeight="1" thickBot="1" x14ac:dyDescent="0.35">
      <c r="A58" s="444"/>
      <c r="B58" s="445"/>
      <c r="D58" s="446"/>
      <c r="F58" s="447"/>
      <c r="G58" s="447"/>
    </row>
    <row r="59" spans="1:7" ht="15" customHeight="1" x14ac:dyDescent="0.3">
      <c r="B59" s="457" t="s">
        <v>20</v>
      </c>
      <c r="C59" s="457"/>
      <c r="E59" s="448" t="s">
        <v>21</v>
      </c>
      <c r="F59" s="449"/>
      <c r="G59" s="448" t="s">
        <v>22</v>
      </c>
    </row>
    <row r="60" spans="1:7" ht="15" customHeight="1" x14ac:dyDescent="0.3">
      <c r="A60" s="450" t="s">
        <v>23</v>
      </c>
      <c r="B60" s="451"/>
      <c r="C60" s="451"/>
      <c r="E60" s="451"/>
      <c r="G60" s="451"/>
    </row>
    <row r="61" spans="1:7" ht="15" customHeight="1" x14ac:dyDescent="0.3">
      <c r="A61" s="450" t="s">
        <v>24</v>
      </c>
      <c r="B61" s="452"/>
      <c r="C61" s="452"/>
      <c r="E61" s="452"/>
      <c r="G61" s="45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46" sqref="C46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61" t="s">
        <v>25</v>
      </c>
      <c r="B11" s="462"/>
      <c r="C11" s="462"/>
      <c r="D11" s="462"/>
      <c r="E11" s="462"/>
      <c r="F11" s="463"/>
      <c r="G11" s="193"/>
    </row>
    <row r="12" spans="1:7" ht="16.5" customHeight="1" x14ac:dyDescent="0.3">
      <c r="A12" s="460" t="s">
        <v>108</v>
      </c>
      <c r="B12" s="460"/>
      <c r="C12" s="460"/>
      <c r="D12" s="460"/>
      <c r="E12" s="460"/>
      <c r="F12" s="460"/>
      <c r="G12" s="192"/>
    </row>
    <row r="14" spans="1:7" ht="16.5" customHeight="1" x14ac:dyDescent="0.3">
      <c r="A14" s="465" t="s">
        <v>27</v>
      </c>
      <c r="B14" s="465"/>
      <c r="C14" s="162" t="s">
        <v>118</v>
      </c>
    </row>
    <row r="15" spans="1:7" ht="16.5" customHeight="1" x14ac:dyDescent="0.3">
      <c r="A15" s="465" t="s">
        <v>28</v>
      </c>
      <c r="B15" s="465"/>
      <c r="C15" s="162" t="s">
        <v>119</v>
      </c>
    </row>
    <row r="16" spans="1:7" ht="16.5" customHeight="1" x14ac:dyDescent="0.3">
      <c r="A16" s="465" t="s">
        <v>29</v>
      </c>
      <c r="B16" s="465"/>
      <c r="C16" s="162" t="s">
        <v>115</v>
      </c>
    </row>
    <row r="17" spans="1:5" ht="16.5" customHeight="1" x14ac:dyDescent="0.3">
      <c r="A17" s="465" t="s">
        <v>30</v>
      </c>
      <c r="B17" s="465"/>
      <c r="C17" s="162" t="s">
        <v>116</v>
      </c>
    </row>
    <row r="18" spans="1:5" ht="16.5" customHeight="1" x14ac:dyDescent="0.3">
      <c r="A18" s="465" t="s">
        <v>31</v>
      </c>
      <c r="B18" s="465"/>
      <c r="C18" s="197">
        <v>42424.592511574076</v>
      </c>
    </row>
    <row r="19" spans="1:5" ht="16.5" customHeight="1" x14ac:dyDescent="0.3">
      <c r="A19" s="465" t="s">
        <v>32</v>
      </c>
      <c r="B19" s="465"/>
      <c r="C19" s="197" t="e">
        <f>#REF!</f>
        <v>#REF!</v>
      </c>
    </row>
    <row r="20" spans="1:5" ht="16.5" customHeight="1" x14ac:dyDescent="0.3">
      <c r="A20" s="164"/>
      <c r="B20" s="164"/>
      <c r="C20" s="179"/>
    </row>
    <row r="21" spans="1:5" ht="16.5" customHeight="1" x14ac:dyDescent="0.3">
      <c r="A21" s="460" t="s">
        <v>0</v>
      </c>
      <c r="B21" s="460"/>
      <c r="C21" s="161" t="s">
        <v>109</v>
      </c>
      <c r="D21" s="168"/>
    </row>
    <row r="22" spans="1:5" ht="15.75" customHeight="1" x14ac:dyDescent="0.3">
      <c r="A22" s="464"/>
      <c r="B22" s="464"/>
      <c r="C22" s="159"/>
      <c r="D22" s="464"/>
      <c r="E22" s="464"/>
    </row>
    <row r="23" spans="1:5" ht="33.75" customHeight="1" x14ac:dyDescent="0.3">
      <c r="C23" s="188" t="s">
        <v>110</v>
      </c>
      <c r="D23" s="187" t="s">
        <v>111</v>
      </c>
      <c r="E23" s="154"/>
    </row>
    <row r="24" spans="1:5" ht="15.75" customHeight="1" x14ac:dyDescent="0.3">
      <c r="C24" s="527">
        <v>113.62</v>
      </c>
      <c r="D24" s="189">
        <f>(C24-$C$46)/$C$46</f>
        <v>1.8296043205114979E-3</v>
      </c>
      <c r="E24" s="155"/>
    </row>
    <row r="25" spans="1:5" ht="15.75" customHeight="1" x14ac:dyDescent="0.3">
      <c r="C25" s="527">
        <v>113.7</v>
      </c>
      <c r="D25" s="190">
        <f>(C25-$C$46)/$C$46</f>
        <v>2.5349939380580493E-3</v>
      </c>
      <c r="E25" s="155"/>
    </row>
    <row r="26" spans="1:5" ht="15.75" customHeight="1" x14ac:dyDescent="0.3">
      <c r="C26" s="527">
        <v>111.88</v>
      </c>
      <c r="D26" s="190">
        <f t="shared" ref="D24:D43" si="0">(C26-$C$46)/$C$46</f>
        <v>-1.351261986112641E-2</v>
      </c>
      <c r="E26" s="155"/>
    </row>
    <row r="27" spans="1:5" ht="15.75" customHeight="1" x14ac:dyDescent="0.3">
      <c r="C27" s="527">
        <v>113.91</v>
      </c>
      <c r="D27" s="190">
        <f t="shared" si="0"/>
        <v>4.3866416841177322E-3</v>
      </c>
      <c r="E27" s="155"/>
    </row>
    <row r="28" spans="1:5" ht="15.75" customHeight="1" x14ac:dyDescent="0.3">
      <c r="C28" s="527">
        <v>108.67</v>
      </c>
      <c r="D28" s="190">
        <f t="shared" si="0"/>
        <v>-4.181637826518235E-2</v>
      </c>
      <c r="E28" s="155"/>
    </row>
    <row r="29" spans="1:5" ht="15.75" customHeight="1" x14ac:dyDescent="0.3">
      <c r="C29" s="527">
        <v>113.93</v>
      </c>
      <c r="D29" s="190">
        <f t="shared" si="0"/>
        <v>4.5629890885044641E-3</v>
      </c>
      <c r="E29" s="155"/>
    </row>
    <row r="30" spans="1:5" ht="15.75" customHeight="1" x14ac:dyDescent="0.3">
      <c r="C30" s="527">
        <v>111.36</v>
      </c>
      <c r="D30" s="190">
        <f t="shared" si="0"/>
        <v>-1.809765237517906E-2</v>
      </c>
      <c r="E30" s="155"/>
    </row>
    <row r="31" spans="1:5" ht="15.75" customHeight="1" x14ac:dyDescent="0.3">
      <c r="C31" s="527">
        <v>112.81</v>
      </c>
      <c r="D31" s="190">
        <f t="shared" si="0"/>
        <v>-5.312465557147511E-3</v>
      </c>
      <c r="E31" s="155"/>
    </row>
    <row r="32" spans="1:5" ht="15.75" customHeight="1" x14ac:dyDescent="0.3">
      <c r="C32" s="527">
        <v>119.13</v>
      </c>
      <c r="D32" s="190">
        <f t="shared" si="0"/>
        <v>5.0413314229031204E-2</v>
      </c>
      <c r="E32" s="155"/>
    </row>
    <row r="33" spans="1:7" ht="15.75" customHeight="1" x14ac:dyDescent="0.3">
      <c r="C33" s="527">
        <v>116.25</v>
      </c>
      <c r="D33" s="190">
        <f t="shared" si="0"/>
        <v>2.5019287997354839E-2</v>
      </c>
      <c r="E33" s="155"/>
    </row>
    <row r="34" spans="1:7" ht="15.75" customHeight="1" x14ac:dyDescent="0.3">
      <c r="C34" s="527">
        <v>119.94</v>
      </c>
      <c r="D34" s="190">
        <f t="shared" si="0"/>
        <v>5.7555384106690213E-2</v>
      </c>
      <c r="E34" s="155"/>
    </row>
    <row r="35" spans="1:7" ht="15.75" customHeight="1" x14ac:dyDescent="0.3">
      <c r="C35" s="527">
        <v>111.09</v>
      </c>
      <c r="D35" s="190">
        <f t="shared" si="0"/>
        <v>-2.0478342334398686E-2</v>
      </c>
      <c r="E35" s="155"/>
    </row>
    <row r="36" spans="1:7" ht="15.75" customHeight="1" x14ac:dyDescent="0.3">
      <c r="C36" s="527">
        <v>116.26</v>
      </c>
      <c r="D36" s="190">
        <f t="shared" si="0"/>
        <v>2.5107461699548205E-2</v>
      </c>
      <c r="E36" s="155"/>
    </row>
    <row r="37" spans="1:7" ht="15.75" customHeight="1" x14ac:dyDescent="0.3">
      <c r="C37" s="527">
        <v>111.43</v>
      </c>
      <c r="D37" s="190">
        <f t="shared" si="0"/>
        <v>-1.7480436459825749E-2</v>
      </c>
      <c r="E37" s="155"/>
    </row>
    <row r="38" spans="1:7" ht="15.75" customHeight="1" x14ac:dyDescent="0.3">
      <c r="C38" s="527">
        <v>109.81</v>
      </c>
      <c r="D38" s="190">
        <f t="shared" si="0"/>
        <v>-3.1764576215143767E-2</v>
      </c>
      <c r="E38" s="155"/>
    </row>
    <row r="39" spans="1:7" ht="15.75" customHeight="1" x14ac:dyDescent="0.3">
      <c r="C39" s="527">
        <v>115.34</v>
      </c>
      <c r="D39" s="190">
        <f t="shared" si="0"/>
        <v>1.6995481097762673E-2</v>
      </c>
      <c r="E39" s="155"/>
    </row>
    <row r="40" spans="1:7" ht="15.75" customHeight="1" x14ac:dyDescent="0.3">
      <c r="C40" s="527">
        <v>113.35</v>
      </c>
      <c r="D40" s="190">
        <f t="shared" si="0"/>
        <v>-5.5108563870825533E-4</v>
      </c>
      <c r="E40" s="155"/>
    </row>
    <row r="41" spans="1:7" ht="15.75" customHeight="1" x14ac:dyDescent="0.3">
      <c r="C41" s="527">
        <v>108.52</v>
      </c>
      <c r="D41" s="190">
        <f t="shared" si="0"/>
        <v>-4.313898379808221E-2</v>
      </c>
      <c r="E41" s="155"/>
    </row>
    <row r="42" spans="1:7" ht="15.75" customHeight="1" x14ac:dyDescent="0.3">
      <c r="C42" s="527">
        <v>111.81</v>
      </c>
      <c r="D42" s="190">
        <f t="shared" si="0"/>
        <v>-1.4129835776479596E-2</v>
      </c>
      <c r="E42" s="155"/>
    </row>
    <row r="43" spans="1:7" ht="16.5" customHeight="1" x14ac:dyDescent="0.3">
      <c r="C43" s="528">
        <v>115.44</v>
      </c>
      <c r="D43" s="191">
        <f t="shared" si="0"/>
        <v>1.7877218119695833E-2</v>
      </c>
      <c r="E43" s="155"/>
    </row>
    <row r="44" spans="1:7" ht="16.5" customHeight="1" x14ac:dyDescent="0.3">
      <c r="C44" s="156"/>
      <c r="D44" s="155"/>
      <c r="E44" s="157"/>
    </row>
    <row r="45" spans="1:7" ht="16.5" customHeight="1" x14ac:dyDescent="0.3">
      <c r="B45" s="184" t="s">
        <v>112</v>
      </c>
      <c r="C45" s="185">
        <f>SUM(C24:C43)</f>
        <v>2268.25</v>
      </c>
      <c r="D45" s="180"/>
      <c r="E45" s="156"/>
    </row>
    <row r="46" spans="1:7" ht="17.25" customHeight="1" x14ac:dyDescent="0.3">
      <c r="B46" s="184" t="s">
        <v>113</v>
      </c>
      <c r="C46" s="186">
        <f>AVERAGE(C24:C43)</f>
        <v>113.41249999999999</v>
      </c>
      <c r="E46" s="158"/>
    </row>
    <row r="47" spans="1:7" ht="17.25" customHeight="1" x14ac:dyDescent="0.3">
      <c r="A47" s="162"/>
      <c r="B47" s="181"/>
      <c r="D47" s="160"/>
      <c r="E47" s="158"/>
    </row>
    <row r="48" spans="1:7" ht="33.75" customHeight="1" x14ac:dyDescent="0.3">
      <c r="B48" s="194" t="s">
        <v>113</v>
      </c>
      <c r="C48" s="187" t="s">
        <v>114</v>
      </c>
      <c r="D48" s="182"/>
      <c r="G48" s="160"/>
    </row>
    <row r="49" spans="1:6" ht="17.25" customHeight="1" x14ac:dyDescent="0.3">
      <c r="B49" s="458">
        <f>C46</f>
        <v>113.41249999999999</v>
      </c>
      <c r="C49" s="195">
        <f>-IF(C46&lt;=80,10%,IF(C46&lt;250,7.5%,5%))</f>
        <v>-7.4999999999999997E-2</v>
      </c>
      <c r="D49" s="183">
        <f>IF(C46&lt;=80,C46*0.9,IF(C46&lt;250,C46*0.925,C46*0.95))</f>
        <v>104.90656250000001</v>
      </c>
    </row>
    <row r="50" spans="1:6" ht="17.25" customHeight="1" x14ac:dyDescent="0.3">
      <c r="B50" s="459"/>
      <c r="C50" s="196">
        <f>IF(C46&lt;=80, 10%, IF(C46&lt;250, 7.5%, 5%))</f>
        <v>7.4999999999999997E-2</v>
      </c>
      <c r="D50" s="183">
        <f>IF(C46&lt;=80, C46*1.1, IF(C46&lt;250, C46*1.075, C46*1.05))</f>
        <v>121.91843749999998</v>
      </c>
    </row>
    <row r="51" spans="1:6" ht="16.5" customHeight="1" x14ac:dyDescent="0.3">
      <c r="A51" s="165"/>
      <c r="B51" s="166"/>
      <c r="C51" s="162"/>
      <c r="D51" s="167"/>
      <c r="E51" s="162"/>
      <c r="F51" s="168"/>
    </row>
    <row r="52" spans="1:6" ht="16.5" customHeight="1" x14ac:dyDescent="0.3">
      <c r="A52" s="162"/>
      <c r="B52" s="169" t="s">
        <v>20</v>
      </c>
      <c r="C52" s="169"/>
      <c r="D52" s="170" t="s">
        <v>21</v>
      </c>
      <c r="E52" s="171"/>
      <c r="F52" s="170" t="s">
        <v>22</v>
      </c>
    </row>
    <row r="53" spans="1:6" ht="34.5" customHeight="1" x14ac:dyDescent="0.3">
      <c r="A53" s="172" t="s">
        <v>23</v>
      </c>
      <c r="B53" s="173"/>
      <c r="C53" s="174"/>
      <c r="D53" s="173"/>
      <c r="E53" s="163"/>
      <c r="F53" s="175"/>
    </row>
    <row r="54" spans="1:6" ht="34.5" customHeight="1" x14ac:dyDescent="0.3">
      <c r="A54" s="172" t="s">
        <v>24</v>
      </c>
      <c r="B54" s="176"/>
      <c r="C54" s="177"/>
      <c r="D54" s="176"/>
      <c r="E54" s="163"/>
      <c r="F54" s="17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view="pageBreakPreview" zoomScale="60" zoomScaleNormal="60" workbookViewId="0">
      <selection activeCell="D125" sqref="D125:E125"/>
    </sheetView>
  </sheetViews>
  <sheetFormatPr defaultColWidth="9.109375" defaultRowHeight="13.8" x14ac:dyDescent="0.3"/>
  <cols>
    <col min="1" max="1" width="55.44140625" style="114" customWidth="1"/>
    <col min="2" max="2" width="33.6640625" style="114" customWidth="1"/>
    <col min="3" max="3" width="42.33203125" style="114" customWidth="1"/>
    <col min="4" max="4" width="30.5546875" style="114" customWidth="1"/>
    <col min="5" max="5" width="39.88671875" style="114" customWidth="1"/>
    <col min="6" max="6" width="30.6640625" style="114" customWidth="1"/>
    <col min="7" max="7" width="39.88671875" style="114" customWidth="1"/>
    <col min="8" max="8" width="30" style="114" customWidth="1"/>
    <col min="9" max="9" width="30.33203125" style="114" hidden="1" customWidth="1"/>
    <col min="10" max="10" width="30.44140625" style="114" customWidth="1"/>
    <col min="11" max="11" width="21.33203125" style="114" customWidth="1"/>
    <col min="12" max="12" width="9.109375" style="114"/>
    <col min="13" max="16384" width="9.109375" style="3"/>
  </cols>
  <sheetData>
    <row r="15" spans="1:8" ht="19.5" customHeight="1" thickBot="1" x14ac:dyDescent="0.4">
      <c r="A15" s="99"/>
    </row>
    <row r="16" spans="1:8" ht="19.5" customHeight="1" thickBot="1" x14ac:dyDescent="0.4">
      <c r="A16" s="467" t="s">
        <v>25</v>
      </c>
      <c r="B16" s="468"/>
      <c r="C16" s="468"/>
      <c r="D16" s="468"/>
      <c r="E16" s="468"/>
      <c r="F16" s="468"/>
      <c r="G16" s="468"/>
      <c r="H16" s="469"/>
    </row>
    <row r="17" spans="1:14" ht="20.25" customHeight="1" x14ac:dyDescent="0.3">
      <c r="A17" s="470" t="s">
        <v>26</v>
      </c>
      <c r="B17" s="470"/>
      <c r="C17" s="470"/>
      <c r="D17" s="470"/>
      <c r="E17" s="470"/>
      <c r="F17" s="470"/>
      <c r="G17" s="470"/>
      <c r="H17" s="470"/>
    </row>
    <row r="18" spans="1:14" ht="26.25" customHeight="1" x14ac:dyDescent="0.5">
      <c r="A18" s="4" t="s">
        <v>27</v>
      </c>
      <c r="B18" s="466" t="s">
        <v>118</v>
      </c>
      <c r="C18" s="466"/>
      <c r="D18" s="153"/>
      <c r="E18" s="5"/>
      <c r="F18" s="6"/>
      <c r="G18" s="6"/>
      <c r="H18" s="6"/>
    </row>
    <row r="19" spans="1:14" ht="26.25" customHeight="1" x14ac:dyDescent="0.5">
      <c r="A19" s="4" t="s">
        <v>28</v>
      </c>
      <c r="B19" s="198" t="s">
        <v>119</v>
      </c>
      <c r="C19" s="6">
        <v>1</v>
      </c>
      <c r="D19" s="6"/>
      <c r="E19" s="6"/>
      <c r="F19" s="6"/>
      <c r="G19" s="6"/>
      <c r="H19" s="6"/>
    </row>
    <row r="20" spans="1:14" ht="26.25" customHeight="1" x14ac:dyDescent="0.5">
      <c r="A20" s="4" t="s">
        <v>29</v>
      </c>
      <c r="B20" s="471" t="s">
        <v>115</v>
      </c>
      <c r="C20" s="471"/>
      <c r="D20" s="6"/>
      <c r="E20" s="6"/>
      <c r="F20" s="6"/>
      <c r="G20" s="6"/>
      <c r="H20" s="6"/>
    </row>
    <row r="21" spans="1:14" ht="26.25" customHeight="1" x14ac:dyDescent="0.5">
      <c r="A21" s="4" t="s">
        <v>30</v>
      </c>
      <c r="B21" s="471" t="s">
        <v>120</v>
      </c>
      <c r="C21" s="471"/>
      <c r="D21" s="471"/>
      <c r="E21" s="471"/>
      <c r="F21" s="471"/>
      <c r="G21" s="471"/>
      <c r="H21" s="471"/>
      <c r="I21" s="7"/>
    </row>
    <row r="22" spans="1:14" ht="26.25" customHeight="1" x14ac:dyDescent="0.5">
      <c r="A22" s="4" t="s">
        <v>31</v>
      </c>
      <c r="B22" s="8"/>
      <c r="C22" s="6"/>
      <c r="D22" s="6"/>
      <c r="E22" s="6"/>
      <c r="F22" s="6"/>
      <c r="G22" s="6"/>
      <c r="H22" s="6"/>
    </row>
    <row r="23" spans="1:14" ht="26.25" customHeight="1" x14ac:dyDescent="0.5">
      <c r="A23" s="4" t="s">
        <v>32</v>
      </c>
      <c r="B23" s="8"/>
      <c r="C23" s="6"/>
      <c r="D23" s="6"/>
      <c r="E23" s="6"/>
      <c r="F23" s="6"/>
      <c r="G23" s="6"/>
      <c r="H23" s="6"/>
    </row>
    <row r="24" spans="1:14" ht="18" x14ac:dyDescent="0.35">
      <c r="A24" s="4"/>
      <c r="B24" s="9"/>
    </row>
    <row r="25" spans="1:14" ht="18" x14ac:dyDescent="0.35">
      <c r="A25" s="10" t="s">
        <v>0</v>
      </c>
      <c r="B25" s="9"/>
    </row>
    <row r="26" spans="1:14" ht="26.25" customHeight="1" x14ac:dyDescent="0.45">
      <c r="A26" s="148" t="s">
        <v>3</v>
      </c>
      <c r="B26" s="530" t="s">
        <v>115</v>
      </c>
    </row>
    <row r="27" spans="1:14" ht="26.25" customHeight="1" x14ac:dyDescent="0.5">
      <c r="A27" s="106" t="s">
        <v>33</v>
      </c>
      <c r="B27" s="11" t="s">
        <v>117</v>
      </c>
    </row>
    <row r="28" spans="1:14" ht="27" customHeight="1" thickBot="1" x14ac:dyDescent="0.5">
      <c r="A28" s="106" t="s">
        <v>4</v>
      </c>
      <c r="B28" s="101">
        <v>99.09</v>
      </c>
    </row>
    <row r="29" spans="1:14" s="2" customFormat="1" ht="27" customHeight="1" thickBot="1" x14ac:dyDescent="0.55000000000000004">
      <c r="A29" s="106" t="s">
        <v>34</v>
      </c>
      <c r="B29" s="11">
        <v>0</v>
      </c>
      <c r="C29" s="472" t="s">
        <v>35</v>
      </c>
      <c r="D29" s="473"/>
      <c r="E29" s="473"/>
      <c r="F29" s="473"/>
      <c r="G29" s="474"/>
      <c r="I29" s="12"/>
      <c r="J29" s="12"/>
      <c r="K29" s="12"/>
      <c r="L29" s="12"/>
    </row>
    <row r="30" spans="1:14" s="2" customFormat="1" ht="19.5" customHeight="1" thickBot="1" x14ac:dyDescent="0.4">
      <c r="A30" s="106" t="s">
        <v>36</v>
      </c>
      <c r="B30" s="202">
        <f>B28-B29</f>
        <v>99.09</v>
      </c>
      <c r="C30" s="13"/>
      <c r="D30" s="13"/>
      <c r="E30" s="13"/>
      <c r="F30" s="13"/>
      <c r="G30" s="14"/>
      <c r="I30" s="12"/>
      <c r="J30" s="12"/>
      <c r="K30" s="12"/>
      <c r="L30" s="12"/>
    </row>
    <row r="31" spans="1:14" s="2" customFormat="1" ht="27" customHeight="1" thickBot="1" x14ac:dyDescent="0.5">
      <c r="A31" s="106" t="s">
        <v>37</v>
      </c>
      <c r="B31" s="15">
        <v>1</v>
      </c>
      <c r="C31" s="475" t="s">
        <v>38</v>
      </c>
      <c r="D31" s="476"/>
      <c r="E31" s="476"/>
      <c r="F31" s="476"/>
      <c r="G31" s="476"/>
      <c r="H31" s="477"/>
      <c r="I31" s="12"/>
      <c r="J31" s="12"/>
      <c r="K31" s="12"/>
      <c r="L31" s="12"/>
    </row>
    <row r="32" spans="1:14" s="2" customFormat="1" ht="27" customHeight="1" thickBot="1" x14ac:dyDescent="0.5">
      <c r="A32" s="106" t="s">
        <v>39</v>
      </c>
      <c r="B32" s="15">
        <v>1</v>
      </c>
      <c r="C32" s="475" t="s">
        <v>40</v>
      </c>
      <c r="D32" s="476"/>
      <c r="E32" s="476"/>
      <c r="F32" s="476"/>
      <c r="G32" s="476"/>
      <c r="H32" s="477"/>
      <c r="I32" s="12"/>
      <c r="J32" s="12"/>
      <c r="K32" s="12"/>
      <c r="L32" s="16"/>
      <c r="M32" s="16"/>
      <c r="N32" s="17"/>
    </row>
    <row r="33" spans="1:14" s="2" customFormat="1" ht="17.25" customHeight="1" x14ac:dyDescent="0.35">
      <c r="A33" s="106"/>
      <c r="B33" s="18"/>
      <c r="C33" s="19"/>
      <c r="D33" s="19"/>
      <c r="E33" s="19"/>
      <c r="F33" s="19"/>
      <c r="G33" s="19"/>
      <c r="H33" s="19"/>
      <c r="I33" s="12"/>
      <c r="J33" s="12"/>
      <c r="K33" s="12"/>
      <c r="L33" s="16"/>
      <c r="M33" s="16"/>
      <c r="N33" s="17"/>
    </row>
    <row r="34" spans="1:14" s="2" customFormat="1" ht="18" x14ac:dyDescent="0.35">
      <c r="A34" s="106" t="s">
        <v>41</v>
      </c>
      <c r="B34" s="20">
        <f>B31/B32</f>
        <v>1</v>
      </c>
      <c r="C34" s="99" t="s">
        <v>42</v>
      </c>
      <c r="D34" s="99"/>
      <c r="E34" s="99"/>
      <c r="F34" s="99"/>
      <c r="G34" s="99"/>
      <c r="I34" s="12"/>
      <c r="J34" s="12"/>
      <c r="K34" s="12"/>
      <c r="L34" s="16"/>
      <c r="M34" s="16"/>
      <c r="N34" s="17"/>
    </row>
    <row r="35" spans="1:14" s="2" customFormat="1" ht="19.5" customHeight="1" thickBot="1" x14ac:dyDescent="0.4">
      <c r="A35" s="106"/>
      <c r="B35" s="202"/>
      <c r="G35" s="99"/>
      <c r="I35" s="12"/>
      <c r="J35" s="12"/>
      <c r="K35" s="12"/>
      <c r="L35" s="16"/>
      <c r="M35" s="16"/>
      <c r="N35" s="17"/>
    </row>
    <row r="36" spans="1:14" s="2" customFormat="1" ht="27" customHeight="1" thickBot="1" x14ac:dyDescent="0.5">
      <c r="A36" s="21" t="s">
        <v>43</v>
      </c>
      <c r="B36" s="22">
        <v>50</v>
      </c>
      <c r="C36" s="99"/>
      <c r="D36" s="478" t="s">
        <v>44</v>
      </c>
      <c r="E36" s="479"/>
      <c r="F36" s="478" t="s">
        <v>45</v>
      </c>
      <c r="G36" s="480"/>
      <c r="J36" s="12"/>
      <c r="K36" s="12"/>
      <c r="L36" s="16"/>
      <c r="M36" s="16"/>
      <c r="N36" s="17"/>
    </row>
    <row r="37" spans="1:14" s="2" customFormat="1" ht="27" customHeight="1" thickBot="1" x14ac:dyDescent="0.5">
      <c r="A37" s="23" t="s">
        <v>46</v>
      </c>
      <c r="B37" s="24">
        <v>1</v>
      </c>
      <c r="C37" s="25" t="s">
        <v>47</v>
      </c>
      <c r="D37" s="26" t="s">
        <v>48</v>
      </c>
      <c r="E37" s="27" t="s">
        <v>49</v>
      </c>
      <c r="F37" s="26" t="s">
        <v>48</v>
      </c>
      <c r="G37" s="28" t="s">
        <v>49</v>
      </c>
      <c r="I37" s="29" t="s">
        <v>50</v>
      </c>
      <c r="J37" s="12"/>
      <c r="K37" s="12"/>
      <c r="L37" s="16"/>
      <c r="M37" s="16"/>
      <c r="N37" s="17"/>
    </row>
    <row r="38" spans="1:14" s="2" customFormat="1" ht="26.25" customHeight="1" x14ac:dyDescent="0.45">
      <c r="A38" s="23" t="s">
        <v>51</v>
      </c>
      <c r="B38" s="24">
        <v>1</v>
      </c>
      <c r="C38" s="30">
        <v>1</v>
      </c>
      <c r="D38" s="31">
        <v>88581290</v>
      </c>
      <c r="E38" s="32">
        <f>IF(ISBLANK(D38),"-",$D$48/$D$45*D38)</f>
        <v>96330584.613082498</v>
      </c>
      <c r="F38" s="31">
        <v>100198682</v>
      </c>
      <c r="G38" s="33">
        <f>IF(ISBLANK(F38),"-",$D$48/$F$45*F38)</f>
        <v>96810783.781043202</v>
      </c>
      <c r="I38" s="34"/>
      <c r="J38" s="12"/>
      <c r="K38" s="12"/>
      <c r="L38" s="16"/>
      <c r="M38" s="16"/>
      <c r="N38" s="17"/>
    </row>
    <row r="39" spans="1:14" s="2" customFormat="1" ht="26.25" customHeight="1" x14ac:dyDescent="0.45">
      <c r="A39" s="23" t="s">
        <v>52</v>
      </c>
      <c r="B39" s="24">
        <v>1</v>
      </c>
      <c r="C39" s="51">
        <v>2</v>
      </c>
      <c r="D39" s="35">
        <v>88528690</v>
      </c>
      <c r="E39" s="36">
        <f>IF(ISBLANK(D39),"-",$D$48/$D$45*D39)</f>
        <v>96273383.04432404</v>
      </c>
      <c r="F39" s="35">
        <v>99998222</v>
      </c>
      <c r="G39" s="37">
        <f>IF(ISBLANK(F39),"-",$D$48/$F$45*F39)</f>
        <v>96617101.695317283</v>
      </c>
      <c r="I39" s="481">
        <f>ABS((F43/D43*D42)-F42)/D42</f>
        <v>4.7972143288731416E-3</v>
      </c>
      <c r="J39" s="12"/>
      <c r="K39" s="12"/>
      <c r="L39" s="16"/>
      <c r="M39" s="16"/>
      <c r="N39" s="17"/>
    </row>
    <row r="40" spans="1:14" ht="26.25" customHeight="1" x14ac:dyDescent="0.45">
      <c r="A40" s="23" t="s">
        <v>53</v>
      </c>
      <c r="B40" s="24">
        <v>1</v>
      </c>
      <c r="C40" s="51">
        <v>3</v>
      </c>
      <c r="D40" s="35">
        <v>88570661</v>
      </c>
      <c r="E40" s="36">
        <f>IF(ISBLANK(D40),"-",$D$48/$D$45*D40)</f>
        <v>96319025.763760567</v>
      </c>
      <c r="F40" s="35">
        <v>100111491</v>
      </c>
      <c r="G40" s="37">
        <f>IF(ISBLANK(F40),"-",$D$48/$F$45*F40)</f>
        <v>96726540.86606501</v>
      </c>
      <c r="I40" s="481"/>
      <c r="L40" s="16"/>
      <c r="M40" s="16"/>
      <c r="N40" s="99"/>
    </row>
    <row r="41" spans="1:14" ht="27" customHeight="1" thickBot="1" x14ac:dyDescent="0.5">
      <c r="A41" s="23" t="s">
        <v>54</v>
      </c>
      <c r="B41" s="24">
        <v>1</v>
      </c>
      <c r="C41" s="38">
        <v>4</v>
      </c>
      <c r="D41" s="39"/>
      <c r="E41" s="40" t="str">
        <f>IF(ISBLANK(D41),"-",$D$48/$D$45*D41)</f>
        <v>-</v>
      </c>
      <c r="F41" s="39"/>
      <c r="G41" s="41" t="str">
        <f>IF(ISBLANK(F41),"-",$D$48/$F$45*F41)</f>
        <v>-</v>
      </c>
      <c r="I41" s="42"/>
      <c r="L41" s="16"/>
      <c r="M41" s="16"/>
      <c r="N41" s="99"/>
    </row>
    <row r="42" spans="1:14" ht="27" customHeight="1" thickBot="1" x14ac:dyDescent="0.5">
      <c r="A42" s="23" t="s">
        <v>55</v>
      </c>
      <c r="B42" s="24">
        <v>1</v>
      </c>
      <c r="C42" s="43" t="s">
        <v>56</v>
      </c>
      <c r="D42" s="44">
        <f>AVERAGE(D38:D41)</f>
        <v>88560213.666666672</v>
      </c>
      <c r="E42" s="45">
        <f>AVERAGE(E38:E41)</f>
        <v>96307664.473722383</v>
      </c>
      <c r="F42" s="44">
        <f>AVERAGE(F38:F41)</f>
        <v>100102798.33333333</v>
      </c>
      <c r="G42" s="46">
        <f>AVERAGE(G38:G41)</f>
        <v>96718142.114141837</v>
      </c>
      <c r="H42" s="154"/>
    </row>
    <row r="43" spans="1:14" ht="26.25" customHeight="1" x14ac:dyDescent="0.45">
      <c r="A43" s="23" t="s">
        <v>57</v>
      </c>
      <c r="B43" s="24">
        <v>1</v>
      </c>
      <c r="C43" s="47" t="s">
        <v>58</v>
      </c>
      <c r="D43" s="48">
        <v>18.559999999999999</v>
      </c>
      <c r="E43" s="99"/>
      <c r="F43" s="48">
        <v>20.89</v>
      </c>
      <c r="H43" s="154"/>
    </row>
    <row r="44" spans="1:14" ht="26.25" customHeight="1" x14ac:dyDescent="0.45">
      <c r="A44" s="23" t="s">
        <v>59</v>
      </c>
      <c r="B44" s="24">
        <v>1</v>
      </c>
      <c r="C44" s="49" t="s">
        <v>60</v>
      </c>
      <c r="D44" s="50">
        <f>D43*$B$34</f>
        <v>18.559999999999999</v>
      </c>
      <c r="E44" s="111"/>
      <c r="F44" s="50">
        <f>F43*$B$34</f>
        <v>20.89</v>
      </c>
      <c r="H44" s="154"/>
    </row>
    <row r="45" spans="1:14" ht="19.5" customHeight="1" thickBot="1" x14ac:dyDescent="0.4">
      <c r="A45" s="23" t="s">
        <v>61</v>
      </c>
      <c r="B45" s="51">
        <f>(B44/B43)*(B42/B41)*(B40/B39)*(B38/B37)*B36</f>
        <v>50</v>
      </c>
      <c r="C45" s="49" t="s">
        <v>62</v>
      </c>
      <c r="D45" s="52">
        <f>D44*$B$30/100</f>
        <v>18.391103999999999</v>
      </c>
      <c r="E45" s="96"/>
      <c r="F45" s="52">
        <f>F44*$B$30/100</f>
        <v>20.699901000000001</v>
      </c>
      <c r="G45" s="114">
        <f>D42*D48/D43*100/B28</f>
        <v>96307664.473722383</v>
      </c>
      <c r="H45" s="154"/>
    </row>
    <row r="46" spans="1:14" ht="19.5" customHeight="1" thickBot="1" x14ac:dyDescent="0.4">
      <c r="A46" s="482" t="s">
        <v>63</v>
      </c>
      <c r="B46" s="483"/>
      <c r="C46" s="49" t="s">
        <v>64</v>
      </c>
      <c r="D46" s="53">
        <f>D45/$B$45</f>
        <v>0.36782208</v>
      </c>
      <c r="E46" s="54"/>
      <c r="F46" s="55">
        <f>F45/$B$45</f>
        <v>0.41399802000000002</v>
      </c>
      <c r="H46" s="154"/>
    </row>
    <row r="47" spans="1:14" ht="27" customHeight="1" thickBot="1" x14ac:dyDescent="0.5">
      <c r="A47" s="484"/>
      <c r="B47" s="485"/>
      <c r="C47" s="56" t="s">
        <v>65</v>
      </c>
      <c r="D47" s="204">
        <v>0.4</v>
      </c>
      <c r="E47" s="57"/>
      <c r="F47" s="54"/>
      <c r="H47" s="154"/>
    </row>
    <row r="48" spans="1:14" ht="18" x14ac:dyDescent="0.35">
      <c r="C48" s="58" t="s">
        <v>66</v>
      </c>
      <c r="D48" s="52">
        <f>D47*$B$45</f>
        <v>20</v>
      </c>
      <c r="F48" s="59"/>
      <c r="H48" s="154"/>
    </row>
    <row r="49" spans="1:12" ht="19.5" customHeight="1" thickBot="1" x14ac:dyDescent="0.4">
      <c r="C49" s="60" t="s">
        <v>67</v>
      </c>
      <c r="D49" s="61">
        <f>D48/B34</f>
        <v>20</v>
      </c>
      <c r="F49" s="59"/>
      <c r="H49" s="154"/>
    </row>
    <row r="50" spans="1:12" ht="18" x14ac:dyDescent="0.35">
      <c r="C50" s="21" t="s">
        <v>68</v>
      </c>
      <c r="D50" s="62">
        <f>AVERAGE(E38:E41,G38:G41)</f>
        <v>96512903.293932095</v>
      </c>
      <c r="F50" s="63"/>
      <c r="H50" s="154"/>
    </row>
    <row r="51" spans="1:12" ht="18" x14ac:dyDescent="0.35">
      <c r="C51" s="23" t="s">
        <v>69</v>
      </c>
      <c r="D51" s="64">
        <f>STDEV(E38:E41,G38:G41)/D50</f>
        <v>2.4229944661564567E-3</v>
      </c>
      <c r="F51" s="63"/>
      <c r="H51" s="154"/>
    </row>
    <row r="52" spans="1:12" ht="19.5" customHeight="1" thickBot="1" x14ac:dyDescent="0.4">
      <c r="C52" s="65" t="s">
        <v>14</v>
      </c>
      <c r="D52" s="66">
        <f>COUNT(E38:E41,G38:G41)</f>
        <v>6</v>
      </c>
      <c r="F52" s="63"/>
    </row>
    <row r="54" spans="1:12" ht="18" x14ac:dyDescent="0.35">
      <c r="A54" s="67" t="s">
        <v>0</v>
      </c>
      <c r="B54" s="68" t="s">
        <v>70</v>
      </c>
    </row>
    <row r="55" spans="1:12" ht="18" x14ac:dyDescent="0.35">
      <c r="A55" s="99" t="s">
        <v>71</v>
      </c>
      <c r="B55" s="69" t="str">
        <f>B21</f>
        <v>Each tablet contains Loratadine 10 mg</v>
      </c>
      <c r="G55" s="531">
        <f>F70/D50*D47*B68*B69/D68/(40)</f>
        <v>0.93685806330850485</v>
      </c>
    </row>
    <row r="56" spans="1:12" ht="26.25" customHeight="1" x14ac:dyDescent="0.45">
      <c r="A56" s="69" t="s">
        <v>72</v>
      </c>
      <c r="B56" s="70">
        <v>10</v>
      </c>
      <c r="C56" s="99" t="str">
        <f>B20</f>
        <v>Loratadine</v>
      </c>
      <c r="H56" s="111"/>
    </row>
    <row r="57" spans="1:12" ht="18" x14ac:dyDescent="0.35">
      <c r="A57" s="69" t="s">
        <v>73</v>
      </c>
      <c r="B57" s="71">
        <f>Uniformity!C46</f>
        <v>113.41249999999999</v>
      </c>
      <c r="H57" s="111"/>
    </row>
    <row r="58" spans="1:12" ht="19.5" customHeight="1" thickBot="1" x14ac:dyDescent="0.4">
      <c r="H58" s="111"/>
    </row>
    <row r="59" spans="1:12" s="2" customFormat="1" ht="27" customHeight="1" thickBot="1" x14ac:dyDescent="0.5">
      <c r="A59" s="21" t="s">
        <v>74</v>
      </c>
      <c r="B59" s="22">
        <v>100</v>
      </c>
      <c r="C59" s="99"/>
      <c r="D59" s="72" t="s">
        <v>75</v>
      </c>
      <c r="E59" s="73" t="s">
        <v>47</v>
      </c>
      <c r="F59" s="73" t="s">
        <v>48</v>
      </c>
      <c r="G59" s="73" t="s">
        <v>76</v>
      </c>
      <c r="H59" s="25" t="s">
        <v>77</v>
      </c>
      <c r="L59" s="12"/>
    </row>
    <row r="60" spans="1:12" s="2" customFormat="1" ht="26.25" customHeight="1" x14ac:dyDescent="0.45">
      <c r="A60" s="23" t="s">
        <v>78</v>
      </c>
      <c r="B60" s="24">
        <v>1</v>
      </c>
      <c r="C60" s="486" t="s">
        <v>79</v>
      </c>
      <c r="D60" s="489">
        <v>453.53</v>
      </c>
      <c r="E60" s="74">
        <v>1</v>
      </c>
      <c r="F60" s="75">
        <v>91367766</v>
      </c>
      <c r="G60" s="76">
        <f>IF(ISBLANK(F60),"-",(F60/$D$50*$D$47*$B$68)*($B$57/$D$60))</f>
        <v>9.4694012902145825</v>
      </c>
      <c r="H60" s="77">
        <f t="shared" ref="H60:H71" si="0">IF(ISBLANK(F60),"-",G60/$B$56)</f>
        <v>0.9469401290214583</v>
      </c>
      <c r="L60" s="12"/>
    </row>
    <row r="61" spans="1:12" s="2" customFormat="1" ht="26.25" customHeight="1" x14ac:dyDescent="0.45">
      <c r="A61" s="23" t="s">
        <v>80</v>
      </c>
      <c r="B61" s="24">
        <v>1</v>
      </c>
      <c r="C61" s="487"/>
      <c r="D61" s="490"/>
      <c r="E61" s="78">
        <v>2</v>
      </c>
      <c r="F61" s="35">
        <v>91405972</v>
      </c>
      <c r="G61" s="79">
        <f>IF(ISBLANK(F61),"-",(F61/$D$50*$D$47*$B$68)*($B$57/$D$60))</f>
        <v>9.4733609792989579</v>
      </c>
      <c r="H61" s="80">
        <f t="shared" si="0"/>
        <v>0.94733609792989582</v>
      </c>
      <c r="L61" s="12"/>
    </row>
    <row r="62" spans="1:12" s="2" customFormat="1" ht="26.25" customHeight="1" x14ac:dyDescent="0.45">
      <c r="A62" s="23" t="s">
        <v>81</v>
      </c>
      <c r="B62" s="24">
        <v>1</v>
      </c>
      <c r="C62" s="487"/>
      <c r="D62" s="490"/>
      <c r="E62" s="78">
        <v>3</v>
      </c>
      <c r="F62" s="81">
        <v>91423671</v>
      </c>
      <c r="G62" s="79">
        <f>IF(ISBLANK(F62),"-",(F62/$D$50*$D$47*$B$68)*($B$57/$D$60))</f>
        <v>9.4751953125739501</v>
      </c>
      <c r="H62" s="80">
        <f t="shared" si="0"/>
        <v>0.94751953125739496</v>
      </c>
      <c r="L62" s="12"/>
    </row>
    <row r="63" spans="1:12" ht="27" customHeight="1" thickBot="1" x14ac:dyDescent="0.5">
      <c r="A63" s="23" t="s">
        <v>82</v>
      </c>
      <c r="B63" s="24">
        <v>1</v>
      </c>
      <c r="C63" s="488"/>
      <c r="D63" s="491"/>
      <c r="E63" s="82">
        <v>4</v>
      </c>
      <c r="F63" s="83"/>
      <c r="G63" s="79" t="str">
        <f>IF(ISBLANK(F63),"-",(F63/$D$50*$D$47*$B$68)*($B$57/$D$60))</f>
        <v>-</v>
      </c>
      <c r="H63" s="80" t="str">
        <f t="shared" si="0"/>
        <v>-</v>
      </c>
    </row>
    <row r="64" spans="1:12" ht="26.25" customHeight="1" x14ac:dyDescent="0.45">
      <c r="A64" s="23" t="s">
        <v>83</v>
      </c>
      <c r="B64" s="24">
        <v>1</v>
      </c>
      <c r="C64" s="486" t="s">
        <v>84</v>
      </c>
      <c r="D64" s="489">
        <v>452.16</v>
      </c>
      <c r="E64" s="74">
        <v>1</v>
      </c>
      <c r="F64" s="75">
        <v>91364637</v>
      </c>
      <c r="G64" s="84">
        <f>IF(ISBLANK(F64),"-",(F64/$D$50*$D$47*$B$68)*($B$57/$D$64))</f>
        <v>9.4977673641898299</v>
      </c>
      <c r="H64" s="85">
        <f t="shared" si="0"/>
        <v>0.94977673641898297</v>
      </c>
    </row>
    <row r="65" spans="1:8" ht="26.25" customHeight="1" x14ac:dyDescent="0.45">
      <c r="A65" s="23" t="s">
        <v>85</v>
      </c>
      <c r="B65" s="24">
        <v>1</v>
      </c>
      <c r="C65" s="487"/>
      <c r="D65" s="490"/>
      <c r="E65" s="78">
        <v>2</v>
      </c>
      <c r="F65" s="35">
        <v>91299772</v>
      </c>
      <c r="G65" s="86">
        <f>IF(ISBLANK(F65),"-",(F65/$D$50*$D$47*$B$68)*($B$57/$D$64))</f>
        <v>9.4910243539803307</v>
      </c>
      <c r="H65" s="87">
        <f t="shared" si="0"/>
        <v>0.94910243539803307</v>
      </c>
    </row>
    <row r="66" spans="1:8" ht="26.25" customHeight="1" x14ac:dyDescent="0.45">
      <c r="A66" s="23" t="s">
        <v>86</v>
      </c>
      <c r="B66" s="24">
        <v>1</v>
      </c>
      <c r="C66" s="487"/>
      <c r="D66" s="490"/>
      <c r="E66" s="78">
        <v>3</v>
      </c>
      <c r="F66" s="35">
        <v>91259630</v>
      </c>
      <c r="G66" s="86">
        <f>IF(ISBLANK(F66),"-",(F66/$D$50*$D$47*$B$68)*($B$57/$D$64))</f>
        <v>9.4868514114715872</v>
      </c>
      <c r="H66" s="87">
        <f t="shared" si="0"/>
        <v>0.94868514114715874</v>
      </c>
    </row>
    <row r="67" spans="1:8" ht="27" customHeight="1" thickBot="1" x14ac:dyDescent="0.5">
      <c r="A67" s="23" t="s">
        <v>87</v>
      </c>
      <c r="B67" s="24">
        <v>1</v>
      </c>
      <c r="C67" s="488"/>
      <c r="D67" s="491"/>
      <c r="E67" s="82">
        <v>4</v>
      </c>
      <c r="F67" s="83"/>
      <c r="G67" s="88" t="str">
        <f>IF(ISBLANK(F67),"-",(F67/$D$50*$D$47*$B$68)*($B$57/$D$64))</f>
        <v>-</v>
      </c>
      <c r="H67" s="89" t="str">
        <f t="shared" si="0"/>
        <v>-</v>
      </c>
    </row>
    <row r="68" spans="1:8" ht="26.25" customHeight="1" x14ac:dyDescent="0.5">
      <c r="A68" s="23" t="s">
        <v>88</v>
      </c>
      <c r="B68" s="90">
        <f>(B67/B66)*(B65/B64)*(B63/B62)*(B61/B60)*B59</f>
        <v>100</v>
      </c>
      <c r="C68" s="486" t="s">
        <v>89</v>
      </c>
      <c r="D68" s="489">
        <v>445.37</v>
      </c>
      <c r="E68" s="74">
        <v>1</v>
      </c>
      <c r="F68" s="75">
        <v>89012088</v>
      </c>
      <c r="G68" s="84">
        <f>IF(ISBLANK(F68),"-",(F68/$D$50*$D$47*$B$68)*($B$57/$D$68))</f>
        <v>9.3942813739960176</v>
      </c>
      <c r="H68" s="80">
        <f>IF(ISBLANK(F68),"-",G68/$B$56)</f>
        <v>0.93942813739960174</v>
      </c>
    </row>
    <row r="69" spans="1:8" ht="27" customHeight="1" thickBot="1" x14ac:dyDescent="0.55000000000000004">
      <c r="A69" s="65" t="s">
        <v>90</v>
      </c>
      <c r="B69" s="91">
        <f>(D47*B68)/B56*B57</f>
        <v>453.65</v>
      </c>
      <c r="C69" s="487"/>
      <c r="D69" s="490"/>
      <c r="E69" s="78">
        <v>2</v>
      </c>
      <c r="F69" s="35">
        <v>88913496</v>
      </c>
      <c r="G69" s="86">
        <f>IF(ISBLANK(F69),"-",(F69/$D$50*$D$47*$B$68)*($B$57/$D$68))</f>
        <v>9.3838760345636398</v>
      </c>
      <c r="H69" s="80">
        <f t="shared" si="0"/>
        <v>0.93838760345636396</v>
      </c>
    </row>
    <row r="70" spans="1:8" ht="26.25" customHeight="1" x14ac:dyDescent="0.45">
      <c r="A70" s="495" t="s">
        <v>63</v>
      </c>
      <c r="B70" s="496"/>
      <c r="C70" s="487"/>
      <c r="D70" s="490"/>
      <c r="E70" s="78">
        <v>3</v>
      </c>
      <c r="F70" s="35">
        <v>88768570</v>
      </c>
      <c r="G70" s="86">
        <f>IF(ISBLANK(F70),"-",(F70/$D$50*$D$47*$B$68)*($B$57/$D$68))</f>
        <v>9.3685806330850472</v>
      </c>
      <c r="H70" s="80">
        <f t="shared" si="0"/>
        <v>0.93685806330850474</v>
      </c>
    </row>
    <row r="71" spans="1:8" ht="27" customHeight="1" thickBot="1" x14ac:dyDescent="0.5">
      <c r="A71" s="497"/>
      <c r="B71" s="498"/>
      <c r="C71" s="494"/>
      <c r="D71" s="491"/>
      <c r="E71" s="82">
        <v>4</v>
      </c>
      <c r="F71" s="83"/>
      <c r="G71" s="88" t="str">
        <f>IF(ISBLANK(F71),"-",(F71/$D$50*$D$47*$B$68)*($B$57/$D$68))</f>
        <v>-</v>
      </c>
      <c r="H71" s="92" t="str">
        <f t="shared" si="0"/>
        <v>-</v>
      </c>
    </row>
    <row r="72" spans="1:8" ht="26.25" customHeight="1" x14ac:dyDescent="0.45">
      <c r="A72" s="111"/>
      <c r="B72" s="111"/>
      <c r="C72" s="111"/>
      <c r="D72" s="111"/>
      <c r="E72" s="111"/>
      <c r="F72" s="111"/>
      <c r="G72" s="93" t="s">
        <v>56</v>
      </c>
      <c r="H72" s="94">
        <f>AVERAGE(H60:H71)</f>
        <v>0.94489265281526591</v>
      </c>
    </row>
    <row r="73" spans="1:8" ht="26.25" customHeight="1" x14ac:dyDescent="0.45">
      <c r="C73" s="111"/>
      <c r="D73" s="111"/>
      <c r="E73" s="111"/>
      <c r="F73" s="111"/>
      <c r="G73" s="95" t="s">
        <v>69</v>
      </c>
      <c r="H73" s="532">
        <f>STDEV(H60:H71)/H72</f>
        <v>5.4191036886277379E-3</v>
      </c>
    </row>
    <row r="74" spans="1:8" ht="27" customHeight="1" thickBot="1" x14ac:dyDescent="0.5">
      <c r="A74" s="111"/>
      <c r="B74" s="111"/>
      <c r="C74" s="111"/>
      <c r="D74" s="111"/>
      <c r="E74" s="96"/>
      <c r="F74" s="111"/>
      <c r="G74" s="97" t="s">
        <v>14</v>
      </c>
      <c r="H74" s="98">
        <f>COUNT(H60:H71)</f>
        <v>9</v>
      </c>
    </row>
    <row r="76" spans="1:8" ht="26.25" customHeight="1" x14ac:dyDescent="0.45">
      <c r="A76" s="148" t="s">
        <v>91</v>
      </c>
      <c r="B76" s="106" t="s">
        <v>92</v>
      </c>
      <c r="C76" s="499" t="str">
        <f>B20</f>
        <v>Loratadine</v>
      </c>
      <c r="D76" s="499"/>
      <c r="E76" s="99" t="s">
        <v>93</v>
      </c>
      <c r="F76" s="99"/>
      <c r="G76" s="100">
        <f>H72</f>
        <v>0.94489265281526591</v>
      </c>
      <c r="H76" s="202"/>
    </row>
    <row r="77" spans="1:8" ht="18" x14ac:dyDescent="0.35">
      <c r="A77" s="10" t="s">
        <v>94</v>
      </c>
      <c r="B77" s="10" t="s">
        <v>95</v>
      </c>
    </row>
    <row r="78" spans="1:8" ht="18" x14ac:dyDescent="0.35">
      <c r="A78" s="10"/>
      <c r="B78" s="10"/>
    </row>
    <row r="79" spans="1:8" ht="26.25" customHeight="1" x14ac:dyDescent="0.45">
      <c r="A79" s="148" t="s">
        <v>3</v>
      </c>
      <c r="B79" s="500" t="str">
        <f>B26</f>
        <v>Loratadine</v>
      </c>
      <c r="C79" s="500"/>
    </row>
    <row r="80" spans="1:8" ht="26.25" customHeight="1" x14ac:dyDescent="0.45">
      <c r="A80" s="106" t="s">
        <v>33</v>
      </c>
      <c r="B80" s="500" t="str">
        <f>B27</f>
        <v>L24-1</v>
      </c>
      <c r="C80" s="500"/>
    </row>
    <row r="81" spans="1:12" ht="27" customHeight="1" thickBot="1" x14ac:dyDescent="0.5">
      <c r="A81" s="106" t="s">
        <v>4</v>
      </c>
      <c r="B81" s="101">
        <f>B28</f>
        <v>99.09</v>
      </c>
    </row>
    <row r="82" spans="1:12" s="2" customFormat="1" ht="27" customHeight="1" thickBot="1" x14ac:dyDescent="0.55000000000000004">
      <c r="A82" s="106" t="s">
        <v>34</v>
      </c>
      <c r="B82" s="11">
        <v>0</v>
      </c>
      <c r="C82" s="472" t="s">
        <v>35</v>
      </c>
      <c r="D82" s="473"/>
      <c r="E82" s="473"/>
      <c r="F82" s="473"/>
      <c r="G82" s="474"/>
      <c r="I82" s="12"/>
      <c r="J82" s="12"/>
      <c r="K82" s="12"/>
      <c r="L82" s="12"/>
    </row>
    <row r="83" spans="1:12" s="2" customFormat="1" ht="19.5" customHeight="1" thickBot="1" x14ac:dyDescent="0.4">
      <c r="A83" s="106" t="s">
        <v>36</v>
      </c>
      <c r="B83" s="202">
        <f>B81-B82</f>
        <v>99.09</v>
      </c>
      <c r="C83" s="13"/>
      <c r="D83" s="13"/>
      <c r="E83" s="13"/>
      <c r="F83" s="13"/>
      <c r="G83" s="14"/>
      <c r="I83" s="12"/>
      <c r="J83" s="12"/>
      <c r="K83" s="12"/>
      <c r="L83" s="12"/>
    </row>
    <row r="84" spans="1:12" s="2" customFormat="1" ht="27" customHeight="1" thickBot="1" x14ac:dyDescent="0.5">
      <c r="A84" s="106" t="s">
        <v>37</v>
      </c>
      <c r="B84" s="15">
        <v>1</v>
      </c>
      <c r="C84" s="475" t="s">
        <v>96</v>
      </c>
      <c r="D84" s="476"/>
      <c r="E84" s="476"/>
      <c r="F84" s="476"/>
      <c r="G84" s="476"/>
      <c r="H84" s="477"/>
      <c r="I84" s="12"/>
      <c r="J84" s="12"/>
      <c r="K84" s="12"/>
      <c r="L84" s="12"/>
    </row>
    <row r="85" spans="1:12" s="2" customFormat="1" ht="27" customHeight="1" thickBot="1" x14ac:dyDescent="0.5">
      <c r="A85" s="106" t="s">
        <v>39</v>
      </c>
      <c r="B85" s="15">
        <v>1</v>
      </c>
      <c r="C85" s="475" t="s">
        <v>97</v>
      </c>
      <c r="D85" s="476"/>
      <c r="E85" s="476"/>
      <c r="F85" s="476"/>
      <c r="G85" s="476"/>
      <c r="H85" s="477"/>
      <c r="I85" s="12"/>
      <c r="J85" s="12"/>
      <c r="K85" s="12"/>
      <c r="L85" s="12"/>
    </row>
    <row r="86" spans="1:12" s="2" customFormat="1" ht="18" x14ac:dyDescent="0.35">
      <c r="A86" s="106"/>
      <c r="B86" s="18"/>
      <c r="C86" s="19"/>
      <c r="D86" s="19"/>
      <c r="E86" s="19"/>
      <c r="F86" s="19"/>
      <c r="G86" s="19"/>
      <c r="H86" s="19"/>
      <c r="I86" s="12"/>
      <c r="J86" s="12"/>
      <c r="K86" s="12"/>
      <c r="L86" s="12"/>
    </row>
    <row r="87" spans="1:12" s="2" customFormat="1" ht="18" x14ac:dyDescent="0.35">
      <c r="A87" s="106" t="s">
        <v>41</v>
      </c>
      <c r="B87" s="20">
        <f>B84/B85</f>
        <v>1</v>
      </c>
      <c r="C87" s="99" t="s">
        <v>42</v>
      </c>
      <c r="D87" s="99"/>
      <c r="E87" s="99"/>
      <c r="F87" s="99"/>
      <c r="G87" s="99"/>
      <c r="I87" s="12"/>
      <c r="J87" s="12"/>
      <c r="K87" s="12"/>
      <c r="L87" s="12"/>
    </row>
    <row r="88" spans="1:12" ht="19.5" customHeight="1" thickBot="1" x14ac:dyDescent="0.4">
      <c r="A88" s="10"/>
      <c r="B88" s="10"/>
    </row>
    <row r="89" spans="1:12" ht="27" customHeight="1" thickBot="1" x14ac:dyDescent="0.5">
      <c r="A89" s="21" t="s">
        <v>43</v>
      </c>
      <c r="B89" s="22">
        <v>20</v>
      </c>
      <c r="D89" s="199" t="s">
        <v>44</v>
      </c>
      <c r="E89" s="200"/>
      <c r="F89" s="478" t="s">
        <v>45</v>
      </c>
      <c r="G89" s="480"/>
    </row>
    <row r="90" spans="1:12" ht="27" customHeight="1" thickBot="1" x14ac:dyDescent="0.5">
      <c r="A90" s="23" t="s">
        <v>46</v>
      </c>
      <c r="B90" s="24">
        <v>2</v>
      </c>
      <c r="C90" s="203" t="s">
        <v>47</v>
      </c>
      <c r="D90" s="26" t="s">
        <v>48</v>
      </c>
      <c r="E90" s="27" t="s">
        <v>49</v>
      </c>
      <c r="F90" s="26" t="s">
        <v>48</v>
      </c>
      <c r="G90" s="102" t="s">
        <v>49</v>
      </c>
      <c r="I90" s="29" t="s">
        <v>50</v>
      </c>
    </row>
    <row r="91" spans="1:12" ht="26.25" customHeight="1" x14ac:dyDescent="0.45">
      <c r="A91" s="23" t="s">
        <v>51</v>
      </c>
      <c r="B91" s="24">
        <v>20</v>
      </c>
      <c r="C91" s="103">
        <v>1</v>
      </c>
      <c r="D91" s="31">
        <v>0.25380000000000003</v>
      </c>
      <c r="E91" s="534">
        <f>IF(ISBLANK(D91),"-",$D$101/$D$98*D91)</f>
        <v>0.33779200816450466</v>
      </c>
      <c r="F91" s="31">
        <v>0.28410000000000002</v>
      </c>
      <c r="G91" s="536">
        <f>IF(ISBLANK(F91),"-",$D$101/$F$98*F91)</f>
        <v>0.33800065119555234</v>
      </c>
      <c r="I91" s="34"/>
    </row>
    <row r="92" spans="1:12" ht="26.25" customHeight="1" x14ac:dyDescent="0.45">
      <c r="A92" s="23" t="s">
        <v>52</v>
      </c>
      <c r="B92" s="24">
        <v>2</v>
      </c>
      <c r="C92" s="111">
        <v>2</v>
      </c>
      <c r="D92" s="35">
        <v>0.25640000000000002</v>
      </c>
      <c r="E92" s="535">
        <f>IF(ISBLANK(D92),"-",$D$101/$D$98*D92)</f>
        <v>0.34125244638841212</v>
      </c>
      <c r="F92" s="533">
        <v>0.28599999999999998</v>
      </c>
      <c r="G92" s="537">
        <f>IF(ISBLANK(F92),"-",$D$101/$F$98*F92)</f>
        <v>0.34026112721551549</v>
      </c>
      <c r="I92" s="481">
        <f>ABS((F96/D96*D95)-F95)/D95</f>
        <v>1.5537410942452891E-3</v>
      </c>
    </row>
    <row r="93" spans="1:12" ht="26.25" customHeight="1" x14ac:dyDescent="0.45">
      <c r="A93" s="23" t="s">
        <v>53</v>
      </c>
      <c r="B93" s="24">
        <v>20</v>
      </c>
      <c r="C93" s="111">
        <v>3</v>
      </c>
      <c r="D93" s="35">
        <v>0.25640000000000002</v>
      </c>
      <c r="E93" s="535">
        <f>IF(ISBLANK(D93),"-",$D$101/$D$98*D93)</f>
        <v>0.34125244638841212</v>
      </c>
      <c r="F93" s="35">
        <v>0.2863</v>
      </c>
      <c r="G93" s="537">
        <f>IF(ISBLANK(F93),"-",$D$101/$F$98*F93)</f>
        <v>0.34061804448182548</v>
      </c>
      <c r="I93" s="481"/>
    </row>
    <row r="94" spans="1:12" ht="27" customHeight="1" thickBot="1" x14ac:dyDescent="0.5">
      <c r="A94" s="23" t="s">
        <v>54</v>
      </c>
      <c r="B94" s="24">
        <v>1</v>
      </c>
      <c r="C94" s="104">
        <v>4</v>
      </c>
      <c r="D94" s="39"/>
      <c r="E94" s="40" t="str">
        <f>IF(ISBLANK(D94),"-",$D$101/$D$98*D94)</f>
        <v>-</v>
      </c>
      <c r="F94" s="105"/>
      <c r="G94" s="41" t="str">
        <f>IF(ISBLANK(F94),"-",$D$101/$F$98*F94)</f>
        <v>-</v>
      </c>
      <c r="I94" s="42"/>
    </row>
    <row r="95" spans="1:12" ht="27" customHeight="1" thickBot="1" x14ac:dyDescent="0.5">
      <c r="A95" s="23" t="s">
        <v>55</v>
      </c>
      <c r="B95" s="24">
        <v>1</v>
      </c>
      <c r="C95" s="106" t="s">
        <v>56</v>
      </c>
      <c r="D95" s="205">
        <f>AVERAGE(D91:D94)</f>
        <v>0.25553333333333333</v>
      </c>
      <c r="E95" s="539">
        <f>AVERAGE(E91:E94)</f>
        <v>0.34009896698044301</v>
      </c>
      <c r="F95" s="206">
        <f>AVERAGE(F91:F94)</f>
        <v>0.2854666666666667</v>
      </c>
      <c r="G95" s="538">
        <f>AVERAGE(G91:G94)</f>
        <v>0.33962660763096442</v>
      </c>
    </row>
    <row r="96" spans="1:12" ht="26.25" customHeight="1" x14ac:dyDescent="0.45">
      <c r="A96" s="23" t="s">
        <v>57</v>
      </c>
      <c r="B96" s="101">
        <v>1</v>
      </c>
      <c r="C96" s="107" t="s">
        <v>98</v>
      </c>
      <c r="D96" s="108">
        <v>16.850000000000001</v>
      </c>
      <c r="E96" s="99"/>
      <c r="F96" s="48">
        <v>18.850000000000001</v>
      </c>
    </row>
    <row r="97" spans="1:10" ht="26.25" customHeight="1" x14ac:dyDescent="0.45">
      <c r="A97" s="23" t="s">
        <v>59</v>
      </c>
      <c r="B97" s="101">
        <v>1</v>
      </c>
      <c r="C97" s="109" t="s">
        <v>99</v>
      </c>
      <c r="D97" s="110">
        <f>D96*$B$87</f>
        <v>16.850000000000001</v>
      </c>
      <c r="E97" s="111"/>
      <c r="F97" s="50">
        <f>F96*$B$87</f>
        <v>18.850000000000001</v>
      </c>
    </row>
    <row r="98" spans="1:10" ht="19.5" customHeight="1" thickBot="1" x14ac:dyDescent="0.4">
      <c r="A98" s="23" t="s">
        <v>61</v>
      </c>
      <c r="B98" s="111">
        <f>(B97/B96)*(B95/B94)*(B93/B92)*(B91/B90)*B89</f>
        <v>2000</v>
      </c>
      <c r="C98" s="109" t="s">
        <v>100</v>
      </c>
      <c r="D98" s="112">
        <f>D97*$B$83/100</f>
        <v>16.696665000000003</v>
      </c>
      <c r="E98" s="96"/>
      <c r="F98" s="52">
        <f>F97*$B$83/100</f>
        <v>18.678465000000003</v>
      </c>
    </row>
    <row r="99" spans="1:10" ht="19.5" customHeight="1" thickBot="1" x14ac:dyDescent="0.4">
      <c r="A99" s="482" t="s">
        <v>63</v>
      </c>
      <c r="B99" s="492"/>
      <c r="C99" s="109" t="s">
        <v>101</v>
      </c>
      <c r="D99" s="113">
        <f>D98/$B$98</f>
        <v>8.3483325000000014E-3</v>
      </c>
      <c r="E99" s="96"/>
      <c r="F99" s="55">
        <f>F98/$B$98</f>
        <v>9.3392325000000009E-3</v>
      </c>
      <c r="H99" s="154"/>
    </row>
    <row r="100" spans="1:10" ht="19.5" customHeight="1" thickBot="1" x14ac:dyDescent="0.4">
      <c r="A100" s="484"/>
      <c r="B100" s="493"/>
      <c r="C100" s="109" t="s">
        <v>65</v>
      </c>
      <c r="D100" s="115">
        <f>$B$56/$B$116</f>
        <v>1.1111111111111112E-2</v>
      </c>
      <c r="F100" s="59"/>
      <c r="G100" s="120"/>
      <c r="H100" s="154"/>
    </row>
    <row r="101" spans="1:10" ht="18" x14ac:dyDescent="0.35">
      <c r="C101" s="109" t="s">
        <v>66</v>
      </c>
      <c r="D101" s="110">
        <f>D100*$B$98</f>
        <v>22.222222222222221</v>
      </c>
      <c r="F101" s="59"/>
      <c r="H101" s="154"/>
    </row>
    <row r="102" spans="1:10" ht="19.5" customHeight="1" thickBot="1" x14ac:dyDescent="0.4">
      <c r="C102" s="116" t="s">
        <v>67</v>
      </c>
      <c r="D102" s="117">
        <f>D101/B34</f>
        <v>22.222222222222221</v>
      </c>
      <c r="F102" s="63"/>
      <c r="H102" s="154"/>
      <c r="J102" s="118"/>
    </row>
    <row r="103" spans="1:10" ht="18" x14ac:dyDescent="0.35">
      <c r="C103" s="119" t="s">
        <v>68</v>
      </c>
      <c r="D103" s="540">
        <f>AVERAGE(E91:E94,G91:G94)</f>
        <v>0.33986278730570368</v>
      </c>
      <c r="F103" s="63"/>
      <c r="G103" s="120"/>
      <c r="H103" s="154"/>
      <c r="J103" s="121"/>
    </row>
    <row r="104" spans="1:10" ht="18" x14ac:dyDescent="0.35">
      <c r="C104" s="95" t="s">
        <v>69</v>
      </c>
      <c r="D104" s="122">
        <f>STDEV(E91:E94,G91:G94)/D103</f>
        <v>4.6237392805690463E-3</v>
      </c>
      <c r="F104" s="63"/>
      <c r="H104" s="154"/>
      <c r="J104" s="121"/>
    </row>
    <row r="105" spans="1:10" ht="19.5" customHeight="1" thickBot="1" x14ac:dyDescent="0.4">
      <c r="C105" s="97" t="s">
        <v>14</v>
      </c>
      <c r="D105" s="123">
        <f>COUNT(E91:E94,G91:G94)</f>
        <v>6</v>
      </c>
      <c r="F105" s="63"/>
      <c r="H105" s="154"/>
      <c r="J105" s="121"/>
    </row>
    <row r="106" spans="1:10" ht="19.5" customHeight="1" thickBot="1" x14ac:dyDescent="0.4">
      <c r="A106" s="67"/>
      <c r="B106" s="67"/>
      <c r="C106" s="67"/>
      <c r="D106" s="67"/>
      <c r="E106" s="67"/>
    </row>
    <row r="107" spans="1:10" ht="26.25" customHeight="1" x14ac:dyDescent="0.45">
      <c r="A107" s="21" t="s">
        <v>102</v>
      </c>
      <c r="B107" s="22">
        <v>900</v>
      </c>
      <c r="C107" s="199" t="s">
        <v>130</v>
      </c>
      <c r="D107" s="124" t="s">
        <v>48</v>
      </c>
      <c r="E107" s="125" t="s">
        <v>103</v>
      </c>
      <c r="F107" s="126" t="s">
        <v>104</v>
      </c>
    </row>
    <row r="108" spans="1:10" ht="26.25" customHeight="1" x14ac:dyDescent="0.45">
      <c r="A108" s="23" t="s">
        <v>105</v>
      </c>
      <c r="B108" s="24">
        <v>1</v>
      </c>
      <c r="C108" s="127">
        <v>1</v>
      </c>
      <c r="D108" s="207">
        <v>0.29399999999999998</v>
      </c>
      <c r="E108" s="128">
        <f t="shared" ref="E108:E113" si="1">IF(ISBLANK(D108),"-",D108/$D$103*$D$100*$B$116)</f>
        <v>8.6505498978194844</v>
      </c>
      <c r="F108" s="129">
        <f>IF(ISBLANK(D108), "-", E108/$B$56)</f>
        <v>0.86505498978194839</v>
      </c>
      <c r="G108" s="531"/>
    </row>
    <row r="109" spans="1:10" ht="26.25" customHeight="1" x14ac:dyDescent="0.45">
      <c r="A109" s="23" t="s">
        <v>80</v>
      </c>
      <c r="B109" s="24">
        <v>1</v>
      </c>
      <c r="C109" s="127">
        <v>2</v>
      </c>
      <c r="D109" s="207">
        <v>0.29270000000000002</v>
      </c>
      <c r="E109" s="130">
        <f t="shared" si="1"/>
        <v>8.6122991669787865</v>
      </c>
      <c r="F109" s="131">
        <f>IF(ISBLANK(D109), "-", E109/$B$56)</f>
        <v>0.86122991669787863</v>
      </c>
    </row>
    <row r="110" spans="1:10" ht="26.25" customHeight="1" x14ac:dyDescent="0.45">
      <c r="A110" s="23" t="s">
        <v>81</v>
      </c>
      <c r="B110" s="24">
        <v>1</v>
      </c>
      <c r="C110" s="127">
        <v>3</v>
      </c>
      <c r="D110" s="207">
        <v>0.32379999999999998</v>
      </c>
      <c r="E110" s="130">
        <f t="shared" si="1"/>
        <v>9.5273743432447233</v>
      </c>
      <c r="F110" s="131">
        <f>IF(ISBLANK(D110), "-", E110/$B$56)</f>
        <v>0.95273743432447233</v>
      </c>
    </row>
    <row r="111" spans="1:10" ht="26.25" customHeight="1" x14ac:dyDescent="0.45">
      <c r="A111" s="23" t="s">
        <v>82</v>
      </c>
      <c r="B111" s="24">
        <v>1</v>
      </c>
      <c r="C111" s="127">
        <v>4</v>
      </c>
      <c r="D111" s="207">
        <v>0.28999999999999998</v>
      </c>
      <c r="E111" s="130">
        <f t="shared" si="1"/>
        <v>8.5328553413865649</v>
      </c>
      <c r="F111" s="131">
        <f>IF(ISBLANK(D111), "-", E111/$B$56)</f>
        <v>0.85328553413865649</v>
      </c>
    </row>
    <row r="112" spans="1:10" ht="26.25" customHeight="1" x14ac:dyDescent="0.45">
      <c r="A112" s="23" t="s">
        <v>83</v>
      </c>
      <c r="B112" s="24">
        <v>1</v>
      </c>
      <c r="C112" s="127">
        <v>5</v>
      </c>
      <c r="D112" s="207">
        <v>0.2898</v>
      </c>
      <c r="E112" s="130">
        <f t="shared" si="1"/>
        <v>8.5269706135649201</v>
      </c>
      <c r="F112" s="131">
        <f>IF(ISBLANK(D112), "-", E112/$B$56)</f>
        <v>0.85269706135649204</v>
      </c>
    </row>
    <row r="113" spans="1:10" ht="26.25" customHeight="1" x14ac:dyDescent="0.45">
      <c r="A113" s="23" t="s">
        <v>85</v>
      </c>
      <c r="B113" s="24">
        <v>1</v>
      </c>
      <c r="C113" s="132">
        <v>6</v>
      </c>
      <c r="D113" s="208">
        <v>0.30530000000000002</v>
      </c>
      <c r="E113" s="133">
        <f t="shared" si="1"/>
        <v>8.9830370197424791</v>
      </c>
      <c r="F113" s="134">
        <f>IF(ISBLANK(D113), "-", E113/$B$56)</f>
        <v>0.89830370197424791</v>
      </c>
    </row>
    <row r="114" spans="1:10" ht="26.25" customHeight="1" x14ac:dyDescent="0.45">
      <c r="A114" s="23" t="s">
        <v>86</v>
      </c>
      <c r="B114" s="24">
        <v>1</v>
      </c>
      <c r="C114" s="127"/>
      <c r="D114" s="111"/>
      <c r="E114" s="99"/>
      <c r="F114" s="135"/>
    </row>
    <row r="115" spans="1:10" ht="26.25" customHeight="1" x14ac:dyDescent="0.45">
      <c r="A115" s="23" t="s">
        <v>87</v>
      </c>
      <c r="B115" s="24">
        <v>1</v>
      </c>
      <c r="C115" s="127"/>
      <c r="D115" s="136"/>
      <c r="E115" s="137" t="s">
        <v>56</v>
      </c>
      <c r="F115" s="138">
        <f>AVERAGE(F108:F113)</f>
        <v>0.88055143971228267</v>
      </c>
    </row>
    <row r="116" spans="1:10" ht="27" customHeight="1" thickBot="1" x14ac:dyDescent="0.5">
      <c r="A116" s="23" t="s">
        <v>88</v>
      </c>
      <c r="B116" s="51">
        <f>(B115/B114)*(B113/B112)*(B111/B110)*(B109/B108)*B107</f>
        <v>900</v>
      </c>
      <c r="C116" s="139"/>
      <c r="D116" s="140"/>
      <c r="E116" s="106" t="s">
        <v>69</v>
      </c>
      <c r="F116" s="141">
        <f>STDEV(F108:F113)/F115</f>
        <v>4.4446575099208636E-2</v>
      </c>
      <c r="I116" s="99"/>
    </row>
    <row r="117" spans="1:10" ht="27" customHeight="1" thickBot="1" x14ac:dyDescent="0.5">
      <c r="A117" s="482" t="s">
        <v>63</v>
      </c>
      <c r="B117" s="483"/>
      <c r="C117" s="142"/>
      <c r="D117" s="143"/>
      <c r="E117" s="144" t="s">
        <v>14</v>
      </c>
      <c r="F117" s="145">
        <f>COUNT(F108:F113)</f>
        <v>6</v>
      </c>
      <c r="I117" s="99"/>
      <c r="J117" s="121"/>
    </row>
    <row r="118" spans="1:10" ht="19.5" customHeight="1" thickBot="1" x14ac:dyDescent="0.4">
      <c r="A118" s="484"/>
      <c r="B118" s="485"/>
      <c r="C118" s="99"/>
      <c r="D118" s="99"/>
      <c r="E118" s="99"/>
      <c r="F118" s="111"/>
      <c r="G118" s="99"/>
      <c r="H118" s="99"/>
      <c r="I118" s="99"/>
    </row>
    <row r="119" spans="1:10" ht="18" x14ac:dyDescent="0.35">
      <c r="A119" s="152"/>
      <c r="B119" s="19"/>
      <c r="C119" s="99"/>
      <c r="D119" s="99"/>
      <c r="E119" s="99"/>
      <c r="F119" s="111"/>
      <c r="G119" s="99"/>
      <c r="H119" s="99"/>
      <c r="I119" s="99"/>
    </row>
    <row r="120" spans="1:10" ht="26.25" customHeight="1" x14ac:dyDescent="0.45">
      <c r="A120" s="148" t="s">
        <v>91</v>
      </c>
      <c r="B120" s="106" t="s">
        <v>106</v>
      </c>
      <c r="C120" s="499" t="str">
        <f>B20</f>
        <v>Loratadine</v>
      </c>
      <c r="D120" s="499"/>
      <c r="E120" s="99" t="s">
        <v>107</v>
      </c>
      <c r="F120" s="99"/>
      <c r="G120" s="100">
        <f>F115</f>
        <v>0.88055143971228267</v>
      </c>
      <c r="H120" s="99"/>
      <c r="I120" s="99"/>
    </row>
    <row r="121" spans="1:10" ht="19.5" customHeight="1" thickBot="1" x14ac:dyDescent="0.4">
      <c r="A121" s="201"/>
      <c r="B121" s="201"/>
      <c r="C121" s="146"/>
      <c r="D121" s="146"/>
      <c r="E121" s="146"/>
      <c r="F121" s="146"/>
      <c r="G121" s="146"/>
      <c r="H121" s="146"/>
    </row>
    <row r="122" spans="1:10" ht="18" x14ac:dyDescent="0.35">
      <c r="B122" s="501" t="s">
        <v>20</v>
      </c>
      <c r="C122" s="501"/>
      <c r="E122" s="203" t="s">
        <v>21</v>
      </c>
      <c r="F122" s="147"/>
      <c r="G122" s="501" t="s">
        <v>22</v>
      </c>
      <c r="H122" s="501"/>
    </row>
    <row r="123" spans="1:10" ht="18" x14ac:dyDescent="0.35">
      <c r="A123" s="148" t="s">
        <v>23</v>
      </c>
      <c r="B123" s="149"/>
      <c r="C123" s="149"/>
      <c r="E123" s="149"/>
      <c r="F123" s="99"/>
      <c r="G123" s="149"/>
      <c r="H123" s="149"/>
    </row>
    <row r="124" spans="1:10" ht="18" x14ac:dyDescent="0.35">
      <c r="A124" s="148" t="s">
        <v>24</v>
      </c>
      <c r="B124" s="150"/>
      <c r="C124" s="150"/>
      <c r="E124" s="150"/>
      <c r="F124" s="99"/>
      <c r="G124" s="151"/>
      <c r="H124" s="151"/>
    </row>
    <row r="125" spans="1:10" ht="18" x14ac:dyDescent="0.35">
      <c r="A125" s="111"/>
      <c r="B125" s="111"/>
      <c r="C125" s="111"/>
      <c r="D125" s="111"/>
      <c r="E125" s="111"/>
      <c r="F125" s="96"/>
      <c r="G125" s="111"/>
      <c r="H125" s="111"/>
      <c r="I125" s="99"/>
    </row>
    <row r="126" spans="1:10" ht="18" x14ac:dyDescent="0.35">
      <c r="A126" s="111"/>
      <c r="B126" s="111"/>
      <c r="C126" s="111"/>
      <c r="D126" s="111"/>
      <c r="E126" s="111"/>
      <c r="F126" s="96"/>
      <c r="G126" s="111"/>
      <c r="H126" s="111"/>
      <c r="I126" s="99"/>
    </row>
    <row r="127" spans="1:10" ht="18" x14ac:dyDescent="0.35">
      <c r="A127" s="111"/>
      <c r="B127" s="111"/>
      <c r="C127" s="111"/>
      <c r="D127" s="111"/>
      <c r="E127" s="111"/>
      <c r="F127" s="96"/>
      <c r="G127" s="111"/>
      <c r="H127" s="111"/>
      <c r="I127" s="99"/>
    </row>
    <row r="128" spans="1:10" ht="18" x14ac:dyDescent="0.35">
      <c r="A128" s="111"/>
      <c r="B128" s="111"/>
      <c r="C128" s="111"/>
      <c r="D128" s="111"/>
      <c r="E128" s="111"/>
      <c r="F128" s="96"/>
      <c r="G128" s="111"/>
      <c r="H128" s="111"/>
      <c r="I128" s="99"/>
    </row>
    <row r="129" spans="1:9" ht="18" x14ac:dyDescent="0.35">
      <c r="A129" s="111"/>
      <c r="B129" s="111"/>
      <c r="C129" s="111"/>
      <c r="D129" s="111"/>
      <c r="E129" s="111"/>
      <c r="F129" s="96"/>
      <c r="G129" s="111"/>
      <c r="H129" s="111"/>
      <c r="I129" s="99"/>
    </row>
    <row r="130" spans="1:9" ht="18" x14ac:dyDescent="0.35">
      <c r="A130" s="111"/>
      <c r="B130" s="111"/>
      <c r="C130" s="111"/>
      <c r="D130" s="111"/>
      <c r="E130" s="111"/>
      <c r="F130" s="96"/>
      <c r="G130" s="111"/>
      <c r="H130" s="111"/>
      <c r="I130" s="99"/>
    </row>
    <row r="131" spans="1:9" ht="18" x14ac:dyDescent="0.35">
      <c r="A131" s="111"/>
      <c r="B131" s="111"/>
      <c r="C131" s="111"/>
      <c r="D131" s="111"/>
      <c r="E131" s="111"/>
      <c r="F131" s="96"/>
      <c r="G131" s="111"/>
      <c r="H131" s="111"/>
      <c r="I131" s="99"/>
    </row>
    <row r="132" spans="1:9" ht="18" x14ac:dyDescent="0.35">
      <c r="A132" s="111"/>
      <c r="B132" s="111"/>
      <c r="C132" s="111"/>
      <c r="D132" s="111"/>
      <c r="E132" s="111"/>
      <c r="F132" s="96"/>
      <c r="G132" s="111"/>
      <c r="H132" s="111"/>
      <c r="I132" s="99"/>
    </row>
    <row r="133" spans="1:9" ht="18" x14ac:dyDescent="0.35">
      <c r="A133" s="111"/>
      <c r="B133" s="111"/>
      <c r="C133" s="111"/>
      <c r="D133" s="111"/>
      <c r="E133" s="111"/>
      <c r="F133" s="96"/>
      <c r="G133" s="111"/>
      <c r="H133" s="111"/>
      <c r="I133" s="99"/>
    </row>
    <row r="250" spans="1:1" x14ac:dyDescent="0.3">
      <c r="A250" s="114">
        <v>5</v>
      </c>
    </row>
  </sheetData>
  <sheetProtection formatCells="0" formatColumns="0" formatRows="0" insertColumns="0" insertRows="0" insertHyperlinks="0" deleteColumns="0" deleteRows="0" sort="0" autoFilter="0" pivotTables="0"/>
  <mergeCells count="32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C29:G29"/>
    <mergeCell ref="C31:H31"/>
    <mergeCell ref="C32:H32"/>
    <mergeCell ref="D36:E36"/>
    <mergeCell ref="F36:G36"/>
    <mergeCell ref="A16:H16"/>
    <mergeCell ref="A17:H17"/>
    <mergeCell ref="B18:C18"/>
    <mergeCell ref="B20:C20"/>
    <mergeCell ref="B21:H21"/>
  </mergeCells>
  <conditionalFormatting sqref="E51">
    <cfRule type="cellIs" dxfId="10" priority="1" operator="greaterThan">
      <formula>0.02</formula>
    </cfRule>
  </conditionalFormatting>
  <conditionalFormatting sqref="D51">
    <cfRule type="cellIs" dxfId="9" priority="2" operator="greaterThan">
      <formula>0.02</formula>
    </cfRule>
  </conditionalFormatting>
  <conditionalFormatting sqref="H73">
    <cfRule type="cellIs" dxfId="8" priority="3" operator="greaterThan">
      <formula>0.02</formula>
    </cfRule>
  </conditionalFormatting>
  <conditionalFormatting sqref="D104">
    <cfRule type="cellIs" dxfId="7" priority="4" operator="greaterThan">
      <formula>0.02</formula>
    </cfRule>
  </conditionalFormatting>
  <conditionalFormatting sqref="I39">
    <cfRule type="cellIs" dxfId="6" priority="5" operator="lessThanOrEqual">
      <formula>0.02</formula>
    </cfRule>
  </conditionalFormatting>
  <conditionalFormatting sqref="I39">
    <cfRule type="cellIs" dxfId="5" priority="6" operator="greaterThan">
      <formula>0.02</formula>
    </cfRule>
  </conditionalFormatting>
  <conditionalFormatting sqref="I92">
    <cfRule type="cellIs" dxfId="4" priority="7" operator="lessThanOrEqual">
      <formula>0.02</formula>
    </cfRule>
  </conditionalFormatting>
  <conditionalFormatting sqref="I92">
    <cfRule type="cellIs" dxfId="3" priority="8" operator="greaterThan">
      <formula>0.02</formula>
    </cfRule>
  </conditionalFormatting>
  <pageMargins left="0.7" right="0.7" top="0.75" bottom="0.75" header="0.3" footer="0.3"/>
  <pageSetup paperSize="9" scale="26" orientation="portrait" r:id="rId1"/>
  <colBreaks count="1" manualBreakCount="1">
    <brk id="9" max="12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topLeftCell="A64" zoomScale="70" zoomScaleNormal="70" zoomScaleSheetLayoutView="70" workbookViewId="0">
      <selection activeCell="E78" sqref="E78"/>
    </sheetView>
  </sheetViews>
  <sheetFormatPr defaultColWidth="9.109375" defaultRowHeight="13.2" x14ac:dyDescent="0.25"/>
  <cols>
    <col min="1" max="1" width="54.88671875" style="246" customWidth="1"/>
    <col min="2" max="2" width="39.44140625" style="246" customWidth="1"/>
    <col min="3" max="3" width="42.5546875" style="246" customWidth="1"/>
    <col min="4" max="4" width="21" style="246" customWidth="1"/>
    <col min="5" max="5" width="28.33203125" style="246" customWidth="1"/>
    <col min="6" max="6" width="23.88671875" style="246" customWidth="1"/>
    <col min="7" max="7" width="26" style="246" customWidth="1"/>
    <col min="8" max="16384" width="9.109375" style="246"/>
  </cols>
  <sheetData>
    <row r="1" spans="1:7" x14ac:dyDescent="0.25">
      <c r="A1" s="503" t="s">
        <v>122</v>
      </c>
      <c r="B1" s="503"/>
      <c r="C1" s="503"/>
      <c r="D1" s="503"/>
      <c r="E1" s="503"/>
      <c r="F1" s="503"/>
      <c r="G1" s="503"/>
    </row>
    <row r="2" spans="1:7" x14ac:dyDescent="0.25">
      <c r="A2" s="503"/>
      <c r="B2" s="503"/>
      <c r="C2" s="503"/>
      <c r="D2" s="503"/>
      <c r="E2" s="503"/>
      <c r="F2" s="503"/>
      <c r="G2" s="503"/>
    </row>
    <row r="3" spans="1:7" x14ac:dyDescent="0.25">
      <c r="A3" s="503"/>
      <c r="B3" s="503"/>
      <c r="C3" s="503"/>
      <c r="D3" s="503"/>
      <c r="E3" s="503"/>
      <c r="F3" s="503"/>
      <c r="G3" s="503"/>
    </row>
    <row r="4" spans="1:7" x14ac:dyDescent="0.25">
      <c r="A4" s="503"/>
      <c r="B4" s="503"/>
      <c r="C4" s="503"/>
      <c r="D4" s="503"/>
      <c r="E4" s="503"/>
      <c r="F4" s="503"/>
      <c r="G4" s="503"/>
    </row>
    <row r="5" spans="1:7" x14ac:dyDescent="0.25">
      <c r="A5" s="503"/>
      <c r="B5" s="503"/>
      <c r="C5" s="503"/>
      <c r="D5" s="503"/>
      <c r="E5" s="503"/>
      <c r="F5" s="503"/>
      <c r="G5" s="503"/>
    </row>
    <row r="6" spans="1:7" x14ac:dyDescent="0.25">
      <c r="A6" s="503"/>
      <c r="B6" s="503"/>
      <c r="C6" s="503"/>
      <c r="D6" s="503"/>
      <c r="E6" s="503"/>
      <c r="F6" s="503"/>
      <c r="G6" s="503"/>
    </row>
    <row r="7" spans="1:7" x14ac:dyDescent="0.25">
      <c r="A7" s="503"/>
      <c r="B7" s="503"/>
      <c r="C7" s="503"/>
      <c r="D7" s="503"/>
      <c r="E7" s="503"/>
      <c r="F7" s="503"/>
      <c r="G7" s="503"/>
    </row>
    <row r="8" spans="1:7" x14ac:dyDescent="0.25">
      <c r="A8" s="504" t="s">
        <v>123</v>
      </c>
      <c r="B8" s="504"/>
      <c r="C8" s="504"/>
      <c r="D8" s="504"/>
      <c r="E8" s="504"/>
      <c r="F8" s="504"/>
      <c r="G8" s="504"/>
    </row>
    <row r="9" spans="1:7" x14ac:dyDescent="0.25">
      <c r="A9" s="504"/>
      <c r="B9" s="504"/>
      <c r="C9" s="504"/>
      <c r="D9" s="504"/>
      <c r="E9" s="504"/>
      <c r="F9" s="504"/>
      <c r="G9" s="504"/>
    </row>
    <row r="10" spans="1:7" x14ac:dyDescent="0.25">
      <c r="A10" s="504"/>
      <c r="B10" s="504"/>
      <c r="C10" s="504"/>
      <c r="D10" s="504"/>
      <c r="E10" s="504"/>
      <c r="F10" s="504"/>
      <c r="G10" s="504"/>
    </row>
    <row r="11" spans="1:7" x14ac:dyDescent="0.25">
      <c r="A11" s="504"/>
      <c r="B11" s="504"/>
      <c r="C11" s="504"/>
      <c r="D11" s="504"/>
      <c r="E11" s="504"/>
      <c r="F11" s="504"/>
      <c r="G11" s="504"/>
    </row>
    <row r="12" spans="1:7" x14ac:dyDescent="0.25">
      <c r="A12" s="504"/>
      <c r="B12" s="504"/>
      <c r="C12" s="504"/>
      <c r="D12" s="504"/>
      <c r="E12" s="504"/>
      <c r="F12" s="504"/>
      <c r="G12" s="504"/>
    </row>
    <row r="13" spans="1:7" x14ac:dyDescent="0.25">
      <c r="A13" s="504"/>
      <c r="B13" s="504"/>
      <c r="C13" s="504"/>
      <c r="D13" s="504"/>
      <c r="E13" s="504"/>
      <c r="F13" s="504"/>
      <c r="G13" s="504"/>
    </row>
    <row r="14" spans="1:7" x14ac:dyDescent="0.25">
      <c r="A14" s="504"/>
      <c r="B14" s="504"/>
      <c r="C14" s="504"/>
      <c r="D14" s="504"/>
      <c r="E14" s="504"/>
      <c r="F14" s="504"/>
      <c r="G14" s="504"/>
    </row>
    <row r="15" spans="1:7" ht="19.5" customHeight="1" thickBot="1" x14ac:dyDescent="0.4">
      <c r="A15" s="252"/>
      <c r="B15" s="252"/>
      <c r="C15" s="252"/>
      <c r="D15" s="252"/>
      <c r="E15" s="252"/>
      <c r="F15" s="252"/>
      <c r="G15" s="252"/>
    </row>
    <row r="16" spans="1:7" ht="19.5" customHeight="1" thickBot="1" x14ac:dyDescent="0.4">
      <c r="A16" s="505" t="s">
        <v>25</v>
      </c>
      <c r="B16" s="506"/>
      <c r="C16" s="506"/>
      <c r="D16" s="506"/>
      <c r="E16" s="506"/>
      <c r="F16" s="506"/>
      <c r="G16" s="506"/>
    </row>
    <row r="17" spans="1:7" ht="18.75" customHeight="1" x14ac:dyDescent="0.35">
      <c r="A17" s="253" t="s">
        <v>26</v>
      </c>
      <c r="B17" s="253"/>
      <c r="C17" s="252"/>
      <c r="D17" s="252"/>
      <c r="E17" s="252"/>
      <c r="F17" s="252"/>
      <c r="G17" s="252"/>
    </row>
    <row r="18" spans="1:7" ht="26.25" customHeight="1" x14ac:dyDescent="0.45">
      <c r="A18" s="254" t="s">
        <v>27</v>
      </c>
      <c r="B18" s="502" t="s">
        <v>118</v>
      </c>
      <c r="C18" s="502"/>
      <c r="D18" s="255"/>
      <c r="E18" s="255"/>
      <c r="F18" s="252"/>
      <c r="G18" s="252"/>
    </row>
    <row r="19" spans="1:7" ht="26.25" customHeight="1" x14ac:dyDescent="0.5">
      <c r="A19" s="254" t="s">
        <v>28</v>
      </c>
      <c r="B19" s="256" t="s">
        <v>119</v>
      </c>
      <c r="C19" s="252">
        <v>12</v>
      </c>
      <c r="E19" s="252"/>
      <c r="F19" s="252"/>
      <c r="G19" s="252"/>
    </row>
    <row r="20" spans="1:7" ht="26.25" customHeight="1" x14ac:dyDescent="0.5">
      <c r="A20" s="254" t="s">
        <v>29</v>
      </c>
      <c r="B20" s="507" t="s">
        <v>150</v>
      </c>
      <c r="C20" s="507"/>
      <c r="D20" s="252"/>
      <c r="E20" s="252"/>
      <c r="F20" s="252"/>
      <c r="G20" s="252"/>
    </row>
    <row r="21" spans="1:7" ht="26.25" customHeight="1" x14ac:dyDescent="0.5">
      <c r="A21" s="254" t="s">
        <v>30</v>
      </c>
      <c r="B21" s="257" t="s">
        <v>120</v>
      </c>
      <c r="C21" s="257"/>
      <c r="D21" s="258"/>
      <c r="E21" s="258"/>
      <c r="F21" s="258"/>
      <c r="G21" s="258"/>
    </row>
    <row r="22" spans="1:7" ht="26.25" customHeight="1" x14ac:dyDescent="0.5">
      <c r="A22" s="254" t="s">
        <v>31</v>
      </c>
      <c r="B22" s="259" t="s">
        <v>121</v>
      </c>
      <c r="C22" s="260"/>
      <c r="D22" s="252"/>
      <c r="E22" s="252"/>
      <c r="F22" s="252"/>
      <c r="G22" s="252"/>
    </row>
    <row r="23" spans="1:7" ht="26.25" customHeight="1" x14ac:dyDescent="0.5">
      <c r="A23" s="254" t="s">
        <v>32</v>
      </c>
      <c r="B23" s="259"/>
      <c r="C23" s="260"/>
      <c r="D23" s="252"/>
      <c r="E23" s="252"/>
      <c r="F23" s="252"/>
      <c r="G23" s="252"/>
    </row>
    <row r="24" spans="1:7" ht="18.75" customHeight="1" x14ac:dyDescent="0.35">
      <c r="A24" s="254"/>
      <c r="B24" s="261"/>
      <c r="C24" s="252"/>
      <c r="D24" s="252"/>
      <c r="E24" s="252"/>
      <c r="F24" s="252"/>
      <c r="G24" s="252"/>
    </row>
    <row r="25" spans="1:7" ht="18.75" customHeight="1" x14ac:dyDescent="0.35">
      <c r="A25" s="262" t="s">
        <v>0</v>
      </c>
      <c r="B25" s="261"/>
      <c r="C25" s="252"/>
      <c r="D25" s="252"/>
      <c r="E25" s="252"/>
      <c r="F25" s="252"/>
      <c r="G25" s="252"/>
    </row>
    <row r="26" spans="1:7" ht="26.25" customHeight="1" x14ac:dyDescent="0.45">
      <c r="A26" s="263" t="s">
        <v>3</v>
      </c>
      <c r="B26" s="265" t="s">
        <v>124</v>
      </c>
      <c r="C26" s="252"/>
      <c r="D26" s="252"/>
      <c r="E26" s="252"/>
      <c r="F26" s="252"/>
      <c r="G26" s="252"/>
    </row>
    <row r="27" spans="1:7" ht="26.25" customHeight="1" x14ac:dyDescent="0.5">
      <c r="A27" s="264" t="s">
        <v>33</v>
      </c>
      <c r="B27" s="266" t="s">
        <v>117</v>
      </c>
      <c r="C27" s="252"/>
      <c r="D27" s="252"/>
      <c r="E27" s="252"/>
      <c r="F27" s="252"/>
      <c r="G27" s="252"/>
    </row>
    <row r="28" spans="1:7" ht="27" customHeight="1" thickBot="1" x14ac:dyDescent="0.5">
      <c r="A28" s="264" t="s">
        <v>4</v>
      </c>
      <c r="B28" s="265">
        <v>99.09</v>
      </c>
      <c r="C28" s="252"/>
      <c r="D28" s="252"/>
      <c r="E28" s="252"/>
      <c r="F28" s="252"/>
      <c r="G28" s="252"/>
    </row>
    <row r="29" spans="1:7" ht="27" customHeight="1" thickBot="1" x14ac:dyDescent="0.55000000000000004">
      <c r="A29" s="264" t="s">
        <v>34</v>
      </c>
      <c r="B29" s="266">
        <v>0</v>
      </c>
      <c r="C29" s="508" t="s">
        <v>125</v>
      </c>
      <c r="D29" s="509"/>
      <c r="E29" s="509"/>
      <c r="F29" s="509"/>
      <c r="G29" s="510"/>
    </row>
    <row r="30" spans="1:7" ht="19.5" customHeight="1" thickBot="1" x14ac:dyDescent="0.4">
      <c r="A30" s="264" t="s">
        <v>36</v>
      </c>
      <c r="B30" s="267">
        <f>B28-B29</f>
        <v>99.09</v>
      </c>
      <c r="C30" s="268"/>
      <c r="D30" s="268"/>
      <c r="E30" s="268"/>
      <c r="F30" s="268"/>
      <c r="G30" s="268"/>
    </row>
    <row r="31" spans="1:7" ht="27" customHeight="1" thickBot="1" x14ac:dyDescent="0.5">
      <c r="A31" s="264" t="s">
        <v>37</v>
      </c>
      <c r="B31" s="269">
        <v>1</v>
      </c>
      <c r="C31" s="508" t="s">
        <v>38</v>
      </c>
      <c r="D31" s="509"/>
      <c r="E31" s="509"/>
      <c r="F31" s="509"/>
      <c r="G31" s="510"/>
    </row>
    <row r="32" spans="1:7" ht="27" customHeight="1" thickBot="1" x14ac:dyDescent="0.5">
      <c r="A32" s="264" t="s">
        <v>39</v>
      </c>
      <c r="B32" s="269">
        <v>1</v>
      </c>
      <c r="C32" s="508" t="s">
        <v>40</v>
      </c>
      <c r="D32" s="509"/>
      <c r="E32" s="509"/>
      <c r="F32" s="509"/>
      <c r="G32" s="510"/>
    </row>
    <row r="33" spans="1:7" ht="18.75" customHeight="1" x14ac:dyDescent="0.35">
      <c r="A33" s="264"/>
      <c r="B33" s="270"/>
      <c r="C33" s="271"/>
      <c r="D33" s="271"/>
      <c r="E33" s="271"/>
      <c r="F33" s="271"/>
      <c r="G33" s="271"/>
    </row>
    <row r="34" spans="1:7" ht="18.75" customHeight="1" x14ac:dyDescent="0.35">
      <c r="A34" s="264" t="s">
        <v>41</v>
      </c>
      <c r="B34" s="272">
        <f>B31/B32</f>
        <v>1</v>
      </c>
      <c r="C34" s="252" t="s">
        <v>42</v>
      </c>
      <c r="D34" s="252"/>
      <c r="E34" s="252"/>
      <c r="F34" s="252"/>
      <c r="G34" s="252"/>
    </row>
    <row r="35" spans="1:7" ht="19.5" customHeight="1" thickBot="1" x14ac:dyDescent="0.4">
      <c r="A35" s="264"/>
      <c r="B35" s="267"/>
      <c r="C35" s="273"/>
      <c r="D35" s="273"/>
      <c r="E35" s="273"/>
      <c r="F35" s="273"/>
      <c r="G35" s="252"/>
    </row>
    <row r="36" spans="1:7" ht="27" customHeight="1" thickBot="1" x14ac:dyDescent="0.5">
      <c r="A36" s="274" t="s">
        <v>126</v>
      </c>
      <c r="B36" s="275">
        <v>50</v>
      </c>
      <c r="C36" s="252"/>
      <c r="D36" s="511" t="s">
        <v>44</v>
      </c>
      <c r="E36" s="512"/>
      <c r="F36" s="511" t="s">
        <v>45</v>
      </c>
      <c r="G36" s="513"/>
    </row>
    <row r="37" spans="1:7" ht="26.25" customHeight="1" x14ac:dyDescent="0.45">
      <c r="A37" s="276" t="s">
        <v>46</v>
      </c>
      <c r="B37" s="277">
        <v>1</v>
      </c>
      <c r="C37" s="278" t="s">
        <v>47</v>
      </c>
      <c r="D37" s="279" t="s">
        <v>48</v>
      </c>
      <c r="E37" s="280" t="s">
        <v>49</v>
      </c>
      <c r="F37" s="279" t="s">
        <v>48</v>
      </c>
      <c r="G37" s="281" t="s">
        <v>49</v>
      </c>
    </row>
    <row r="38" spans="1:7" ht="26.25" customHeight="1" x14ac:dyDescent="0.45">
      <c r="A38" s="276" t="s">
        <v>51</v>
      </c>
      <c r="B38" s="277">
        <v>1</v>
      </c>
      <c r="C38" s="282">
        <v>1</v>
      </c>
      <c r="D38" s="283">
        <v>89993771</v>
      </c>
      <c r="E38" s="284">
        <f>IF(ISBLANK(D38),"-",$D$48/$D$45*D38)</f>
        <v>98025078.402344212</v>
      </c>
      <c r="F38" s="283">
        <v>103822456</v>
      </c>
      <c r="G38" s="285">
        <f>IF(ISBLANK(F38),"-",$D$48/$F$45*F38)</f>
        <v>97829987.715475038</v>
      </c>
    </row>
    <row r="39" spans="1:7" ht="26.25" customHeight="1" x14ac:dyDescent="0.45">
      <c r="A39" s="276" t="s">
        <v>52</v>
      </c>
      <c r="B39" s="277">
        <v>1</v>
      </c>
      <c r="C39" s="286">
        <v>2</v>
      </c>
      <c r="D39" s="287">
        <v>90062195</v>
      </c>
      <c r="E39" s="288">
        <f>IF(ISBLANK(D39),"-",$D$48/$D$45*D39)</f>
        <v>98099608.76027979</v>
      </c>
      <c r="F39" s="287">
        <v>103873638</v>
      </c>
      <c r="G39" s="289">
        <f>IF(ISBLANK(F39),"-",$D$48/$F$45*F39)</f>
        <v>97878215.571221918</v>
      </c>
    </row>
    <row r="40" spans="1:7" ht="26.25" customHeight="1" x14ac:dyDescent="0.45">
      <c r="A40" s="276" t="s">
        <v>53</v>
      </c>
      <c r="B40" s="277">
        <v>1</v>
      </c>
      <c r="C40" s="286">
        <v>3</v>
      </c>
      <c r="D40" s="287">
        <v>90039700</v>
      </c>
      <c r="E40" s="288">
        <f>IF(ISBLANK(D40),"-",$D$48/$D$45*D40)</f>
        <v>98075106.240670279</v>
      </c>
      <c r="F40" s="287">
        <v>103336854</v>
      </c>
      <c r="G40" s="289">
        <f>IF(ISBLANK(F40),"-",$D$48/$F$45*F40)</f>
        <v>97372413.896429479</v>
      </c>
    </row>
    <row r="41" spans="1:7" ht="26.25" customHeight="1" x14ac:dyDescent="0.45">
      <c r="A41" s="276" t="s">
        <v>54</v>
      </c>
      <c r="B41" s="277">
        <v>1</v>
      </c>
      <c r="C41" s="290">
        <v>4</v>
      </c>
      <c r="D41" s="291"/>
      <c r="E41" s="292" t="str">
        <f>IF(ISBLANK(D41),"-",$D$48/$D$45*D41)</f>
        <v>-</v>
      </c>
      <c r="F41" s="291"/>
      <c r="G41" s="293" t="str">
        <f>IF(ISBLANK(F41),"-",$D$48/$F$45*F41)</f>
        <v>-</v>
      </c>
    </row>
    <row r="42" spans="1:7" ht="27" customHeight="1" thickBot="1" x14ac:dyDescent="0.5">
      <c r="A42" s="276" t="s">
        <v>55</v>
      </c>
      <c r="B42" s="277">
        <v>1</v>
      </c>
      <c r="C42" s="294" t="s">
        <v>56</v>
      </c>
      <c r="D42" s="295">
        <f>AVERAGE(D38:D41)</f>
        <v>90031888.666666672</v>
      </c>
      <c r="E42" s="296">
        <f>AVERAGE(E38:E41)</f>
        <v>98066597.801098093</v>
      </c>
      <c r="F42" s="295">
        <f>AVERAGE(F38:F41)</f>
        <v>103677649.33333333</v>
      </c>
      <c r="G42" s="297">
        <f>AVERAGE(G38:G41)</f>
        <v>97693539.061042145</v>
      </c>
    </row>
    <row r="43" spans="1:7" ht="26.25" customHeight="1" x14ac:dyDescent="0.45">
      <c r="A43" s="276" t="s">
        <v>57</v>
      </c>
      <c r="B43" s="277">
        <v>1</v>
      </c>
      <c r="C43" s="298" t="s">
        <v>98</v>
      </c>
      <c r="D43" s="299">
        <v>18.53</v>
      </c>
      <c r="E43" s="252"/>
      <c r="F43" s="299">
        <v>21.42</v>
      </c>
      <c r="G43" s="252"/>
    </row>
    <row r="44" spans="1:7" ht="26.25" customHeight="1" x14ac:dyDescent="0.45">
      <c r="A44" s="276" t="s">
        <v>59</v>
      </c>
      <c r="B44" s="277">
        <v>1</v>
      </c>
      <c r="C44" s="300" t="s">
        <v>99</v>
      </c>
      <c r="D44" s="301">
        <f>D43*$B$34</f>
        <v>18.53</v>
      </c>
      <c r="E44" s="302"/>
      <c r="F44" s="301">
        <f>F43*$B$34</f>
        <v>21.42</v>
      </c>
      <c r="G44" s="252"/>
    </row>
    <row r="45" spans="1:7" ht="19.5" customHeight="1" thickBot="1" x14ac:dyDescent="0.4">
      <c r="A45" s="276" t="s">
        <v>61</v>
      </c>
      <c r="B45" s="303">
        <f>(B44/B43)*(B42/B41)*(B40/B39)*(B38/B37)*B36</f>
        <v>50</v>
      </c>
      <c r="C45" s="300" t="s">
        <v>62</v>
      </c>
      <c r="D45" s="304">
        <f>D44*$B$30/100</f>
        <v>18.361377000000001</v>
      </c>
      <c r="E45" s="305"/>
      <c r="F45" s="304">
        <f>F44*$B$30/100</f>
        <v>21.225078000000003</v>
      </c>
      <c r="G45" s="252"/>
    </row>
    <row r="46" spans="1:7" ht="19.5" customHeight="1" thickBot="1" x14ac:dyDescent="0.4">
      <c r="A46" s="514" t="s">
        <v>63</v>
      </c>
      <c r="B46" s="515"/>
      <c r="C46" s="300" t="s">
        <v>64</v>
      </c>
      <c r="D46" s="301">
        <f>D45/$B$45</f>
        <v>0.36722754000000002</v>
      </c>
      <c r="E46" s="305"/>
      <c r="F46" s="306">
        <f>F45/$B$45</f>
        <v>0.42450156000000006</v>
      </c>
      <c r="G46" s="252"/>
    </row>
    <row r="47" spans="1:7" ht="27" customHeight="1" thickBot="1" x14ac:dyDescent="0.5">
      <c r="A47" s="516"/>
      <c r="B47" s="517"/>
      <c r="C47" s="307" t="s">
        <v>127</v>
      </c>
      <c r="D47" s="541">
        <f>10/25</f>
        <v>0.4</v>
      </c>
      <c r="E47" s="252"/>
      <c r="F47" s="308"/>
      <c r="G47" s="252"/>
    </row>
    <row r="48" spans="1:7" ht="18.75" customHeight="1" x14ac:dyDescent="0.35">
      <c r="A48" s="252"/>
      <c r="B48" s="252"/>
      <c r="C48" s="309" t="s">
        <v>66</v>
      </c>
      <c r="D48" s="304">
        <f>D47*$B$45</f>
        <v>20</v>
      </c>
      <c r="E48" s="252"/>
      <c r="F48" s="308"/>
      <c r="G48" s="252"/>
    </row>
    <row r="49" spans="1:7" ht="19.5" customHeight="1" thickBot="1" x14ac:dyDescent="0.4">
      <c r="A49" s="252"/>
      <c r="B49" s="252"/>
      <c r="C49" s="264" t="s">
        <v>67</v>
      </c>
      <c r="D49" s="310">
        <f>D48/B34</f>
        <v>20</v>
      </c>
      <c r="E49" s="252"/>
      <c r="F49" s="308"/>
      <c r="G49" s="252"/>
    </row>
    <row r="50" spans="1:7" ht="18.75" customHeight="1" x14ac:dyDescent="0.35">
      <c r="A50" s="252"/>
      <c r="B50" s="252"/>
      <c r="C50" s="274" t="s">
        <v>68</v>
      </c>
      <c r="D50" s="311">
        <f>AVERAGE(E38:E41,G38:G41)</f>
        <v>97880068.431070134</v>
      </c>
      <c r="E50" s="252"/>
      <c r="F50" s="312"/>
      <c r="G50" s="252"/>
    </row>
    <row r="51" spans="1:7" ht="18.75" customHeight="1" x14ac:dyDescent="0.35">
      <c r="A51" s="252"/>
      <c r="B51" s="252"/>
      <c r="C51" s="276" t="s">
        <v>69</v>
      </c>
      <c r="D51" s="313">
        <f>STDEV(E38:E41,G38:G41)/D50</f>
        <v>2.7697695339734718E-3</v>
      </c>
      <c r="E51" s="252"/>
      <c r="F51" s="312"/>
      <c r="G51" s="252"/>
    </row>
    <row r="52" spans="1:7" ht="19.5" customHeight="1" thickBot="1" x14ac:dyDescent="0.4">
      <c r="A52" s="252"/>
      <c r="B52" s="252"/>
      <c r="C52" s="314" t="s">
        <v>14</v>
      </c>
      <c r="D52" s="315">
        <f>COUNT(E38:E41,G38:G41)</f>
        <v>6</v>
      </c>
      <c r="E52" s="252"/>
      <c r="F52" s="312"/>
      <c r="G52" s="252"/>
    </row>
    <row r="53" spans="1:7" ht="18.75" customHeight="1" x14ac:dyDescent="0.35">
      <c r="A53" s="252"/>
      <c r="B53" s="252"/>
      <c r="C53" s="252"/>
      <c r="D53" s="252"/>
      <c r="E53" s="252"/>
      <c r="F53" s="252"/>
      <c r="G53" s="252"/>
    </row>
    <row r="54" spans="1:7" ht="18.75" customHeight="1" x14ac:dyDescent="0.35">
      <c r="A54" s="253" t="s">
        <v>0</v>
      </c>
      <c r="B54" s="316" t="s">
        <v>70</v>
      </c>
      <c r="C54" s="252"/>
      <c r="D54" s="252"/>
      <c r="E54" s="252"/>
      <c r="F54" s="252"/>
      <c r="G54" s="252"/>
    </row>
    <row r="55" spans="1:7" ht="18.75" customHeight="1" x14ac:dyDescent="0.35">
      <c r="A55" s="252" t="s">
        <v>71</v>
      </c>
      <c r="B55" s="317" t="str">
        <f>B21</f>
        <v>Each tablet contains Loratadine 10 mg</v>
      </c>
      <c r="C55" s="252"/>
      <c r="D55" s="252"/>
      <c r="E55" s="252"/>
      <c r="F55" s="252"/>
      <c r="G55" s="252"/>
    </row>
    <row r="56" spans="1:7" ht="26.25" customHeight="1" x14ac:dyDescent="0.45">
      <c r="A56" s="317" t="s">
        <v>128</v>
      </c>
      <c r="B56" s="265">
        <v>10</v>
      </c>
      <c r="C56" s="252" t="str">
        <f>B20</f>
        <v>Loratadine 10 mg</v>
      </c>
      <c r="D56" s="252"/>
      <c r="E56" s="252"/>
      <c r="F56" s="252"/>
      <c r="G56" s="252"/>
    </row>
    <row r="57" spans="1:7" ht="17.25" customHeight="1" thickBot="1" x14ac:dyDescent="0.35">
      <c r="A57" s="212" t="s">
        <v>151</v>
      </c>
      <c r="B57" s="212">
        <f>[1]Uniformity!C46</f>
        <v>113.41249999999999</v>
      </c>
      <c r="C57" s="212"/>
      <c r="D57" s="216"/>
      <c r="E57" s="216"/>
      <c r="F57" s="216"/>
      <c r="G57" s="216"/>
    </row>
    <row r="58" spans="1:7" ht="57.75" customHeight="1" x14ac:dyDescent="0.45">
      <c r="A58" s="274" t="s">
        <v>129</v>
      </c>
      <c r="B58" s="275">
        <v>25</v>
      </c>
      <c r="C58" s="318" t="s">
        <v>130</v>
      </c>
      <c r="D58" s="319" t="s">
        <v>131</v>
      </c>
      <c r="E58" s="320" t="s">
        <v>132</v>
      </c>
      <c r="F58" s="321" t="s">
        <v>133</v>
      </c>
      <c r="G58" s="322" t="s">
        <v>134</v>
      </c>
    </row>
    <row r="59" spans="1:7" ht="26.25" customHeight="1" x14ac:dyDescent="0.5">
      <c r="A59" s="276" t="s">
        <v>46</v>
      </c>
      <c r="B59" s="277">
        <v>1</v>
      </c>
      <c r="C59" s="323">
        <v>1</v>
      </c>
      <c r="D59" s="324">
        <v>93946411</v>
      </c>
      <c r="E59" s="325">
        <f t="shared" ref="E59:E68" si="0">IF(ISBLANK(D59),"-",D59/$D$50*$D$47*$B$67)</f>
        <v>9.5981145605920464</v>
      </c>
      <c r="F59" s="326">
        <f>IF(ISBLANK(D59),"-",E59/$E$70*100)</f>
        <v>100.92963559432091</v>
      </c>
      <c r="G59" s="327">
        <f>IF(ISBLANK(D59),"-",E59/$B$56*100)</f>
        <v>95.98114560592046</v>
      </c>
    </row>
    <row r="60" spans="1:7" ht="26.25" customHeight="1" x14ac:dyDescent="0.5">
      <c r="A60" s="276" t="s">
        <v>51</v>
      </c>
      <c r="B60" s="277">
        <v>1</v>
      </c>
      <c r="C60" s="328">
        <v>2</v>
      </c>
      <c r="D60" s="329">
        <v>94049361</v>
      </c>
      <c r="E60" s="330">
        <f t="shared" si="0"/>
        <v>9.6086325344400603</v>
      </c>
      <c r="F60" s="331">
        <f>IF(ISBLANK(D60),"-",E60/$E$70*100)</f>
        <v>101.04023807369006</v>
      </c>
      <c r="G60" s="332">
        <f t="shared" ref="G59:G68" si="1">IF(ISBLANK(D60),"-",E60/$B$56*100)</f>
        <v>96.086325344400606</v>
      </c>
    </row>
    <row r="61" spans="1:7" ht="26.25" customHeight="1" x14ac:dyDescent="0.5">
      <c r="A61" s="276" t="s">
        <v>52</v>
      </c>
      <c r="B61" s="277">
        <v>1</v>
      </c>
      <c r="C61" s="328">
        <v>3</v>
      </c>
      <c r="D61" s="329">
        <v>89173736</v>
      </c>
      <c r="E61" s="330">
        <f t="shared" si="0"/>
        <v>9.1105101814266334</v>
      </c>
      <c r="F61" s="331">
        <f t="shared" ref="F59:F68" si="2">IF(ISBLANK(D61),"-",E61/$E$70*100)</f>
        <v>95.802198117650022</v>
      </c>
      <c r="G61" s="332">
        <f>IF(ISBLANK(D61),"-",E61/$B$56*100)</f>
        <v>91.105101814266334</v>
      </c>
    </row>
    <row r="62" spans="1:7" ht="26.25" customHeight="1" x14ac:dyDescent="0.5">
      <c r="A62" s="276" t="s">
        <v>53</v>
      </c>
      <c r="B62" s="277">
        <v>1</v>
      </c>
      <c r="C62" s="328">
        <v>4</v>
      </c>
      <c r="D62" s="329">
        <v>95731433</v>
      </c>
      <c r="E62" s="330">
        <f t="shared" si="0"/>
        <v>9.7804828433908106</v>
      </c>
      <c r="F62" s="331">
        <f t="shared" si="2"/>
        <v>102.84734184909038</v>
      </c>
      <c r="G62" s="332">
        <f>IF(ISBLANK(D62),"-",E62/$B$56*100)</f>
        <v>97.804828433908114</v>
      </c>
    </row>
    <row r="63" spans="1:7" ht="26.25" customHeight="1" x14ac:dyDescent="0.5">
      <c r="A63" s="276" t="s">
        <v>54</v>
      </c>
      <c r="B63" s="277">
        <v>1</v>
      </c>
      <c r="C63" s="328">
        <v>5</v>
      </c>
      <c r="D63" s="329">
        <v>90464424</v>
      </c>
      <c r="E63" s="330">
        <f t="shared" si="0"/>
        <v>9.2423744128977159</v>
      </c>
      <c r="F63" s="331">
        <f t="shared" si="2"/>
        <v>97.188825537679548</v>
      </c>
      <c r="G63" s="332">
        <f>IF(ISBLANK(D63),"-",E63/$B$56*100)</f>
        <v>92.423744128977162</v>
      </c>
    </row>
    <row r="64" spans="1:7" ht="26.25" customHeight="1" x14ac:dyDescent="0.5">
      <c r="A64" s="276" t="s">
        <v>55</v>
      </c>
      <c r="B64" s="277">
        <v>1</v>
      </c>
      <c r="C64" s="328">
        <v>6</v>
      </c>
      <c r="D64" s="329">
        <v>93584980</v>
      </c>
      <c r="E64" s="330">
        <f t="shared" si="0"/>
        <v>9.5611886566982882</v>
      </c>
      <c r="F64" s="331">
        <f t="shared" si="2"/>
        <v>100.54133870533713</v>
      </c>
      <c r="G64" s="332">
        <f>IF(ISBLANK(D64),"-",E64/$B$56*100)</f>
        <v>95.611886566982889</v>
      </c>
    </row>
    <row r="65" spans="1:7" ht="26.25" customHeight="1" x14ac:dyDescent="0.5">
      <c r="A65" s="276" t="s">
        <v>57</v>
      </c>
      <c r="B65" s="277">
        <v>1</v>
      </c>
      <c r="C65" s="328">
        <v>7</v>
      </c>
      <c r="D65" s="329">
        <v>94401543</v>
      </c>
      <c r="E65" s="330">
        <f t="shared" si="0"/>
        <v>9.6446135064239549</v>
      </c>
      <c r="F65" s="331">
        <f t="shared" si="2"/>
        <v>101.41859846600863</v>
      </c>
      <c r="G65" s="332">
        <f>IF(ISBLANK(D65),"-",E65/$B$56*100)</f>
        <v>96.446135064239542</v>
      </c>
    </row>
    <row r="66" spans="1:7" ht="26.25" customHeight="1" x14ac:dyDescent="0.5">
      <c r="A66" s="276" t="s">
        <v>59</v>
      </c>
      <c r="B66" s="277">
        <v>1</v>
      </c>
      <c r="C66" s="328">
        <v>8</v>
      </c>
      <c r="D66" s="329">
        <v>93201181</v>
      </c>
      <c r="E66" s="330">
        <f t="shared" si="0"/>
        <v>9.5219775071607007</v>
      </c>
      <c r="F66" s="331">
        <f t="shared" si="2"/>
        <v>100.12901115818404</v>
      </c>
      <c r="G66" s="332">
        <f>IF(ISBLANK(D66),"-",E66/$B$56*100)</f>
        <v>95.219775071607003</v>
      </c>
    </row>
    <row r="67" spans="1:7" ht="27" customHeight="1" thickBot="1" x14ac:dyDescent="0.55000000000000004">
      <c r="A67" s="276" t="s">
        <v>61</v>
      </c>
      <c r="B67" s="303">
        <f>(B66/B65)*(B64/B63)*(B62/B61)*(B60/B59)*B58</f>
        <v>25</v>
      </c>
      <c r="C67" s="328">
        <v>9</v>
      </c>
      <c r="D67" s="329">
        <v>93391333</v>
      </c>
      <c r="E67" s="330">
        <f t="shared" si="0"/>
        <v>9.5414045471135704</v>
      </c>
      <c r="F67" s="331">
        <f t="shared" si="2"/>
        <v>100.3332975365911</v>
      </c>
      <c r="G67" s="332">
        <f>IF(ISBLANK(D67),"-",E67/$B$56*100)</f>
        <v>95.414045471135694</v>
      </c>
    </row>
    <row r="68" spans="1:7" ht="27" customHeight="1" thickBot="1" x14ac:dyDescent="0.55000000000000004">
      <c r="A68" s="514" t="s">
        <v>63</v>
      </c>
      <c r="B68" s="518"/>
      <c r="C68" s="333">
        <v>10</v>
      </c>
      <c r="D68" s="334">
        <v>92866558</v>
      </c>
      <c r="E68" s="335">
        <f t="shared" si="0"/>
        <v>9.4877904652671159</v>
      </c>
      <c r="F68" s="336">
        <f t="shared" si="2"/>
        <v>99.769514961448252</v>
      </c>
      <c r="G68" s="337">
        <f>IF(ISBLANK(D68),"-",E68/$B$56*100)</f>
        <v>94.877904652671162</v>
      </c>
    </row>
    <row r="69" spans="1:7" ht="19.5" customHeight="1" thickBot="1" x14ac:dyDescent="0.4">
      <c r="A69" s="516"/>
      <c r="B69" s="519"/>
      <c r="C69" s="328"/>
      <c r="D69" s="305"/>
      <c r="E69" s="252"/>
      <c r="F69" s="216"/>
      <c r="G69" s="338"/>
    </row>
    <row r="70" spans="1:7" ht="26.25" customHeight="1" x14ac:dyDescent="0.45">
      <c r="A70" s="216"/>
      <c r="B70" s="216"/>
      <c r="C70" s="328" t="s">
        <v>135</v>
      </c>
      <c r="D70" s="339"/>
      <c r="E70" s="340">
        <f>AVERAGE(E59:E68)</f>
        <v>9.5097089215410886</v>
      </c>
      <c r="F70" s="340">
        <f>AVERAGE(F59:F68)</f>
        <v>100.00000000000003</v>
      </c>
      <c r="G70" s="341">
        <f>AVERAGE(G59:G68)</f>
        <v>95.097089215410904</v>
      </c>
    </row>
    <row r="71" spans="1:7" ht="26.25" customHeight="1" x14ac:dyDescent="0.45">
      <c r="A71" s="216"/>
      <c r="B71" s="216"/>
      <c r="C71" s="328"/>
      <c r="D71" s="339"/>
      <c r="E71" s="342">
        <f>STDEV(E59:E68)/E70</f>
        <v>2.0565407680621775E-2</v>
      </c>
      <c r="F71" s="342">
        <f>STDEV(F59:F68)/F70</f>
        <v>2.0565407680621779E-2</v>
      </c>
      <c r="G71" s="343">
        <f>STDEV(G59:G68)/G70</f>
        <v>2.0565407680621779E-2</v>
      </c>
    </row>
    <row r="72" spans="1:7" ht="27" customHeight="1" thickBot="1" x14ac:dyDescent="0.5">
      <c r="A72" s="216"/>
      <c r="B72" s="216"/>
      <c r="C72" s="333"/>
      <c r="D72" s="344"/>
      <c r="E72" s="345">
        <f>COUNT(E59:E68)</f>
        <v>10</v>
      </c>
      <c r="F72" s="345">
        <f>COUNT(F59:F68)</f>
        <v>10</v>
      </c>
      <c r="G72" s="346">
        <f>COUNT(G59:G68)</f>
        <v>10</v>
      </c>
    </row>
    <row r="73" spans="1:7" ht="18.75" customHeight="1" x14ac:dyDescent="0.35">
      <c r="A73" s="216"/>
      <c r="B73" s="252"/>
      <c r="C73" s="252"/>
      <c r="D73" s="302"/>
      <c r="E73" s="339"/>
      <c r="F73" s="252"/>
      <c r="G73" s="347"/>
    </row>
    <row r="74" spans="1:7" ht="18.75" customHeight="1" x14ac:dyDescent="0.35">
      <c r="A74" s="263" t="s">
        <v>136</v>
      </c>
      <c r="B74" s="264" t="s">
        <v>92</v>
      </c>
      <c r="C74" s="520" t="str">
        <f>B20</f>
        <v>Loratadine 10 mg</v>
      </c>
      <c r="D74" s="520"/>
      <c r="E74" s="252" t="s">
        <v>93</v>
      </c>
      <c r="F74" s="252"/>
      <c r="G74" s="348">
        <f>G70</f>
        <v>95.097089215410904</v>
      </c>
    </row>
    <row r="75" spans="1:7" ht="18.75" customHeight="1" x14ac:dyDescent="0.35">
      <c r="A75" s="263"/>
      <c r="B75" s="264"/>
      <c r="C75" s="267"/>
      <c r="D75" s="267"/>
      <c r="E75" s="252"/>
      <c r="F75" s="252"/>
      <c r="G75" s="349"/>
    </row>
    <row r="76" spans="1:7" ht="18.75" customHeight="1" x14ac:dyDescent="0.35">
      <c r="A76" s="253" t="s">
        <v>0</v>
      </c>
      <c r="B76" s="262" t="s">
        <v>137</v>
      </c>
      <c r="C76" s="252"/>
      <c r="D76" s="252"/>
      <c r="E76" s="252"/>
      <c r="F76" s="252"/>
      <c r="G76" s="216"/>
    </row>
    <row r="77" spans="1:7" ht="18.75" customHeight="1" x14ac:dyDescent="0.35">
      <c r="A77" s="253"/>
      <c r="B77" s="316"/>
      <c r="C77" s="252"/>
      <c r="D77" s="252"/>
      <c r="E77" s="252"/>
      <c r="F77" s="252"/>
      <c r="G77" s="216"/>
    </row>
    <row r="78" spans="1:7" ht="18.75" customHeight="1" x14ac:dyDescent="0.35">
      <c r="A78" s="216"/>
      <c r="B78" s="521" t="s">
        <v>138</v>
      </c>
      <c r="C78" s="522"/>
      <c r="D78" s="252"/>
      <c r="E78" s="216"/>
      <c r="F78" s="216"/>
      <c r="G78" s="216"/>
    </row>
    <row r="79" spans="1:7" ht="18.75" customHeight="1" x14ac:dyDescent="0.35">
      <c r="A79" s="216"/>
      <c r="B79" s="350" t="s">
        <v>113</v>
      </c>
      <c r="C79" s="351">
        <f>G70</f>
        <v>95.097089215410904</v>
      </c>
      <c r="D79" s="252"/>
      <c r="E79" s="216"/>
      <c r="F79" s="216"/>
      <c r="G79" s="216"/>
    </row>
    <row r="80" spans="1:7" ht="26.25" customHeight="1" x14ac:dyDescent="0.5">
      <c r="A80" s="216"/>
      <c r="B80" s="350" t="s">
        <v>139</v>
      </c>
      <c r="C80" s="352">
        <v>2.4</v>
      </c>
      <c r="D80" s="252"/>
      <c r="E80" s="216"/>
      <c r="F80" s="216"/>
      <c r="G80" s="216"/>
    </row>
    <row r="81" spans="1:7" ht="18.75" customHeight="1" x14ac:dyDescent="0.35">
      <c r="A81" s="216"/>
      <c r="B81" s="350" t="s">
        <v>140</v>
      </c>
      <c r="C81" s="351">
        <f>STDEV(G59:G68)</f>
        <v>1.9557104089553858</v>
      </c>
      <c r="D81" s="252"/>
      <c r="E81" s="216"/>
      <c r="F81" s="216"/>
      <c r="G81" s="216"/>
    </row>
    <row r="82" spans="1:7" ht="18.75" customHeight="1" x14ac:dyDescent="0.35">
      <c r="A82" s="216"/>
      <c r="B82" s="350" t="s">
        <v>141</v>
      </c>
      <c r="C82" s="351">
        <f>IF(OR(G70&lt;98.5,G70&gt;101.5),(IF(98.5&gt;G70,98.5,101.5)),C79)</f>
        <v>98.5</v>
      </c>
      <c r="D82" s="252"/>
      <c r="E82" s="216"/>
      <c r="F82" s="216"/>
      <c r="G82" s="216"/>
    </row>
    <row r="83" spans="1:7" ht="18.75" customHeight="1" x14ac:dyDescent="0.35">
      <c r="A83" s="216"/>
      <c r="B83" s="350" t="s">
        <v>142</v>
      </c>
      <c r="C83" s="353">
        <f>ABS(C82-C79)+(C80*C81)</f>
        <v>8.0966157660820208</v>
      </c>
      <c r="D83" s="252"/>
      <c r="E83" s="216"/>
      <c r="F83" s="216"/>
      <c r="G83" s="216"/>
    </row>
    <row r="84" spans="1:7" ht="18.75" customHeight="1" x14ac:dyDescent="0.35">
      <c r="A84" s="317"/>
      <c r="B84" s="354"/>
      <c r="C84" s="252"/>
      <c r="D84" s="252"/>
      <c r="E84" s="252"/>
      <c r="F84" s="252"/>
      <c r="G84" s="252"/>
    </row>
    <row r="85" spans="1:7" ht="18.75" customHeight="1" x14ac:dyDescent="0.35">
      <c r="A85" s="262" t="s">
        <v>94</v>
      </c>
      <c r="B85" s="262" t="s">
        <v>95</v>
      </c>
      <c r="C85" s="252"/>
      <c r="D85" s="252"/>
      <c r="E85" s="252"/>
      <c r="F85" s="252"/>
      <c r="G85" s="252"/>
    </row>
    <row r="86" spans="1:7" ht="18.75" customHeight="1" x14ac:dyDescent="0.35">
      <c r="A86" s="262"/>
      <c r="B86" s="262"/>
      <c r="C86" s="252"/>
      <c r="D86" s="252"/>
      <c r="E86" s="252"/>
      <c r="F86" s="252"/>
      <c r="G86" s="252"/>
    </row>
    <row r="87" spans="1:7" ht="26.25" customHeight="1" x14ac:dyDescent="0.45">
      <c r="A87" s="263" t="s">
        <v>3</v>
      </c>
      <c r="B87" s="502"/>
      <c r="C87" s="502"/>
      <c r="D87" s="252"/>
      <c r="E87" s="252"/>
      <c r="F87" s="252"/>
      <c r="G87" s="252"/>
    </row>
    <row r="88" spans="1:7" ht="26.25" customHeight="1" x14ac:dyDescent="0.5">
      <c r="A88" s="264" t="s">
        <v>33</v>
      </c>
      <c r="B88" s="507"/>
      <c r="C88" s="507"/>
      <c r="D88" s="252"/>
      <c r="E88" s="252"/>
      <c r="F88" s="252"/>
      <c r="G88" s="252"/>
    </row>
    <row r="89" spans="1:7" ht="27" customHeight="1" thickBot="1" x14ac:dyDescent="0.5">
      <c r="A89" s="264" t="s">
        <v>4</v>
      </c>
      <c r="B89" s="265">
        <f>B32</f>
        <v>1</v>
      </c>
      <c r="C89" s="252"/>
      <c r="D89" s="252"/>
      <c r="E89" s="252"/>
      <c r="F89" s="252"/>
      <c r="G89" s="252"/>
    </row>
    <row r="90" spans="1:7" ht="27" customHeight="1" thickBot="1" x14ac:dyDescent="0.5">
      <c r="A90" s="264" t="s">
        <v>34</v>
      </c>
      <c r="B90" s="265">
        <f>B33</f>
        <v>0</v>
      </c>
      <c r="C90" s="524" t="s">
        <v>35</v>
      </c>
      <c r="D90" s="525"/>
      <c r="E90" s="525"/>
      <c r="F90" s="525"/>
      <c r="G90" s="526"/>
    </row>
    <row r="91" spans="1:7" ht="18.75" customHeight="1" x14ac:dyDescent="0.35">
      <c r="A91" s="264" t="s">
        <v>36</v>
      </c>
      <c r="B91" s="267">
        <f>B89-B90</f>
        <v>1</v>
      </c>
      <c r="C91" s="268"/>
      <c r="D91" s="268"/>
      <c r="E91" s="268"/>
      <c r="F91" s="268"/>
      <c r="G91" s="355"/>
    </row>
    <row r="92" spans="1:7" ht="19.5" customHeight="1" thickBot="1" x14ac:dyDescent="0.4">
      <c r="A92" s="264"/>
      <c r="B92" s="267"/>
      <c r="C92" s="268"/>
      <c r="D92" s="268"/>
      <c r="E92" s="268"/>
      <c r="F92" s="268"/>
      <c r="G92" s="355"/>
    </row>
    <row r="93" spans="1:7" ht="27" customHeight="1" thickBot="1" x14ac:dyDescent="0.5">
      <c r="A93" s="264" t="s">
        <v>37</v>
      </c>
      <c r="B93" s="269">
        <v>1</v>
      </c>
      <c r="C93" s="508" t="s">
        <v>143</v>
      </c>
      <c r="D93" s="509"/>
      <c r="E93" s="509"/>
      <c r="F93" s="509"/>
      <c r="G93" s="509"/>
    </row>
    <row r="94" spans="1:7" ht="27" customHeight="1" thickBot="1" x14ac:dyDescent="0.5">
      <c r="A94" s="264" t="s">
        <v>39</v>
      </c>
      <c r="B94" s="269">
        <v>1</v>
      </c>
      <c r="C94" s="508" t="s">
        <v>144</v>
      </c>
      <c r="D94" s="509"/>
      <c r="E94" s="509"/>
      <c r="F94" s="509"/>
      <c r="G94" s="509"/>
    </row>
    <row r="95" spans="1:7" ht="18.75" customHeight="1" x14ac:dyDescent="0.35">
      <c r="A95" s="264"/>
      <c r="B95" s="270"/>
      <c r="C95" s="271"/>
      <c r="D95" s="271"/>
      <c r="E95" s="271"/>
      <c r="F95" s="271"/>
      <c r="G95" s="271"/>
    </row>
    <row r="96" spans="1:7" ht="18.75" customHeight="1" x14ac:dyDescent="0.35">
      <c r="A96" s="264" t="s">
        <v>41</v>
      </c>
      <c r="B96" s="272">
        <f>B93/B94</f>
        <v>1</v>
      </c>
      <c r="C96" s="252" t="s">
        <v>42</v>
      </c>
      <c r="D96" s="252"/>
      <c r="E96" s="252"/>
      <c r="F96" s="252"/>
      <c r="G96" s="252"/>
    </row>
    <row r="97" spans="1:7" ht="19.5" customHeight="1" thickBot="1" x14ac:dyDescent="0.4">
      <c r="A97" s="262"/>
      <c r="B97" s="262"/>
      <c r="C97" s="252"/>
      <c r="D97" s="252"/>
      <c r="E97" s="252"/>
      <c r="F97" s="252"/>
      <c r="G97" s="252"/>
    </row>
    <row r="98" spans="1:7" ht="27" customHeight="1" thickBot="1" x14ac:dyDescent="0.5">
      <c r="A98" s="274" t="s">
        <v>126</v>
      </c>
      <c r="B98" s="356">
        <v>1</v>
      </c>
      <c r="C98" s="252"/>
      <c r="D98" s="357" t="s">
        <v>44</v>
      </c>
      <c r="E98" s="358"/>
      <c r="F98" s="511" t="s">
        <v>45</v>
      </c>
      <c r="G98" s="513"/>
    </row>
    <row r="99" spans="1:7" ht="26.25" customHeight="1" x14ac:dyDescent="0.45">
      <c r="A99" s="276" t="s">
        <v>46</v>
      </c>
      <c r="B99" s="359">
        <v>1</v>
      </c>
      <c r="C99" s="278" t="s">
        <v>47</v>
      </c>
      <c r="D99" s="279" t="s">
        <v>48</v>
      </c>
      <c r="E99" s="280" t="s">
        <v>49</v>
      </c>
      <c r="F99" s="279" t="s">
        <v>48</v>
      </c>
      <c r="G99" s="281" t="s">
        <v>49</v>
      </c>
    </row>
    <row r="100" spans="1:7" ht="26.25" customHeight="1" x14ac:dyDescent="0.45">
      <c r="A100" s="276" t="s">
        <v>51</v>
      </c>
      <c r="B100" s="359">
        <v>1</v>
      </c>
      <c r="C100" s="282">
        <v>1</v>
      </c>
      <c r="D100" s="283"/>
      <c r="E100" s="360" t="str">
        <f>IF(ISBLANK(D100),"-",$D$110/$D$107*D100)</f>
        <v>-</v>
      </c>
      <c r="F100" s="361"/>
      <c r="G100" s="285" t="str">
        <f>IF(ISBLANK(F100),"-",$D$110/$F$107*F100)</f>
        <v>-</v>
      </c>
    </row>
    <row r="101" spans="1:7" ht="26.25" customHeight="1" x14ac:dyDescent="0.45">
      <c r="A101" s="276" t="s">
        <v>52</v>
      </c>
      <c r="B101" s="359">
        <v>1</v>
      </c>
      <c r="C101" s="286">
        <v>2</v>
      </c>
      <c r="D101" s="287"/>
      <c r="E101" s="362" t="str">
        <f>IF(ISBLANK(D101),"-",$D$110/$D$107*D101)</f>
        <v>-</v>
      </c>
      <c r="F101" s="265"/>
      <c r="G101" s="289" t="str">
        <f>IF(ISBLANK(F101),"-",$D$110/$F$107*F101)</f>
        <v>-</v>
      </c>
    </row>
    <row r="102" spans="1:7" ht="26.25" customHeight="1" x14ac:dyDescent="0.45">
      <c r="A102" s="276" t="s">
        <v>53</v>
      </c>
      <c r="B102" s="359">
        <v>1</v>
      </c>
      <c r="C102" s="286">
        <v>3</v>
      </c>
      <c r="D102" s="287"/>
      <c r="E102" s="362" t="str">
        <f>IF(ISBLANK(D102),"-",$D$110/$D$107*D102)</f>
        <v>-</v>
      </c>
      <c r="F102" s="363"/>
      <c r="G102" s="289" t="str">
        <f>IF(ISBLANK(F102),"-",$D$110/$F$107*F102)</f>
        <v>-</v>
      </c>
    </row>
    <row r="103" spans="1:7" ht="26.25" customHeight="1" x14ac:dyDescent="0.45">
      <c r="A103" s="276" t="s">
        <v>54</v>
      </c>
      <c r="B103" s="359">
        <v>1</v>
      </c>
      <c r="C103" s="290">
        <v>4</v>
      </c>
      <c r="D103" s="291"/>
      <c r="E103" s="364" t="str">
        <f>IF(ISBLANK(D103),"-",$D$110/$D$107*D103)</f>
        <v>-</v>
      </c>
      <c r="F103" s="365"/>
      <c r="G103" s="293" t="str">
        <f>IF(ISBLANK(F103),"-",$D$110/$F$107*F103)</f>
        <v>-</v>
      </c>
    </row>
    <row r="104" spans="1:7" ht="27" customHeight="1" thickBot="1" x14ac:dyDescent="0.5">
      <c r="A104" s="276" t="s">
        <v>55</v>
      </c>
      <c r="B104" s="359">
        <v>1</v>
      </c>
      <c r="C104" s="294" t="s">
        <v>56</v>
      </c>
      <c r="D104" s="366" t="e">
        <f>AVERAGE(D100:D103)</f>
        <v>#DIV/0!</v>
      </c>
      <c r="E104" s="296" t="e">
        <f>AVERAGE(E100:E103)</f>
        <v>#DIV/0!</v>
      </c>
      <c r="F104" s="366" t="e">
        <f>AVERAGE(F100:F103)</f>
        <v>#DIV/0!</v>
      </c>
      <c r="G104" s="367" t="e">
        <f>AVERAGE(G100:G103)</f>
        <v>#DIV/0!</v>
      </c>
    </row>
    <row r="105" spans="1:7" ht="26.25" customHeight="1" x14ac:dyDescent="0.45">
      <c r="A105" s="276" t="s">
        <v>57</v>
      </c>
      <c r="B105" s="359">
        <v>1</v>
      </c>
      <c r="C105" s="298" t="s">
        <v>98</v>
      </c>
      <c r="D105" s="368"/>
      <c r="E105" s="252"/>
      <c r="F105" s="299"/>
      <c r="G105" s="252"/>
    </row>
    <row r="106" spans="1:7" ht="26.25" customHeight="1" x14ac:dyDescent="0.45">
      <c r="A106" s="276" t="s">
        <v>59</v>
      </c>
      <c r="B106" s="359">
        <v>1</v>
      </c>
      <c r="C106" s="300" t="s">
        <v>99</v>
      </c>
      <c r="D106" s="369">
        <f>D105*$B$96</f>
        <v>0</v>
      </c>
      <c r="E106" s="302"/>
      <c r="F106" s="301">
        <f>F105*$B$96</f>
        <v>0</v>
      </c>
      <c r="G106" s="252"/>
    </row>
    <row r="107" spans="1:7" ht="19.5" customHeight="1" thickBot="1" x14ac:dyDescent="0.4">
      <c r="A107" s="276" t="s">
        <v>61</v>
      </c>
      <c r="B107" s="286">
        <f>(B106/B105)*(B104/B103)*(B102/B101)*(B100/B99)*B98</f>
        <v>1</v>
      </c>
      <c r="C107" s="300" t="s">
        <v>62</v>
      </c>
      <c r="D107" s="370">
        <f>D106*$B$91/100</f>
        <v>0</v>
      </c>
      <c r="E107" s="305"/>
      <c r="F107" s="304">
        <f>F106*$B$91/100</f>
        <v>0</v>
      </c>
      <c r="G107" s="252"/>
    </row>
    <row r="108" spans="1:7" ht="19.5" customHeight="1" thickBot="1" x14ac:dyDescent="0.4">
      <c r="A108" s="514" t="s">
        <v>63</v>
      </c>
      <c r="B108" s="515"/>
      <c r="C108" s="300" t="s">
        <v>64</v>
      </c>
      <c r="D108" s="369">
        <f>D107/$B$107</f>
        <v>0</v>
      </c>
      <c r="E108" s="305"/>
      <c r="F108" s="306">
        <f>F107/$B$107</f>
        <v>0</v>
      </c>
      <c r="G108" s="210"/>
    </row>
    <row r="109" spans="1:7" ht="19.5" customHeight="1" thickBot="1" x14ac:dyDescent="0.4">
      <c r="A109" s="516"/>
      <c r="B109" s="517"/>
      <c r="C109" s="371" t="s">
        <v>127</v>
      </c>
      <c r="D109" s="372">
        <f>$B$56/$B$125</f>
        <v>10</v>
      </c>
      <c r="E109" s="252"/>
      <c r="F109" s="308"/>
      <c r="G109" s="373"/>
    </row>
    <row r="110" spans="1:7" ht="18.75" customHeight="1" x14ac:dyDescent="0.35">
      <c r="A110" s="252"/>
      <c r="B110" s="252"/>
      <c r="C110" s="374" t="s">
        <v>66</v>
      </c>
      <c r="D110" s="369">
        <f>D109*$B$107</f>
        <v>10</v>
      </c>
      <c r="E110" s="252"/>
      <c r="F110" s="308"/>
      <c r="G110" s="210"/>
    </row>
    <row r="111" spans="1:7" ht="19.5" customHeight="1" thickBot="1" x14ac:dyDescent="0.4">
      <c r="A111" s="252"/>
      <c r="B111" s="252"/>
      <c r="C111" s="375" t="s">
        <v>67</v>
      </c>
      <c r="D111" s="376">
        <f>D110/B96</f>
        <v>10</v>
      </c>
      <c r="E111" s="252"/>
      <c r="F111" s="312"/>
      <c r="G111" s="210"/>
    </row>
    <row r="112" spans="1:7" ht="18.75" customHeight="1" x14ac:dyDescent="0.35">
      <c r="A112" s="252"/>
      <c r="B112" s="252"/>
      <c r="C112" s="377" t="s">
        <v>68</v>
      </c>
      <c r="D112" s="378" t="e">
        <f>AVERAGE(E100:E103,G100:G103)</f>
        <v>#DIV/0!</v>
      </c>
      <c r="E112" s="252"/>
      <c r="F112" s="312"/>
      <c r="G112" s="373"/>
    </row>
    <row r="113" spans="1:7" ht="18.75" customHeight="1" x14ac:dyDescent="0.35">
      <c r="A113" s="252"/>
      <c r="B113" s="252"/>
      <c r="C113" s="379" t="s">
        <v>69</v>
      </c>
      <c r="D113" s="380" t="e">
        <f>STDEV(E100:E103,G100:G103)/D112</f>
        <v>#DIV/0!</v>
      </c>
      <c r="E113" s="252"/>
      <c r="F113" s="312"/>
      <c r="G113" s="210"/>
    </row>
    <row r="114" spans="1:7" ht="19.5" customHeight="1" thickBot="1" x14ac:dyDescent="0.4">
      <c r="A114" s="252"/>
      <c r="B114" s="252"/>
      <c r="C114" s="381" t="s">
        <v>14</v>
      </c>
      <c r="D114" s="382">
        <f>COUNT(E100:E103,G100:G103)</f>
        <v>0</v>
      </c>
      <c r="E114" s="252"/>
      <c r="F114" s="312"/>
      <c r="G114" s="210"/>
    </row>
    <row r="115" spans="1:7" ht="19.5" customHeight="1" thickBot="1" x14ac:dyDescent="0.4">
      <c r="A115" s="253"/>
      <c r="B115" s="253"/>
      <c r="C115" s="253"/>
      <c r="D115" s="253"/>
      <c r="E115" s="253"/>
      <c r="F115" s="252"/>
      <c r="G115" s="252"/>
    </row>
    <row r="116" spans="1:7" ht="26.25" customHeight="1" x14ac:dyDescent="0.45">
      <c r="A116" s="274" t="s">
        <v>102</v>
      </c>
      <c r="B116" s="356">
        <v>1</v>
      </c>
      <c r="C116" s="357" t="s">
        <v>145</v>
      </c>
      <c r="D116" s="383" t="s">
        <v>48</v>
      </c>
      <c r="E116" s="384" t="s">
        <v>103</v>
      </c>
      <c r="F116" s="385" t="s">
        <v>104</v>
      </c>
      <c r="G116" s="252"/>
    </row>
    <row r="117" spans="1:7" ht="26.25" customHeight="1" x14ac:dyDescent="0.45">
      <c r="A117" s="276" t="s">
        <v>105</v>
      </c>
      <c r="B117" s="359">
        <v>1</v>
      </c>
      <c r="C117" s="328">
        <v>1</v>
      </c>
      <c r="D117" s="386"/>
      <c r="E117" s="325" t="str">
        <f t="shared" ref="E117:E122" si="3">IF(ISBLANK(D117),"-",D117/$D$112*$D$109*$B$125)</f>
        <v>-</v>
      </c>
      <c r="F117" s="387" t="str">
        <f t="shared" ref="F117:F122" si="4">IF(ISBLANK(D117), "-", E117/$B$56)</f>
        <v>-</v>
      </c>
      <c r="G117" s="252"/>
    </row>
    <row r="118" spans="1:7" ht="26.25" customHeight="1" x14ac:dyDescent="0.45">
      <c r="A118" s="276" t="s">
        <v>80</v>
      </c>
      <c r="B118" s="359">
        <v>1</v>
      </c>
      <c r="C118" s="328">
        <v>2</v>
      </c>
      <c r="D118" s="386"/>
      <c r="E118" s="330" t="str">
        <f t="shared" si="3"/>
        <v>-</v>
      </c>
      <c r="F118" s="388" t="str">
        <f t="shared" si="4"/>
        <v>-</v>
      </c>
      <c r="G118" s="252"/>
    </row>
    <row r="119" spans="1:7" ht="26.25" customHeight="1" x14ac:dyDescent="0.45">
      <c r="A119" s="276" t="s">
        <v>81</v>
      </c>
      <c r="B119" s="359">
        <v>1</v>
      </c>
      <c r="C119" s="328">
        <v>3</v>
      </c>
      <c r="D119" s="386"/>
      <c r="E119" s="330" t="str">
        <f t="shared" si="3"/>
        <v>-</v>
      </c>
      <c r="F119" s="388" t="str">
        <f t="shared" si="4"/>
        <v>-</v>
      </c>
      <c r="G119" s="252"/>
    </row>
    <row r="120" spans="1:7" ht="26.25" customHeight="1" x14ac:dyDescent="0.45">
      <c r="A120" s="276" t="s">
        <v>82</v>
      </c>
      <c r="B120" s="359">
        <v>1</v>
      </c>
      <c r="C120" s="328">
        <v>4</v>
      </c>
      <c r="D120" s="386"/>
      <c r="E120" s="330" t="str">
        <f t="shared" si="3"/>
        <v>-</v>
      </c>
      <c r="F120" s="388" t="str">
        <f t="shared" si="4"/>
        <v>-</v>
      </c>
      <c r="G120" s="252"/>
    </row>
    <row r="121" spans="1:7" ht="26.25" customHeight="1" x14ac:dyDescent="0.45">
      <c r="A121" s="276" t="s">
        <v>83</v>
      </c>
      <c r="B121" s="359">
        <v>1</v>
      </c>
      <c r="C121" s="328">
        <v>5</v>
      </c>
      <c r="D121" s="386"/>
      <c r="E121" s="330" t="str">
        <f t="shared" si="3"/>
        <v>-</v>
      </c>
      <c r="F121" s="388" t="str">
        <f t="shared" si="4"/>
        <v>-</v>
      </c>
      <c r="G121" s="252"/>
    </row>
    <row r="122" spans="1:7" ht="26.25" customHeight="1" x14ac:dyDescent="0.45">
      <c r="A122" s="276" t="s">
        <v>85</v>
      </c>
      <c r="B122" s="359">
        <v>1</v>
      </c>
      <c r="C122" s="389">
        <v>6</v>
      </c>
      <c r="D122" s="390"/>
      <c r="E122" s="391" t="str">
        <f t="shared" si="3"/>
        <v>-</v>
      </c>
      <c r="F122" s="392" t="str">
        <f t="shared" si="4"/>
        <v>-</v>
      </c>
      <c r="G122" s="252"/>
    </row>
    <row r="123" spans="1:7" ht="26.25" customHeight="1" x14ac:dyDescent="0.45">
      <c r="A123" s="276" t="s">
        <v>86</v>
      </c>
      <c r="B123" s="359">
        <v>1</v>
      </c>
      <c r="C123" s="328"/>
      <c r="D123" s="302"/>
      <c r="E123" s="252"/>
      <c r="F123" s="332"/>
      <c r="G123" s="252"/>
    </row>
    <row r="124" spans="1:7" ht="26.25" customHeight="1" x14ac:dyDescent="0.45">
      <c r="A124" s="276" t="s">
        <v>87</v>
      </c>
      <c r="B124" s="359">
        <v>1</v>
      </c>
      <c r="C124" s="328"/>
      <c r="D124" s="393"/>
      <c r="E124" s="394" t="s">
        <v>56</v>
      </c>
      <c r="F124" s="395" t="e">
        <f>AVERAGE(F117:F122)</f>
        <v>#DIV/0!</v>
      </c>
      <c r="G124" s="252"/>
    </row>
    <row r="125" spans="1:7" ht="27" customHeight="1" thickBot="1" x14ac:dyDescent="0.5">
      <c r="A125" s="276" t="s">
        <v>88</v>
      </c>
      <c r="B125" s="286">
        <f>(B124/B123)*(B122/B121)*(B120/B119)*(B118/B117)*B116</f>
        <v>1</v>
      </c>
      <c r="C125" s="396"/>
      <c r="D125" s="397"/>
      <c r="E125" s="264" t="s">
        <v>69</v>
      </c>
      <c r="F125" s="343" t="e">
        <f>STDEV(F117:F122)/F124</f>
        <v>#DIV/0!</v>
      </c>
      <c r="G125" s="252"/>
    </row>
    <row r="126" spans="1:7" ht="27" customHeight="1" thickBot="1" x14ac:dyDescent="0.5">
      <c r="A126" s="514" t="s">
        <v>63</v>
      </c>
      <c r="B126" s="515"/>
      <c r="C126" s="398"/>
      <c r="D126" s="399"/>
      <c r="E126" s="400" t="s">
        <v>14</v>
      </c>
      <c r="F126" s="401">
        <f>COUNT(F117:F122)</f>
        <v>0</v>
      </c>
      <c r="G126" s="252"/>
    </row>
    <row r="127" spans="1:7" ht="19.5" customHeight="1" thickBot="1" x14ac:dyDescent="0.4">
      <c r="A127" s="516"/>
      <c r="B127" s="517"/>
      <c r="C127" s="252"/>
      <c r="D127" s="252"/>
      <c r="E127" s="252"/>
      <c r="F127" s="302"/>
      <c r="G127" s="252"/>
    </row>
    <row r="128" spans="1:7" ht="18.75" customHeight="1" x14ac:dyDescent="0.35">
      <c r="A128" s="271"/>
      <c r="B128" s="271"/>
      <c r="C128" s="252"/>
      <c r="D128" s="252"/>
      <c r="E128" s="252"/>
      <c r="F128" s="302"/>
      <c r="G128" s="252"/>
    </row>
    <row r="129" spans="1:7" ht="18.75" customHeight="1" x14ac:dyDescent="0.35">
      <c r="A129" s="263" t="s">
        <v>136</v>
      </c>
      <c r="B129" s="264" t="s">
        <v>106</v>
      </c>
      <c r="C129" s="520" t="str">
        <f>B20</f>
        <v>Loratadine 10 mg</v>
      </c>
      <c r="D129" s="520"/>
      <c r="E129" s="252" t="s">
        <v>107</v>
      </c>
      <c r="F129" s="252"/>
      <c r="G129" s="349" t="e">
        <f>F124</f>
        <v>#DIV/0!</v>
      </c>
    </row>
    <row r="130" spans="1:7" ht="19.5" customHeight="1" thickBot="1" x14ac:dyDescent="0.4">
      <c r="A130" s="402"/>
      <c r="B130" s="402"/>
      <c r="C130" s="403"/>
      <c r="D130" s="403"/>
      <c r="E130" s="403"/>
      <c r="F130" s="403"/>
      <c r="G130" s="403"/>
    </row>
    <row r="131" spans="1:7" ht="18.75" customHeight="1" x14ac:dyDescent="0.35">
      <c r="A131" s="252"/>
      <c r="B131" s="523" t="s">
        <v>20</v>
      </c>
      <c r="C131" s="523"/>
      <c r="D131" s="252"/>
      <c r="E131" s="404" t="s">
        <v>21</v>
      </c>
      <c r="F131" s="405"/>
      <c r="G131" s="404" t="s">
        <v>22</v>
      </c>
    </row>
    <row r="132" spans="1:7" ht="60" customHeight="1" x14ac:dyDescent="0.35">
      <c r="A132" s="263" t="s">
        <v>23</v>
      </c>
      <c r="B132" s="406"/>
      <c r="C132" s="406"/>
      <c r="D132" s="252"/>
      <c r="E132" s="406"/>
      <c r="F132" s="252"/>
      <c r="G132" s="406"/>
    </row>
    <row r="133" spans="1:7" ht="60" customHeight="1" x14ac:dyDescent="0.35">
      <c r="A133" s="263" t="s">
        <v>24</v>
      </c>
      <c r="B133" s="407"/>
      <c r="C133" s="407"/>
      <c r="D133" s="252"/>
      <c r="E133" s="407"/>
      <c r="F133" s="252"/>
      <c r="G133" s="408"/>
    </row>
    <row r="250" spans="1:1" x14ac:dyDescent="0.25">
      <c r="A250" s="246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4"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A1:G7"/>
    <mergeCell ref="A8:G14"/>
    <mergeCell ref="A16:G16"/>
    <mergeCell ref="B18:C18"/>
    <mergeCell ref="B20:C20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UDU</vt:lpstr>
      <vt:lpstr>SST </vt:lpstr>
      <vt:lpstr>Uniformity</vt:lpstr>
      <vt:lpstr>Loralife</vt:lpstr>
      <vt:lpstr>LoralifeUDU</vt:lpstr>
      <vt:lpstr>Loralife!Print_Area</vt:lpstr>
      <vt:lpstr>LoralifeUDU!Print_Area</vt:lpstr>
      <vt:lpstr>'SST '!Print_Area</vt:lpstr>
      <vt:lpstr>'SST UDU'!Print_Area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2016-05-09T05:56:41Z</cp:lastPrinted>
  <dcterms:created xsi:type="dcterms:W3CDTF">2005-07-05T10:19:27Z</dcterms:created>
  <dcterms:modified xsi:type="dcterms:W3CDTF">2016-05-09T12:22:18Z</dcterms:modified>
</cp:coreProperties>
</file>