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5"/>
  </bookViews>
  <sheets>
    <sheet name="SST" sheetId="1" r:id="rId1"/>
    <sheet name="Uniformity" sheetId="2" r:id="rId2"/>
    <sheet name="VALSARTAN" sheetId="3" r:id="rId3"/>
    <sheet name="HYDROCHLOROTHIAZIDE" sheetId="4" r:id="rId4"/>
    <sheet name="VALSARTAN 1" sheetId="5" r:id="rId5"/>
    <sheet name="HYDROCHLOROTHIAZIDE 1" sheetId="6" r:id="rId6"/>
  </sheets>
  <definedNames>
    <definedName name="_xlnm.Print_Area" localSheetId="3">HYDROCHLOROTHIAZIDE!$A$1:$I$125</definedName>
    <definedName name="_xlnm.Print_Area" localSheetId="5">'HYDROCHLOROTHIAZIDE 1'!$A$1:$G$84</definedName>
    <definedName name="_xlnm.Print_Area" localSheetId="1">Uniformity!$A$1:$F$54</definedName>
    <definedName name="_xlnm.Print_Area" localSheetId="2">VALSARTAN!$A$1:$I$126</definedName>
    <definedName name="_xlnm.Print_Area" localSheetId="4">'VALSARTAN 1'!$A$1:$G$84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9" i="6"/>
  <c r="B125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D109" i="6"/>
  <c r="B107" i="6"/>
  <c r="F104" i="6"/>
  <c r="D104" i="6"/>
  <c r="G103" i="6"/>
  <c r="E103" i="6"/>
  <c r="G102" i="6"/>
  <c r="E102" i="6"/>
  <c r="G101" i="6"/>
  <c r="E101" i="6"/>
  <c r="G100" i="6"/>
  <c r="E100" i="6"/>
  <c r="B96" i="6"/>
  <c r="F106" i="6" s="1"/>
  <c r="F107" i="6" s="1"/>
  <c r="F108" i="6" s="1"/>
  <c r="B90" i="6"/>
  <c r="B89" i="6"/>
  <c r="B91" i="6" s="1"/>
  <c r="C74" i="6"/>
  <c r="E68" i="6"/>
  <c r="G68" i="6" s="1"/>
  <c r="E67" i="6"/>
  <c r="B67" i="6"/>
  <c r="E66" i="6"/>
  <c r="G66" i="6" s="1"/>
  <c r="E65" i="6"/>
  <c r="G65" i="6" s="1"/>
  <c r="E64" i="6"/>
  <c r="G64" i="6" s="1"/>
  <c r="G63" i="6"/>
  <c r="E63" i="6"/>
  <c r="E62" i="6"/>
  <c r="G62" i="6" s="1"/>
  <c r="E61" i="6"/>
  <c r="G61" i="6" s="1"/>
  <c r="E60" i="6"/>
  <c r="G60" i="6" s="1"/>
  <c r="E59" i="6"/>
  <c r="C56" i="6"/>
  <c r="B55" i="6"/>
  <c r="B45" i="6"/>
  <c r="D48" i="6" s="1"/>
  <c r="D49" i="6" s="1"/>
  <c r="F42" i="6"/>
  <c r="D42" i="6"/>
  <c r="G41" i="6"/>
  <c r="E41" i="6"/>
  <c r="B34" i="6"/>
  <c r="F44" i="6" s="1"/>
  <c r="B30" i="6"/>
  <c r="C129" i="5"/>
  <c r="B125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D109" i="5"/>
  <c r="D110" i="5" s="1"/>
  <c r="D111" i="5" s="1"/>
  <c r="B107" i="5"/>
  <c r="F104" i="5"/>
  <c r="D104" i="5"/>
  <c r="G103" i="5"/>
  <c r="E103" i="5"/>
  <c r="G102" i="5"/>
  <c r="E102" i="5"/>
  <c r="G101" i="5"/>
  <c r="E101" i="5"/>
  <c r="G100" i="5"/>
  <c r="E100" i="5"/>
  <c r="B96" i="5"/>
  <c r="D106" i="5" s="1"/>
  <c r="D107" i="5" s="1"/>
  <c r="D108" i="5" s="1"/>
  <c r="B91" i="5"/>
  <c r="B90" i="5"/>
  <c r="B89" i="5"/>
  <c r="C74" i="5"/>
  <c r="G68" i="5"/>
  <c r="E68" i="5"/>
  <c r="E67" i="5"/>
  <c r="G67" i="5" s="1"/>
  <c r="B67" i="5"/>
  <c r="E66" i="5"/>
  <c r="G66" i="5" s="1"/>
  <c r="E65" i="5"/>
  <c r="G65" i="5" s="1"/>
  <c r="E64" i="5"/>
  <c r="G64" i="5" s="1"/>
  <c r="G63" i="5"/>
  <c r="E63" i="5"/>
  <c r="E62" i="5"/>
  <c r="G62" i="5" s="1"/>
  <c r="E61" i="5"/>
  <c r="G61" i="5" s="1"/>
  <c r="E60" i="5"/>
  <c r="G60" i="5" s="1"/>
  <c r="G59" i="5"/>
  <c r="E59" i="5"/>
  <c r="C56" i="5"/>
  <c r="B55" i="5"/>
  <c r="D48" i="5"/>
  <c r="D49" i="5" s="1"/>
  <c r="B45" i="5"/>
  <c r="F42" i="5"/>
  <c r="D42" i="5"/>
  <c r="G41" i="5"/>
  <c r="E41" i="5"/>
  <c r="B34" i="5"/>
  <c r="F44" i="5" s="1"/>
  <c r="F45" i="5" s="1"/>
  <c r="F46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I39" i="3" s="1"/>
  <c r="B34" i="3"/>
  <c r="D44" i="3" s="1"/>
  <c r="B30" i="3"/>
  <c r="C46" i="2"/>
  <c r="D50" i="2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7" i="6" l="1"/>
  <c r="G72" i="6" s="1"/>
  <c r="G59" i="6"/>
  <c r="D112" i="6"/>
  <c r="D113" i="6" s="1"/>
  <c r="G104" i="6"/>
  <c r="F124" i="6"/>
  <c r="G129" i="6" s="1"/>
  <c r="D110" i="6"/>
  <c r="D111" i="6" s="1"/>
  <c r="C81" i="6"/>
  <c r="E70" i="6"/>
  <c r="F45" i="6"/>
  <c r="D114" i="5"/>
  <c r="G104" i="5"/>
  <c r="F126" i="5"/>
  <c r="G39" i="5"/>
  <c r="G38" i="5"/>
  <c r="G40" i="5"/>
  <c r="G42" i="5" s="1"/>
  <c r="E72" i="5"/>
  <c r="G70" i="5"/>
  <c r="C79" i="5" s="1"/>
  <c r="I92" i="4"/>
  <c r="D101" i="4"/>
  <c r="D102" i="4" s="1"/>
  <c r="I39" i="4"/>
  <c r="D45" i="4"/>
  <c r="D46" i="4" s="1"/>
  <c r="I92" i="3"/>
  <c r="D101" i="3"/>
  <c r="G92" i="3" s="1"/>
  <c r="D49" i="3"/>
  <c r="D45" i="3"/>
  <c r="E38" i="3" s="1"/>
  <c r="F98" i="3"/>
  <c r="F99" i="3" s="1"/>
  <c r="G91" i="3"/>
  <c r="D49" i="4"/>
  <c r="E40" i="4"/>
  <c r="E41" i="4"/>
  <c r="F98" i="4"/>
  <c r="F99" i="4" s="1"/>
  <c r="B69" i="3"/>
  <c r="D27" i="2"/>
  <c r="D31" i="2"/>
  <c r="D35" i="2"/>
  <c r="D39" i="2"/>
  <c r="D43" i="2"/>
  <c r="C49" i="2"/>
  <c r="F44" i="3"/>
  <c r="F45" i="3" s="1"/>
  <c r="F44" i="4"/>
  <c r="F45" i="4" s="1"/>
  <c r="F46" i="4" s="1"/>
  <c r="B57" i="5"/>
  <c r="E70" i="5"/>
  <c r="G72" i="5"/>
  <c r="C81" i="5"/>
  <c r="E104" i="5"/>
  <c r="F106" i="5"/>
  <c r="F107" i="5" s="1"/>
  <c r="F108" i="5" s="1"/>
  <c r="F124" i="5"/>
  <c r="D44" i="6"/>
  <c r="D45" i="6" s="1"/>
  <c r="G70" i="6"/>
  <c r="E72" i="6"/>
  <c r="D49" i="2"/>
  <c r="B57" i="3"/>
  <c r="B57" i="4"/>
  <c r="B69" i="4" s="1"/>
  <c r="D112" i="5"/>
  <c r="D113" i="5" s="1"/>
  <c r="D106" i="6"/>
  <c r="D107" i="6" s="1"/>
  <c r="D108" i="6" s="1"/>
  <c r="D114" i="6"/>
  <c r="F126" i="6"/>
  <c r="D97" i="3"/>
  <c r="D98" i="3" s="1"/>
  <c r="D97" i="4"/>
  <c r="D98" i="4" s="1"/>
  <c r="D99" i="4" s="1"/>
  <c r="D44" i="5"/>
  <c r="D45" i="5" s="1"/>
  <c r="B57" i="6"/>
  <c r="E104" i="6"/>
  <c r="C50" i="2"/>
  <c r="D26" i="2"/>
  <c r="D30" i="2"/>
  <c r="D34" i="2"/>
  <c r="D38" i="2"/>
  <c r="D42" i="2"/>
  <c r="B49" i="2"/>
  <c r="F64" i="6" l="1"/>
  <c r="F68" i="6"/>
  <c r="F67" i="6"/>
  <c r="F66" i="6"/>
  <c r="F65" i="6"/>
  <c r="F62" i="6"/>
  <c r="F63" i="6"/>
  <c r="F61" i="6"/>
  <c r="E71" i="6"/>
  <c r="F60" i="6"/>
  <c r="F59" i="6"/>
  <c r="F125" i="6"/>
  <c r="D46" i="6"/>
  <c r="E39" i="6"/>
  <c r="E38" i="6"/>
  <c r="E40" i="6"/>
  <c r="F46" i="6"/>
  <c r="G39" i="6"/>
  <c r="G40" i="6"/>
  <c r="G38" i="6"/>
  <c r="F64" i="5"/>
  <c r="F68" i="5"/>
  <c r="F67" i="5"/>
  <c r="F60" i="5"/>
  <c r="F66" i="5"/>
  <c r="F65" i="5"/>
  <c r="F61" i="5"/>
  <c r="F63" i="5"/>
  <c r="F62" i="5"/>
  <c r="E71" i="5"/>
  <c r="F59" i="5"/>
  <c r="G71" i="5"/>
  <c r="D46" i="5"/>
  <c r="E40" i="5"/>
  <c r="E39" i="5"/>
  <c r="E38" i="5"/>
  <c r="C82" i="5"/>
  <c r="C83" i="5" s="1"/>
  <c r="D52" i="5"/>
  <c r="G74" i="5"/>
  <c r="E38" i="4"/>
  <c r="E94" i="4"/>
  <c r="E93" i="4"/>
  <c r="E39" i="4"/>
  <c r="E92" i="3"/>
  <c r="G94" i="3"/>
  <c r="D102" i="3"/>
  <c r="G93" i="3"/>
  <c r="D46" i="3"/>
  <c r="E40" i="3"/>
  <c r="E41" i="3"/>
  <c r="E39" i="3"/>
  <c r="G41" i="3"/>
  <c r="F46" i="3"/>
  <c r="G39" i="3"/>
  <c r="D99" i="3"/>
  <c r="E93" i="3"/>
  <c r="E91" i="3"/>
  <c r="F125" i="5"/>
  <c r="G129" i="5"/>
  <c r="E94" i="3"/>
  <c r="G92" i="4"/>
  <c r="G91" i="4"/>
  <c r="G39" i="4"/>
  <c r="G38" i="4"/>
  <c r="C82" i="6"/>
  <c r="G71" i="6"/>
  <c r="C79" i="6"/>
  <c r="G74" i="6"/>
  <c r="G40" i="3"/>
  <c r="E91" i="4"/>
  <c r="E92" i="4"/>
  <c r="G38" i="3"/>
  <c r="G94" i="4"/>
  <c r="G93" i="4"/>
  <c r="G40" i="4"/>
  <c r="G41" i="4"/>
  <c r="F72" i="6" l="1"/>
  <c r="F70" i="6"/>
  <c r="F71" i="6" s="1"/>
  <c r="E42" i="6"/>
  <c r="D50" i="6"/>
  <c r="D51" i="6" s="1"/>
  <c r="G42" i="6"/>
  <c r="D52" i="6"/>
  <c r="F70" i="5"/>
  <c r="F71" i="5" s="1"/>
  <c r="F72" i="5"/>
  <c r="D50" i="5"/>
  <c r="D51" i="5" s="1"/>
  <c r="E42" i="5"/>
  <c r="D52" i="4"/>
  <c r="D50" i="4"/>
  <c r="G66" i="4" s="1"/>
  <c r="H66" i="4" s="1"/>
  <c r="G95" i="4"/>
  <c r="E42" i="4"/>
  <c r="G42" i="4"/>
  <c r="G95" i="3"/>
  <c r="E42" i="3"/>
  <c r="G42" i="3"/>
  <c r="D50" i="3"/>
  <c r="G71" i="3" s="1"/>
  <c r="H71" i="3" s="1"/>
  <c r="D52" i="3"/>
  <c r="E95" i="4"/>
  <c r="D105" i="4"/>
  <c r="D103" i="4"/>
  <c r="E95" i="3"/>
  <c r="D105" i="3"/>
  <c r="D103" i="3"/>
  <c r="C83" i="6"/>
  <c r="G62" i="4" l="1"/>
  <c r="H62" i="4" s="1"/>
  <c r="G65" i="4"/>
  <c r="H65" i="4" s="1"/>
  <c r="G69" i="4"/>
  <c r="H69" i="4" s="1"/>
  <c r="G67" i="4"/>
  <c r="H67" i="4" s="1"/>
  <c r="G71" i="4"/>
  <c r="H71" i="4" s="1"/>
  <c r="G60" i="4"/>
  <c r="H60" i="4" s="1"/>
  <c r="G61" i="4"/>
  <c r="H61" i="4" s="1"/>
  <c r="G70" i="4"/>
  <c r="H70" i="4" s="1"/>
  <c r="G64" i="4"/>
  <c r="H64" i="4" s="1"/>
  <c r="G68" i="4"/>
  <c r="H68" i="4" s="1"/>
  <c r="G63" i="4"/>
  <c r="H63" i="4" s="1"/>
  <c r="D51" i="4"/>
  <c r="G70" i="3"/>
  <c r="H70" i="3" s="1"/>
  <c r="G66" i="3"/>
  <c r="H66" i="3" s="1"/>
  <c r="G64" i="3"/>
  <c r="H64" i="3" s="1"/>
  <c r="G65" i="3"/>
  <c r="H65" i="3" s="1"/>
  <c r="G61" i="3"/>
  <c r="H61" i="3" s="1"/>
  <c r="D51" i="3"/>
  <c r="G69" i="3"/>
  <c r="H69" i="3" s="1"/>
  <c r="G63" i="3"/>
  <c r="H63" i="3" s="1"/>
  <c r="G60" i="3"/>
  <c r="H60" i="3" s="1"/>
  <c r="G68" i="3"/>
  <c r="H68" i="3" s="1"/>
  <c r="G67" i="3"/>
  <c r="H67" i="3" s="1"/>
  <c r="G62" i="3"/>
  <c r="H62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74" i="4"/>
  <c r="H72" i="4"/>
  <c r="E115" i="4"/>
  <c r="E116" i="4" s="1"/>
  <c r="E117" i="4"/>
  <c r="F108" i="4"/>
  <c r="E115" i="3"/>
  <c r="E116" i="3" s="1"/>
  <c r="E117" i="3"/>
  <c r="F108" i="3"/>
  <c r="H74" i="3"/>
  <c r="H72" i="3"/>
  <c r="F117" i="3" l="1"/>
  <c r="F115" i="3"/>
  <c r="G76" i="4"/>
  <c r="H73" i="4"/>
  <c r="G76" i="3"/>
  <c r="H73" i="3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<sst xmlns="http://schemas.openxmlformats.org/spreadsheetml/2006/main" count="719" uniqueCount="153">
  <si>
    <t>HPLC System Suitability Report</t>
  </si>
  <si>
    <t>Analysis Data</t>
  </si>
  <si>
    <t>Assay</t>
  </si>
  <si>
    <t>Sample(s)</t>
  </si>
  <si>
    <t>Reference Substance:</t>
  </si>
  <si>
    <t>VALAZYD H 80/12.5</t>
  </si>
  <si>
    <t>% age Purity:</t>
  </si>
  <si>
    <t>NDQD201512573</t>
  </si>
  <si>
    <t>Weight (mg):</t>
  </si>
  <si>
    <t>VALSARTAN USP 80 MG/HYDROCHLOROTHIAZIDE USP 12.5 MG</t>
  </si>
  <si>
    <t>Standard Conc (mg/mL):</t>
  </si>
  <si>
    <t>2016-06-03 10:41:18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</si>
  <si>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</si>
  <si>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</si>
  <si>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</si>
  <si>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</si>
  <si>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</si>
  <si>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</si>
  <si>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</si>
  <si>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</si>
  <si>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</si>
  <si>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</si>
  <si>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</si>
  <si>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</si>
  <si>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</si>
  <si>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</si>
  <si>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</si>
  <si>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</si>
  <si>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</si>
  <si>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</si>
  <si>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</si>
  <si>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</si>
  <si>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</si>
  <si>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</si>
  <si>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</si>
  <si>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</si>
  <si>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</si>
  <si>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</si>
  <si>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</si>
  <si>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</si>
  <si>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</si>
  <si>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</si>
  <si>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</si>
  <si>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</si>
  <si>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</si>
  <si>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</si>
  <si>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</si>
  <si>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</si>
  <si>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</si>
  <si>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</si>
  <si>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</si>
  <si>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</si>
  <si>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</si>
  <si>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</si>
  <si>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</si>
  <si>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</si>
  <si>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</si>
  <si>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</si>
  <si>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</si>
  <si>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</si>
  <si>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</si>
  <si>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</si>
  <si>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</si>
  <si>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</si>
  <si>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</si>
  <si>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</si>
  <si>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</si>
  <si>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</si>
  <si>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</si>
  <si>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</si>
  <si>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</si>
  <si>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</si>
  <si>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</si>
  <si>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</si>
  <si>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</si>
  <si>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</si>
  <si>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</si>
  <si>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</si>
  <si>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</si>
  <si>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</si>
  <si>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</si>
  <si>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</si>
  <si>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</si>
  <si>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</si>
  <si>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</si>
  <si>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</si>
  <si>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</si>
  <si>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</si>
  <si>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</si>
  <si>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</si>
  <si>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</si>
  <si>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</si>
  <si>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</si>
  <si>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</si>
  <si>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</si>
  <si>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</si>
  <si>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</si>
  <si>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</si>
  <si>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</si>
  <si>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</si>
  <si>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</si>
  <si>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</si>
  <si>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</si>
  <si>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</si>
  <si>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</si>
  <si>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</si>
  <si>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</si>
  <si>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</si>
  <si>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</si>
  <si>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</si>
  <si>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</si>
  <si>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</si>
  <si>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</si>
  <si>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</si>
  <si>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</si>
  <si>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</si>
  <si>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</si>
  <si>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</si>
  <si>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</si>
  <si>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</si>
  <si>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</si>
  <si>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</si>
  <si>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</si>
  <si>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</si>
  <si>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</si>
  <si>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</si>
  <si>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</si>
  <si>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</si>
  <si>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</si>
  <si>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</si>
  <si>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</si>
  <si>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</si>
  <si>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</si>
  <si>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</si>
  <si>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</si>
  <si>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</si>
  <si>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</si>
  <si>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</si>
  <si>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</si>
  <si>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</si>
  <si>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</si>
  <si>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</si>
  <si>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</si>
  <si>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VALSARTAN</t>
  </si>
  <si>
    <t>HYDROCHLOROTHIAZIDE</t>
  </si>
  <si>
    <t>Valsartan 80mg</t>
  </si>
  <si>
    <t>Valsartan</t>
  </si>
  <si>
    <t>V9 3</t>
  </si>
  <si>
    <t>VALSARTAN USP 80 MG</t>
  </si>
  <si>
    <t>HYDROCHLOROTHIAZIDE USP 12.5 MG</t>
  </si>
  <si>
    <t>H9 1</t>
  </si>
  <si>
    <t>29th June 2016</t>
  </si>
  <si>
    <t>15th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</si>
</sst>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0" fontId="14" fillId="2" borderId="0" xfId="0" applyFont="1" applyFill="1"/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59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32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3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60" xfId="0" applyFont="1" applyFill="1" applyBorder="1" applyAlignment="1">
      <alignment horizontal="center"/>
    </xf>
    <xf numFmtId="0" fontId="12" fillId="7" borderId="54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55" xfId="0" applyFont="1" applyFill="1" applyBorder="1" applyAlignment="1">
      <alignment horizontal="center" wrapText="1"/>
    </xf>
    <xf numFmtId="0" fontId="12" fillId="7" borderId="22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8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61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4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3" fillId="5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62" xfId="0" applyNumberFormat="1" applyFont="1" applyFill="1" applyBorder="1" applyAlignment="1">
      <alignment horizontal="center"/>
    </xf>
    <xf numFmtId="2" fontId="13" fillId="5" borderId="62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7" fillId="2" borderId="0" xfId="0" applyFont="1" applyFill="1"/>
    <xf numFmtId="0" fontId="13" fillId="3" borderId="22" xfId="0" applyFont="1" applyFill="1" applyBorder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3" fillId="3" borderId="24" xfId="0" applyFont="1" applyFill="1" applyBorder="1" applyAlignment="1" applyProtection="1">
      <alignment horizontal="center"/>
      <protection locked="0"/>
    </xf>
    <xf numFmtId="171" fontId="11" fillId="2" borderId="4" xfId="0" applyNumberFormat="1" applyFont="1" applyFill="1" applyBorder="1" applyAlignment="1">
      <alignment horizontal="center"/>
    </xf>
    <xf numFmtId="0" fontId="13" fillId="3" borderId="48" xfId="0" applyFont="1" applyFill="1" applyBorder="1" applyAlignment="1" applyProtection="1">
      <alignment horizontal="center"/>
      <protection locked="0"/>
    </xf>
    <xf numFmtId="171" fontId="11" fillId="2" borderId="3" xfId="0" applyNumberFormat="1" applyFont="1" applyFill="1" applyBorder="1" applyAlignment="1">
      <alignment horizontal="center"/>
    </xf>
    <xf numFmtId="171" fontId="13" fillId="3" borderId="0" xfId="0" applyNumberFormat="1" applyFont="1" applyFill="1" applyAlignment="1" applyProtection="1">
      <alignment horizontal="center"/>
      <protection locked="0"/>
    </xf>
    <xf numFmtId="171" fontId="11" fillId="2" borderId="5" xfId="0" applyNumberFormat="1" applyFont="1" applyFill="1" applyBorder="1" applyAlignment="1">
      <alignment horizontal="center"/>
    </xf>
    <xf numFmtId="171" fontId="13" fillId="3" borderId="7" xfId="0" applyNumberFormat="1" applyFont="1" applyFill="1" applyBorder="1" applyAlignment="1" applyProtection="1">
      <alignment horizontal="center"/>
      <protection locked="0"/>
    </xf>
    <xf numFmtId="17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5" xfId="0" applyFont="1" applyFill="1" applyBorder="1" applyAlignment="1">
      <alignment horizontal="right"/>
    </xf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/>
    <xf numFmtId="0" fontId="12" fillId="2" borderId="22" xfId="0" applyFont="1" applyFill="1" applyBorder="1" applyAlignment="1">
      <alignment horizontal="center" wrapText="1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63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0" fontId="14" fillId="3" borderId="4" xfId="0" applyFont="1" applyFill="1" applyBorder="1" applyAlignment="1" applyProtection="1">
      <alignment horizontal="center" wrapText="1"/>
      <protection locked="0"/>
    </xf>
    <xf numFmtId="0" fontId="14" fillId="3" borderId="3" xfId="0" applyFont="1" applyFill="1" applyBorder="1" applyAlignment="1" applyProtection="1">
      <alignment horizontal="center" wrapText="1"/>
      <protection locked="0"/>
    </xf>
    <xf numFmtId="0" fontId="14" fillId="3" borderId="61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59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32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3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60" xfId="0" applyFont="1" applyFill="1" applyBorder="1" applyAlignment="1">
      <alignment horizontal="center"/>
    </xf>
    <xf numFmtId="0" fontId="12" fillId="7" borderId="54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55" xfId="0" applyFont="1" applyFill="1" applyBorder="1" applyAlignment="1">
      <alignment horizontal="center" wrapText="1"/>
    </xf>
    <xf numFmtId="0" fontId="12" fillId="7" borderId="22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8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61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4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3" fillId="5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62" xfId="0" applyNumberFormat="1" applyFont="1" applyFill="1" applyBorder="1" applyAlignment="1">
      <alignment horizontal="center"/>
    </xf>
    <xf numFmtId="2" fontId="13" fillId="5" borderId="62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7" fillId="2" borderId="0" xfId="0" applyFont="1" applyFill="1"/>
    <xf numFmtId="0" fontId="13" fillId="3" borderId="22" xfId="0" applyFont="1" applyFill="1" applyBorder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3" fillId="3" borderId="24" xfId="0" applyFont="1" applyFill="1" applyBorder="1" applyAlignment="1" applyProtection="1">
      <alignment horizontal="center"/>
      <protection locked="0"/>
    </xf>
    <xf numFmtId="171" fontId="11" fillId="2" borderId="4" xfId="0" applyNumberFormat="1" applyFont="1" applyFill="1" applyBorder="1" applyAlignment="1">
      <alignment horizontal="center"/>
    </xf>
    <xf numFmtId="0" fontId="13" fillId="3" borderId="48" xfId="0" applyFont="1" applyFill="1" applyBorder="1" applyAlignment="1" applyProtection="1">
      <alignment horizontal="center"/>
      <protection locked="0"/>
    </xf>
    <xf numFmtId="171" fontId="11" fillId="2" borderId="3" xfId="0" applyNumberFormat="1" applyFont="1" applyFill="1" applyBorder="1" applyAlignment="1">
      <alignment horizontal="center"/>
    </xf>
    <xf numFmtId="171" fontId="13" fillId="3" borderId="0" xfId="0" applyNumberFormat="1" applyFont="1" applyFill="1" applyAlignment="1" applyProtection="1">
      <alignment horizontal="center"/>
      <protection locked="0"/>
    </xf>
    <xf numFmtId="171" fontId="11" fillId="2" borderId="5" xfId="0" applyNumberFormat="1" applyFont="1" applyFill="1" applyBorder="1" applyAlignment="1">
      <alignment horizontal="center"/>
    </xf>
    <xf numFmtId="171" fontId="13" fillId="3" borderId="7" xfId="0" applyNumberFormat="1" applyFont="1" applyFill="1" applyBorder="1" applyAlignment="1" applyProtection="1">
      <alignment horizontal="center"/>
      <protection locked="0"/>
    </xf>
    <xf numFmtId="17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5" xfId="0" applyFont="1" applyFill="1" applyBorder="1" applyAlignment="1">
      <alignment horizontal="right"/>
    </xf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/>
    <xf numFmtId="0" fontId="12" fillId="2" borderId="22" xfId="0" applyFont="1" applyFill="1" applyBorder="1" applyAlignment="1">
      <alignment horizontal="center" wrapText="1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63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4" xfId="0" applyFont="1" applyFill="1" applyBorder="1" applyAlignment="1" applyProtection="1">
      <alignment horizontal="center" wrapText="1"/>
      <protection locked="0"/>
    </xf>
    <xf numFmtId="0" fontId="14" fillId="3" borderId="3" xfId="0" applyFont="1" applyFill="1" applyBorder="1" applyAlignment="1" applyProtection="1">
      <alignment horizontal="center" wrapText="1"/>
      <protection locked="0"/>
    </xf>
    <xf numFmtId="0" fontId="14" fillId="3" borderId="6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2" xfId="0" applyFont="1" applyFill="1" applyBorder="1" applyAlignment="1">
      <alignment horizontal="center"/>
    </xf>
    <xf numFmtId="0" fontId="12" fillId="2" borderId="64" xfId="0" applyFont="1" applyFill="1" applyBorder="1" applyAlignment="1">
      <alignment horizontal="center"/>
    </xf>
  </cellXfs>
  <cellStyles count="1">
    <cellStyle name="Normal" xfId="0" builtinId="0"/>
  </cellStyles>
  <dxfs count="4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826" t="s">
        <v>0</v>
      </c>
      <c r="B15" s="826"/>
      <c r="C15" s="826"/>
      <c r="D15" s="826"/>
      <c r="E15" s="82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143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</v>
      </c>
      <c r="C19" s="10"/>
      <c r="D19" s="10"/>
      <c r="E19" s="10"/>
    </row>
    <row r="20" spans="1:6" ht="16.5" customHeight="1" x14ac:dyDescent="0.3">
      <c r="A20" s="7" t="s">
        <v>8</v>
      </c>
      <c r="B20" s="12">
        <v>41.41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B20/25*4/25</f>
        <v>0.26502399999999998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243955928</v>
      </c>
      <c r="C24" s="18">
        <v>9406.4</v>
      </c>
      <c r="D24" s="19">
        <v>0.8</v>
      </c>
      <c r="E24" s="20">
        <v>10.9</v>
      </c>
    </row>
    <row r="25" spans="1:6" ht="16.5" customHeight="1" x14ac:dyDescent="0.3">
      <c r="A25" s="17">
        <v>2</v>
      </c>
      <c r="B25" s="18">
        <v>244231941</v>
      </c>
      <c r="C25" s="18">
        <v>9381.7999999999993</v>
      </c>
      <c r="D25" s="19">
        <v>0.9</v>
      </c>
      <c r="E25" s="19">
        <v>10.9</v>
      </c>
    </row>
    <row r="26" spans="1:6" ht="16.5" customHeight="1" x14ac:dyDescent="0.3">
      <c r="A26" s="17">
        <v>3</v>
      </c>
      <c r="B26" s="18">
        <v>244657429</v>
      </c>
      <c r="C26" s="18">
        <v>9392.9</v>
      </c>
      <c r="D26" s="19">
        <v>0.9</v>
      </c>
      <c r="E26" s="19">
        <v>10.9</v>
      </c>
    </row>
    <row r="27" spans="1:6" ht="16.5" customHeight="1" x14ac:dyDescent="0.3">
      <c r="A27" s="17">
        <v>4</v>
      </c>
      <c r="B27" s="18">
        <v>244595196</v>
      </c>
      <c r="C27" s="18">
        <v>9362.4</v>
      </c>
      <c r="D27" s="19">
        <v>0.9</v>
      </c>
      <c r="E27" s="19">
        <v>10.9</v>
      </c>
    </row>
    <row r="28" spans="1:6" ht="16.5" customHeight="1" x14ac:dyDescent="0.3">
      <c r="A28" s="17">
        <v>5</v>
      </c>
      <c r="B28" s="18">
        <v>244377500</v>
      </c>
      <c r="C28" s="18">
        <v>9442.7999999999993</v>
      </c>
      <c r="D28" s="19">
        <v>0.8</v>
      </c>
      <c r="E28" s="19">
        <v>10.9</v>
      </c>
    </row>
    <row r="29" spans="1:6" ht="16.5" customHeight="1" x14ac:dyDescent="0.3">
      <c r="A29" s="17">
        <v>6</v>
      </c>
      <c r="B29" s="21">
        <v>244728119</v>
      </c>
      <c r="C29" s="21">
        <v>9387.7999999999993</v>
      </c>
      <c r="D29" s="22">
        <v>0.9</v>
      </c>
      <c r="E29" s="22">
        <v>10.9</v>
      </c>
    </row>
    <row r="30" spans="1:6" ht="16.5" customHeight="1" x14ac:dyDescent="0.3">
      <c r="A30" s="23" t="s">
        <v>17</v>
      </c>
      <c r="B30" s="24">
        <f>AVERAGE(B24:B29)</f>
        <v>244424352.16666666</v>
      </c>
      <c r="C30" s="25">
        <f>AVERAGE(C24:C29)</f>
        <v>9395.6833333333343</v>
      </c>
      <c r="D30" s="26">
        <f>AVERAGE(D24:D29)</f>
        <v>0.8666666666666667</v>
      </c>
      <c r="E30" s="26">
        <f>AVERAGE(E24:E29)</f>
        <v>10.9</v>
      </c>
    </row>
    <row r="31" spans="1:6" ht="16.5" customHeight="1" x14ac:dyDescent="0.3">
      <c r="A31" s="27" t="s">
        <v>18</v>
      </c>
      <c r="B31" s="28">
        <f>(STDEV(B24:B29)/B30)</f>
        <v>1.2059463253220248E-3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144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25.58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B41/100*4/25</f>
        <v>4.0927999999999992E-2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17870336</v>
      </c>
      <c r="C45" s="18">
        <v>6499.2</v>
      </c>
      <c r="D45" s="19">
        <v>1.3</v>
      </c>
      <c r="E45" s="20">
        <v>6.1</v>
      </c>
    </row>
    <row r="46" spans="1:6" ht="16.5" customHeight="1" x14ac:dyDescent="0.3">
      <c r="A46" s="17">
        <v>2</v>
      </c>
      <c r="B46" s="18">
        <v>17784047</v>
      </c>
      <c r="C46" s="18">
        <v>6524.8</v>
      </c>
      <c r="D46" s="19">
        <v>1.3</v>
      </c>
      <c r="E46" s="19">
        <v>6.1</v>
      </c>
    </row>
    <row r="47" spans="1:6" ht="16.5" customHeight="1" x14ac:dyDescent="0.3">
      <c r="A47" s="17">
        <v>3</v>
      </c>
      <c r="B47" s="18">
        <v>17771002</v>
      </c>
      <c r="C47" s="18">
        <v>6525.8</v>
      </c>
      <c r="D47" s="19">
        <v>1.3</v>
      </c>
      <c r="E47" s="19">
        <v>6.1</v>
      </c>
    </row>
    <row r="48" spans="1:6" ht="16.5" customHeight="1" x14ac:dyDescent="0.3">
      <c r="A48" s="17">
        <v>4</v>
      </c>
      <c r="B48" s="18">
        <v>17798114</v>
      </c>
      <c r="C48" s="18">
        <v>6535.2</v>
      </c>
      <c r="D48" s="19">
        <v>1.3</v>
      </c>
      <c r="E48" s="19">
        <v>6.1</v>
      </c>
    </row>
    <row r="49" spans="1:7" ht="16.5" customHeight="1" x14ac:dyDescent="0.3">
      <c r="A49" s="17">
        <v>5</v>
      </c>
      <c r="B49" s="18">
        <v>17730802</v>
      </c>
      <c r="C49" s="18">
        <v>6593.3</v>
      </c>
      <c r="D49" s="19">
        <v>1.3</v>
      </c>
      <c r="E49" s="19">
        <v>6.1</v>
      </c>
    </row>
    <row r="50" spans="1:7" ht="16.5" customHeight="1" x14ac:dyDescent="0.3">
      <c r="A50" s="17">
        <v>6</v>
      </c>
      <c r="B50" s="21">
        <v>17725835</v>
      </c>
      <c r="C50" s="21">
        <v>6596.5</v>
      </c>
      <c r="D50" s="22">
        <v>1.3</v>
      </c>
      <c r="E50" s="22">
        <v>6.1</v>
      </c>
    </row>
    <row r="51" spans="1:7" ht="16.5" customHeight="1" x14ac:dyDescent="0.3">
      <c r="A51" s="23" t="s">
        <v>17</v>
      </c>
      <c r="B51" s="24">
        <f>AVERAGE(B45:B50)</f>
        <v>17780022.666666668</v>
      </c>
      <c r="C51" s="25">
        <f>AVERAGE(C45:C50)</f>
        <v>6545.8</v>
      </c>
      <c r="D51" s="26">
        <f>AVERAGE(D45:D50)</f>
        <v>1.3</v>
      </c>
      <c r="E51" s="26">
        <f>AVERAGE(E45:E50)</f>
        <v>6.1000000000000005</v>
      </c>
    </row>
    <row r="52" spans="1:7" ht="16.5" customHeight="1" x14ac:dyDescent="0.3">
      <c r="A52" s="27" t="s">
        <v>18</v>
      </c>
      <c r="B52" s="28">
        <f>(STDEV(B45:B50)/B51)</f>
        <v>2.9697463832067477E-3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827" t="s">
        <v>24</v>
      </c>
      <c r="C59" s="827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831" t="s">
        <v>29</v>
      </c>
      <c r="B11" s="832"/>
      <c r="C11" s="832"/>
      <c r="D11" s="832"/>
      <c r="E11" s="832"/>
      <c r="F11" s="833"/>
      <c r="G11" s="91"/>
    </row>
    <row r="12" spans="1:7" ht="16.5" customHeight="1" x14ac:dyDescent="0.3">
      <c r="A12" s="830" t="s">
        <v>30</v>
      </c>
      <c r="B12" s="830"/>
      <c r="C12" s="830"/>
      <c r="D12" s="830"/>
      <c r="E12" s="830"/>
      <c r="F12" s="830"/>
      <c r="G12" s="90"/>
    </row>
    <row r="14" spans="1:7" ht="16.5" customHeight="1" x14ac:dyDescent="0.3">
      <c r="A14" s="835" t="s">
        <v>31</v>
      </c>
      <c r="B14" s="835"/>
      <c r="C14" s="60" t="s">
        <v>5</v>
      </c>
    </row>
    <row r="15" spans="1:7" ht="16.5" customHeight="1" x14ac:dyDescent="0.3">
      <c r="A15" s="835" t="s">
        <v>32</v>
      </c>
      <c r="B15" s="835"/>
      <c r="C15" s="60" t="s">
        <v>7</v>
      </c>
    </row>
    <row r="16" spans="1:7" ht="16.5" customHeight="1" x14ac:dyDescent="0.3">
      <c r="A16" s="835" t="s">
        <v>33</v>
      </c>
      <c r="B16" s="835"/>
      <c r="C16" s="60" t="s">
        <v>9</v>
      </c>
    </row>
    <row r="17" spans="1:5" ht="16.5" customHeight="1" x14ac:dyDescent="0.3">
      <c r="A17" s="835" t="s">
        <v>34</v>
      </c>
      <c r="B17" s="835"/>
      <c r="C17" s="60"/>
    </row>
    <row r="18" spans="1:5" ht="16.5" customHeight="1" x14ac:dyDescent="0.3">
      <c r="A18" s="835" t="s">
        <v>35</v>
      </c>
      <c r="B18" s="835"/>
      <c r="C18" s="97" t="s">
        <v>11</v>
      </c>
    </row>
    <row r="19" spans="1:5" ht="16.5" customHeight="1" x14ac:dyDescent="0.3">
      <c r="A19" s="835" t="s">
        <v>36</v>
      </c>
      <c r="B19" s="83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830" t="s">
        <v>1</v>
      </c>
      <c r="B21" s="830"/>
      <c r="C21" s="59" t="s">
        <v>37</v>
      </c>
      <c r="D21" s="66"/>
    </row>
    <row r="22" spans="1:5" ht="15.75" customHeight="1" x14ac:dyDescent="0.3">
      <c r="A22" s="834"/>
      <c r="B22" s="834"/>
      <c r="C22" s="57"/>
      <c r="D22" s="834"/>
      <c r="E22" s="834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283.86</v>
      </c>
      <c r="D24" s="87">
        <f t="shared" ref="D24:D43" si="0">(C24-$C$46)/$C$46</f>
        <v>6.9867554954850886E-3</v>
      </c>
      <c r="E24" s="53"/>
    </row>
    <row r="25" spans="1:5" ht="15.75" customHeight="1" x14ac:dyDescent="0.3">
      <c r="C25" s="95">
        <v>279.93</v>
      </c>
      <c r="D25" s="88">
        <f t="shared" si="0"/>
        <v>-6.9548282045686811E-3</v>
      </c>
      <c r="E25" s="53"/>
    </row>
    <row r="26" spans="1:5" ht="15.75" customHeight="1" x14ac:dyDescent="0.3">
      <c r="C26" s="95">
        <v>279.45</v>
      </c>
      <c r="D26" s="88">
        <f t="shared" si="0"/>
        <v>-8.6576170534302718E-3</v>
      </c>
      <c r="E26" s="53"/>
    </row>
    <row r="27" spans="1:5" ht="15.75" customHeight="1" x14ac:dyDescent="0.3">
      <c r="C27" s="95">
        <v>279.45</v>
      </c>
      <c r="D27" s="88">
        <f t="shared" si="0"/>
        <v>-8.6576170534302718E-3</v>
      </c>
      <c r="E27" s="53"/>
    </row>
    <row r="28" spans="1:5" ht="15.75" customHeight="1" x14ac:dyDescent="0.3">
      <c r="C28" s="95">
        <v>279.76</v>
      </c>
      <c r="D28" s="88">
        <f t="shared" si="0"/>
        <v>-7.5578992552071947E-3</v>
      </c>
      <c r="E28" s="53"/>
    </row>
    <row r="29" spans="1:5" ht="15.75" customHeight="1" x14ac:dyDescent="0.3">
      <c r="C29" s="95">
        <v>278.35000000000002</v>
      </c>
      <c r="D29" s="88">
        <f t="shared" si="0"/>
        <v>-1.2559841498737815E-2</v>
      </c>
      <c r="E29" s="53"/>
    </row>
    <row r="30" spans="1:5" ht="15.75" customHeight="1" x14ac:dyDescent="0.3">
      <c r="C30" s="95">
        <v>282.27</v>
      </c>
      <c r="D30" s="88">
        <f t="shared" si="0"/>
        <v>1.34626743363117E-3</v>
      </c>
      <c r="E30" s="53"/>
    </row>
    <row r="31" spans="1:5" ht="15.75" customHeight="1" x14ac:dyDescent="0.3">
      <c r="C31" s="95">
        <v>277.52999999999997</v>
      </c>
      <c r="D31" s="88">
        <f t="shared" si="0"/>
        <v>-1.5468772448876433E-2</v>
      </c>
      <c r="E31" s="53"/>
    </row>
    <row r="32" spans="1:5" ht="15.75" customHeight="1" x14ac:dyDescent="0.3">
      <c r="C32" s="95">
        <v>285.73</v>
      </c>
      <c r="D32" s="88">
        <f t="shared" si="0"/>
        <v>1.3620537052508134E-2</v>
      </c>
      <c r="E32" s="53"/>
    </row>
    <row r="33" spans="1:7" ht="15.75" customHeight="1" x14ac:dyDescent="0.3">
      <c r="C33" s="95">
        <v>285.17</v>
      </c>
      <c r="D33" s="88">
        <f t="shared" si="0"/>
        <v>1.1633950062169678E-2</v>
      </c>
      <c r="E33" s="53"/>
    </row>
    <row r="34" spans="1:7" ht="15.75" customHeight="1" x14ac:dyDescent="0.3">
      <c r="C34" s="95">
        <v>280.45</v>
      </c>
      <c r="D34" s="88">
        <f t="shared" si="0"/>
        <v>-5.1101402849687595E-3</v>
      </c>
      <c r="E34" s="53"/>
    </row>
    <row r="35" spans="1:7" ht="15.75" customHeight="1" x14ac:dyDescent="0.3">
      <c r="C35" s="95">
        <v>284.52</v>
      </c>
      <c r="D35" s="88">
        <f t="shared" si="0"/>
        <v>9.3280901626695747E-3</v>
      </c>
      <c r="E35" s="53"/>
    </row>
    <row r="36" spans="1:7" ht="15.75" customHeight="1" x14ac:dyDescent="0.3">
      <c r="C36" s="95">
        <v>286.39</v>
      </c>
      <c r="D36" s="88">
        <f t="shared" si="0"/>
        <v>1.596187171969262E-2</v>
      </c>
      <c r="E36" s="53"/>
    </row>
    <row r="37" spans="1:7" ht="15.75" customHeight="1" x14ac:dyDescent="0.3">
      <c r="C37" s="95">
        <v>282.52</v>
      </c>
      <c r="D37" s="88">
        <f t="shared" si="0"/>
        <v>2.233136625746548E-3</v>
      </c>
      <c r="E37" s="53"/>
    </row>
    <row r="38" spans="1:7" ht="15.75" customHeight="1" x14ac:dyDescent="0.3">
      <c r="C38" s="95">
        <v>282.17</v>
      </c>
      <c r="D38" s="88">
        <f t="shared" si="0"/>
        <v>9.9151975678513971E-4</v>
      </c>
      <c r="E38" s="53"/>
    </row>
    <row r="39" spans="1:7" ht="15.75" customHeight="1" x14ac:dyDescent="0.3">
      <c r="C39" s="95">
        <v>284.79000000000002</v>
      </c>
      <c r="D39" s="88">
        <f t="shared" si="0"/>
        <v>1.028590889015432E-2</v>
      </c>
      <c r="E39" s="53"/>
    </row>
    <row r="40" spans="1:7" ht="15.75" customHeight="1" x14ac:dyDescent="0.3">
      <c r="C40" s="95">
        <v>280.12</v>
      </c>
      <c r="D40" s="88">
        <f t="shared" si="0"/>
        <v>-6.2808076185610021E-3</v>
      </c>
      <c r="E40" s="53"/>
    </row>
    <row r="41" spans="1:7" ht="15.75" customHeight="1" x14ac:dyDescent="0.3">
      <c r="C41" s="95">
        <v>280.58</v>
      </c>
      <c r="D41" s="88">
        <f t="shared" si="0"/>
        <v>-4.6489683050687791E-3</v>
      </c>
      <c r="E41" s="53"/>
    </row>
    <row r="42" spans="1:7" ht="15.75" customHeight="1" x14ac:dyDescent="0.3">
      <c r="C42" s="95">
        <v>281.79000000000002</v>
      </c>
      <c r="D42" s="88">
        <f t="shared" si="0"/>
        <v>-3.5652141523021913E-4</v>
      </c>
      <c r="E42" s="53"/>
    </row>
    <row r="43" spans="1:7" ht="16.5" customHeight="1" x14ac:dyDescent="0.3">
      <c r="C43" s="96">
        <v>282.98</v>
      </c>
      <c r="D43" s="89">
        <f t="shared" si="0"/>
        <v>3.8649759392389731E-3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5637.8099999999995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281.89049999999997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828">
        <f>C46</f>
        <v>281.89049999999997</v>
      </c>
      <c r="C49" s="93">
        <f>-IF(C46&lt;=80,10%,IF(C46&lt;250,7.5%,5%))</f>
        <v>-0.05</v>
      </c>
      <c r="D49" s="81">
        <f>IF(C46&lt;=80,C46*0.9,IF(C46&lt;250,C46*0.925,C46*0.95))</f>
        <v>267.79597499999994</v>
      </c>
    </row>
    <row r="50" spans="1:6" ht="17.25" customHeight="1" x14ac:dyDescent="0.3">
      <c r="B50" s="829"/>
      <c r="C50" s="94">
        <f>IF(C46&lt;=80, 10%, IF(C46&lt;250, 7.5%, 5%))</f>
        <v>0.05</v>
      </c>
      <c r="D50" s="81">
        <f>IF(C46&lt;=80, C46*1.1, IF(C46&lt;250, C46*1.075, C46*1.05))</f>
        <v>295.98502500000001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6" t="s">
        <v>43</v>
      </c>
      <c r="B1" s="836"/>
      <c r="C1" s="836"/>
      <c r="D1" s="836"/>
      <c r="E1" s="836"/>
      <c r="F1" s="836"/>
      <c r="G1" s="836"/>
      <c r="H1" s="836"/>
      <c r="I1" s="836"/>
    </row>
    <row r="2" spans="1:9" ht="18.75" customHeight="1" x14ac:dyDescent="0.25">
      <c r="A2" s="836"/>
      <c r="B2" s="836"/>
      <c r="C2" s="836"/>
      <c r="D2" s="836"/>
      <c r="E2" s="836"/>
      <c r="F2" s="836"/>
      <c r="G2" s="836"/>
      <c r="H2" s="836"/>
      <c r="I2" s="836"/>
    </row>
    <row r="3" spans="1:9" ht="18.75" customHeight="1" x14ac:dyDescent="0.25">
      <c r="A3" s="836"/>
      <c r="B3" s="836"/>
      <c r="C3" s="836"/>
      <c r="D3" s="836"/>
      <c r="E3" s="836"/>
      <c r="F3" s="836"/>
      <c r="G3" s="836"/>
      <c r="H3" s="836"/>
      <c r="I3" s="836"/>
    </row>
    <row r="4" spans="1:9" ht="18.75" customHeight="1" x14ac:dyDescent="0.25">
      <c r="A4" s="836"/>
      <c r="B4" s="836"/>
      <c r="C4" s="836"/>
      <c r="D4" s="836"/>
      <c r="E4" s="836"/>
      <c r="F4" s="836"/>
      <c r="G4" s="836"/>
      <c r="H4" s="836"/>
      <c r="I4" s="836"/>
    </row>
    <row r="5" spans="1:9" ht="18.75" customHeight="1" x14ac:dyDescent="0.25">
      <c r="A5" s="836"/>
      <c r="B5" s="836"/>
      <c r="C5" s="836"/>
      <c r="D5" s="836"/>
      <c r="E5" s="836"/>
      <c r="F5" s="836"/>
      <c r="G5" s="836"/>
      <c r="H5" s="836"/>
      <c r="I5" s="836"/>
    </row>
    <row r="6" spans="1:9" ht="18.75" customHeight="1" x14ac:dyDescent="0.25">
      <c r="A6" s="836"/>
      <c r="B6" s="836"/>
      <c r="C6" s="836"/>
      <c r="D6" s="836"/>
      <c r="E6" s="836"/>
      <c r="F6" s="836"/>
      <c r="G6" s="836"/>
      <c r="H6" s="836"/>
      <c r="I6" s="836"/>
    </row>
    <row r="7" spans="1:9" ht="18.75" customHeight="1" x14ac:dyDescent="0.25">
      <c r="A7" s="836"/>
      <c r="B7" s="836"/>
      <c r="C7" s="836"/>
      <c r="D7" s="836"/>
      <c r="E7" s="836"/>
      <c r="F7" s="836"/>
      <c r="G7" s="836"/>
      <c r="H7" s="836"/>
      <c r="I7" s="836"/>
    </row>
    <row r="8" spans="1:9" x14ac:dyDescent="0.25">
      <c r="A8" s="837" t="s">
        <v>44</v>
      </c>
      <c r="B8" s="837"/>
      <c r="C8" s="837"/>
      <c r="D8" s="837"/>
      <c r="E8" s="837"/>
      <c r="F8" s="837"/>
      <c r="G8" s="837"/>
      <c r="H8" s="837"/>
      <c r="I8" s="837"/>
    </row>
    <row r="9" spans="1:9" x14ac:dyDescent="0.25">
      <c r="A9" s="837"/>
      <c r="B9" s="837"/>
      <c r="C9" s="837"/>
      <c r="D9" s="837"/>
      <c r="E9" s="837"/>
      <c r="F9" s="837"/>
      <c r="G9" s="837"/>
      <c r="H9" s="837"/>
      <c r="I9" s="837"/>
    </row>
    <row r="10" spans="1:9" x14ac:dyDescent="0.25">
      <c r="A10" s="837"/>
      <c r="B10" s="837"/>
      <c r="C10" s="837"/>
      <c r="D10" s="837"/>
      <c r="E10" s="837"/>
      <c r="F10" s="837"/>
      <c r="G10" s="837"/>
      <c r="H10" s="837"/>
      <c r="I10" s="837"/>
    </row>
    <row r="11" spans="1:9" x14ac:dyDescent="0.25">
      <c r="A11" s="837"/>
      <c r="B11" s="837"/>
      <c r="C11" s="837"/>
      <c r="D11" s="837"/>
      <c r="E11" s="837"/>
      <c r="F11" s="837"/>
      <c r="G11" s="837"/>
      <c r="H11" s="837"/>
      <c r="I11" s="837"/>
    </row>
    <row r="12" spans="1:9" x14ac:dyDescent="0.25">
      <c r="A12" s="837"/>
      <c r="B12" s="837"/>
      <c r="C12" s="837"/>
      <c r="D12" s="837"/>
      <c r="E12" s="837"/>
      <c r="F12" s="837"/>
      <c r="G12" s="837"/>
      <c r="H12" s="837"/>
      <c r="I12" s="837"/>
    </row>
    <row r="13" spans="1:9" x14ac:dyDescent="0.25">
      <c r="A13" s="837"/>
      <c r="B13" s="837"/>
      <c r="C13" s="837"/>
      <c r="D13" s="837"/>
      <c r="E13" s="837"/>
      <c r="F13" s="837"/>
      <c r="G13" s="837"/>
      <c r="H13" s="837"/>
      <c r="I13" s="837"/>
    </row>
    <row r="14" spans="1:9" x14ac:dyDescent="0.25">
      <c r="A14" s="837"/>
      <c r="B14" s="837"/>
      <c r="C14" s="837"/>
      <c r="D14" s="837"/>
      <c r="E14" s="837"/>
      <c r="F14" s="837"/>
      <c r="G14" s="837"/>
      <c r="H14" s="837"/>
      <c r="I14" s="837"/>
    </row>
    <row r="15" spans="1:9" ht="19.5" customHeight="1" x14ac:dyDescent="0.3">
      <c r="A15" s="98"/>
    </row>
    <row r="16" spans="1:9" ht="19.5" customHeight="1" x14ac:dyDescent="0.3">
      <c r="A16" s="870" t="s">
        <v>29</v>
      </c>
      <c r="B16" s="871"/>
      <c r="C16" s="871"/>
      <c r="D16" s="871"/>
      <c r="E16" s="871"/>
      <c r="F16" s="871"/>
      <c r="G16" s="871"/>
      <c r="H16" s="872"/>
    </row>
    <row r="17" spans="1:14" ht="20.25" customHeight="1" x14ac:dyDescent="0.25">
      <c r="A17" s="873" t="s">
        <v>45</v>
      </c>
      <c r="B17" s="873"/>
      <c r="C17" s="873"/>
      <c r="D17" s="873"/>
      <c r="E17" s="873"/>
      <c r="F17" s="873"/>
      <c r="G17" s="873"/>
      <c r="H17" s="873"/>
    </row>
    <row r="18" spans="1:14" ht="26.25" customHeight="1" x14ac:dyDescent="0.4">
      <c r="A18" s="100" t="s">
        <v>31</v>
      </c>
      <c r="B18" s="869" t="s">
        <v>5</v>
      </c>
      <c r="C18" s="869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874" t="s">
        <v>148</v>
      </c>
      <c r="C20" s="874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874" t="s">
        <v>145</v>
      </c>
      <c r="C21" s="874"/>
      <c r="D21" s="874"/>
      <c r="E21" s="874"/>
      <c r="F21" s="874"/>
      <c r="G21" s="874"/>
      <c r="H21" s="874"/>
      <c r="I21" s="104"/>
    </row>
    <row r="22" spans="1:14" ht="26.25" customHeight="1" x14ac:dyDescent="0.4">
      <c r="A22" s="100" t="s">
        <v>35</v>
      </c>
      <c r="B22" s="649" t="s">
        <v>151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 t="s">
        <v>152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869" t="s">
        <v>146</v>
      </c>
      <c r="C26" s="869"/>
    </row>
    <row r="27" spans="1:14" ht="26.25" customHeight="1" x14ac:dyDescent="0.4">
      <c r="A27" s="109" t="s">
        <v>46</v>
      </c>
      <c r="B27" s="867" t="s">
        <v>147</v>
      </c>
      <c r="C27" s="867"/>
    </row>
    <row r="28" spans="1:14" ht="27" customHeight="1" x14ac:dyDescent="0.4">
      <c r="A28" s="109" t="s">
        <v>6</v>
      </c>
      <c r="B28" s="110">
        <v>100</v>
      </c>
    </row>
    <row r="29" spans="1:14" s="14" customFormat="1" ht="27" customHeight="1" x14ac:dyDescent="0.4">
      <c r="A29" s="109" t="s">
        <v>47</v>
      </c>
      <c r="B29" s="111">
        <v>0</v>
      </c>
      <c r="C29" s="844" t="s">
        <v>48</v>
      </c>
      <c r="D29" s="845"/>
      <c r="E29" s="845"/>
      <c r="F29" s="845"/>
      <c r="G29" s="846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100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847" t="s">
        <v>51</v>
      </c>
      <c r="D31" s="848"/>
      <c r="E31" s="848"/>
      <c r="F31" s="848"/>
      <c r="G31" s="848"/>
      <c r="H31" s="849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847" t="s">
        <v>53</v>
      </c>
      <c r="D32" s="848"/>
      <c r="E32" s="848"/>
      <c r="F32" s="848"/>
      <c r="G32" s="848"/>
      <c r="H32" s="84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25</v>
      </c>
      <c r="C36" s="99"/>
      <c r="D36" s="850" t="s">
        <v>57</v>
      </c>
      <c r="E36" s="868"/>
      <c r="F36" s="850" t="s">
        <v>58</v>
      </c>
      <c r="G36" s="85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4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25</v>
      </c>
      <c r="C38" s="131">
        <v>1</v>
      </c>
      <c r="D38" s="132">
        <v>244066079</v>
      </c>
      <c r="E38" s="133">
        <f>IF(ISBLANK(D38),"-",$D$48/$D$45*D38)</f>
        <v>235755690.89591888</v>
      </c>
      <c r="F38" s="132">
        <v>251190319</v>
      </c>
      <c r="G38" s="134">
        <f>IF(ISBLANK(F38),"-",$D$48/$F$45*F38)</f>
        <v>241645328.52332854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244957687</v>
      </c>
      <c r="E39" s="138">
        <f>IF(ISBLANK(D39),"-",$D$48/$D$45*D39)</f>
        <v>236616939.86959675</v>
      </c>
      <c r="F39" s="137">
        <v>251401204</v>
      </c>
      <c r="G39" s="139">
        <f>IF(ISBLANK(F39),"-",$D$48/$F$45*F39)</f>
        <v>241848200.09620011</v>
      </c>
      <c r="I39" s="852">
        <f>ABS((F43/D43*D42)-F42)/D42</f>
        <v>2.4566136776478797E-2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244685554</v>
      </c>
      <c r="E40" s="138">
        <f>IF(ISBLANK(D40),"-",$D$48/$D$45*D40)</f>
        <v>236354072.92924416</v>
      </c>
      <c r="F40" s="137">
        <v>252154289</v>
      </c>
      <c r="G40" s="139">
        <f>IF(ISBLANK(F40),"-",$D$48/$F$45*F40)</f>
        <v>242572668.59066862</v>
      </c>
      <c r="I40" s="852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244569773.33333334</v>
      </c>
      <c r="E42" s="148">
        <f>AVERAGE(E38:E41)</f>
        <v>236242234.56491995</v>
      </c>
      <c r="F42" s="147">
        <f>AVERAGE(F38:F41)</f>
        <v>251581937.33333334</v>
      </c>
      <c r="G42" s="149">
        <f>AVERAGE(G38:G41)</f>
        <v>242022065.73673239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41.41</v>
      </c>
      <c r="E43" s="140"/>
      <c r="F43" s="152">
        <v>41.58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41.41</v>
      </c>
      <c r="E44" s="155"/>
      <c r="F44" s="154">
        <f>F43*$B$34</f>
        <v>41.58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156.25</v>
      </c>
      <c r="C45" s="153" t="s">
        <v>75</v>
      </c>
      <c r="D45" s="157">
        <f>D44*$B$30/100</f>
        <v>41.41</v>
      </c>
      <c r="E45" s="158"/>
      <c r="F45" s="157">
        <f>F44*$B$30/100</f>
        <v>41.58</v>
      </c>
      <c r="H45" s="150"/>
    </row>
    <row r="46" spans="1:14" ht="19.5" customHeight="1" x14ac:dyDescent="0.3">
      <c r="A46" s="838" t="s">
        <v>76</v>
      </c>
      <c r="B46" s="839"/>
      <c r="C46" s="153" t="s">
        <v>77</v>
      </c>
      <c r="D46" s="159">
        <f>D45/$B$45</f>
        <v>0.26502399999999998</v>
      </c>
      <c r="E46" s="160"/>
      <c r="F46" s="161">
        <f>F45/$B$45</f>
        <v>0.26611200000000002</v>
      </c>
      <c r="H46" s="150"/>
    </row>
    <row r="47" spans="1:14" ht="27" customHeight="1" x14ac:dyDescent="0.4">
      <c r="A47" s="840"/>
      <c r="B47" s="841"/>
      <c r="C47" s="162" t="s">
        <v>78</v>
      </c>
      <c r="D47" s="163">
        <v>0.25600000000000001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40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40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239132150.15082622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1.3352238535933406E-2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Valsartan 80mg</v>
      </c>
    </row>
    <row r="56" spans="1:12" ht="26.25" customHeight="1" x14ac:dyDescent="0.4">
      <c r="A56" s="177" t="s">
        <v>85</v>
      </c>
      <c r="B56" s="178">
        <v>80</v>
      </c>
      <c r="C56" s="99" t="str">
        <f>B20</f>
        <v>VALSARTAN USP 80 MG</v>
      </c>
      <c r="H56" s="179"/>
    </row>
    <row r="57" spans="1:12" ht="18.75" x14ac:dyDescent="0.3">
      <c r="A57" s="176" t="s">
        <v>86</v>
      </c>
      <c r="B57" s="268">
        <f>Uniformity!C46</f>
        <v>281.89049999999997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50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4</v>
      </c>
      <c r="C60" s="855" t="s">
        <v>92</v>
      </c>
      <c r="D60" s="858">
        <v>284.72000000000003</v>
      </c>
      <c r="E60" s="182">
        <v>1</v>
      </c>
      <c r="F60" s="183">
        <v>243013153</v>
      </c>
      <c r="G60" s="269">
        <f>IF(ISBLANK(F60),"-",(F60/$D$50*$D$47*$B$68)*($B$57/$D$60))</f>
        <v>80.490432944718066</v>
      </c>
      <c r="H60" s="184">
        <f t="shared" ref="H60:H71" si="0">IF(ISBLANK(F60),"-",G60/$B$56)</f>
        <v>1.0061304118089758</v>
      </c>
      <c r="L60" s="112"/>
    </row>
    <row r="61" spans="1:12" s="14" customFormat="1" ht="26.25" customHeight="1" x14ac:dyDescent="0.4">
      <c r="A61" s="124" t="s">
        <v>93</v>
      </c>
      <c r="B61" s="125">
        <v>25</v>
      </c>
      <c r="C61" s="856"/>
      <c r="D61" s="859"/>
      <c r="E61" s="185">
        <v>2</v>
      </c>
      <c r="F61" s="137">
        <v>243535049</v>
      </c>
      <c r="G61" s="270">
        <f>IF(ISBLANK(F61),"-",(F61/$D$50*$D$47*$B$68)*($B$57/$D$60))</f>
        <v>80.663294514034504</v>
      </c>
      <c r="H61" s="186">
        <f t="shared" si="0"/>
        <v>1.0082911814254314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856"/>
      <c r="D62" s="859"/>
      <c r="E62" s="185">
        <v>3</v>
      </c>
      <c r="F62" s="187">
        <v>243138096</v>
      </c>
      <c r="G62" s="270">
        <f>IF(ISBLANK(F62),"-",(F62/$D$50*$D$47*$B$68)*($B$57/$D$60))</f>
        <v>80.531816367957759</v>
      </c>
      <c r="H62" s="186">
        <f t="shared" si="0"/>
        <v>1.0066477045994719</v>
      </c>
      <c r="L62" s="112"/>
    </row>
    <row r="63" spans="1:12" ht="27" customHeight="1" x14ac:dyDescent="0.4">
      <c r="A63" s="124" t="s">
        <v>95</v>
      </c>
      <c r="B63" s="125">
        <v>1</v>
      </c>
      <c r="C63" s="866"/>
      <c r="D63" s="860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855" t="s">
        <v>97</v>
      </c>
      <c r="D64" s="858">
        <v>279.43</v>
      </c>
      <c r="E64" s="182">
        <v>1</v>
      </c>
      <c r="F64" s="183">
        <v>241559683</v>
      </c>
      <c r="G64" s="271">
        <f>IF(ISBLANK(F64),"-",(F64/$D$50*$D$47*$B$68)*($B$57/$D$64))</f>
        <v>81.523699292706226</v>
      </c>
      <c r="H64" s="190">
        <f t="shared" si="0"/>
        <v>1.0190462411588279</v>
      </c>
    </row>
    <row r="65" spans="1:8" ht="26.25" customHeight="1" x14ac:dyDescent="0.4">
      <c r="A65" s="124" t="s">
        <v>98</v>
      </c>
      <c r="B65" s="125">
        <v>1</v>
      </c>
      <c r="C65" s="856"/>
      <c r="D65" s="859"/>
      <c r="E65" s="185">
        <v>2</v>
      </c>
      <c r="F65" s="137">
        <v>241689209</v>
      </c>
      <c r="G65" s="272">
        <f>IF(ISBLANK(F65),"-",(F65/$D$50*$D$47*$B$68)*($B$57/$D$64))</f>
        <v>81.567412873314723</v>
      </c>
      <c r="H65" s="191">
        <f t="shared" si="0"/>
        <v>1.0195926609164341</v>
      </c>
    </row>
    <row r="66" spans="1:8" ht="26.25" customHeight="1" x14ac:dyDescent="0.4">
      <c r="A66" s="124" t="s">
        <v>99</v>
      </c>
      <c r="B66" s="125">
        <v>1</v>
      </c>
      <c r="C66" s="856"/>
      <c r="D66" s="859"/>
      <c r="E66" s="185">
        <v>3</v>
      </c>
      <c r="F66" s="137">
        <v>240618071</v>
      </c>
      <c r="G66" s="272">
        <f>IF(ISBLANK(F66),"-",(F66/$D$50*$D$47*$B$68)*($B$57/$D$64))</f>
        <v>81.205915742963754</v>
      </c>
      <c r="H66" s="191">
        <f t="shared" si="0"/>
        <v>1.0150739467870469</v>
      </c>
    </row>
    <row r="67" spans="1:8" ht="27" customHeight="1" x14ac:dyDescent="0.4">
      <c r="A67" s="124" t="s">
        <v>100</v>
      </c>
      <c r="B67" s="125">
        <v>1</v>
      </c>
      <c r="C67" s="866"/>
      <c r="D67" s="860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312.5</v>
      </c>
      <c r="C68" s="855" t="s">
        <v>102</v>
      </c>
      <c r="D68" s="858">
        <v>281.06</v>
      </c>
      <c r="E68" s="182">
        <v>1</v>
      </c>
      <c r="F68" s="183">
        <v>244675079</v>
      </c>
      <c r="G68" s="271">
        <f>IF(ISBLANK(F68),"-",(F68/$D$50*$D$47*$B$68)*($B$57/$D$68))</f>
        <v>82.096218541956006</v>
      </c>
      <c r="H68" s="186">
        <f t="shared" si="0"/>
        <v>1.02620273177445</v>
      </c>
    </row>
    <row r="69" spans="1:8" ht="27" customHeight="1" x14ac:dyDescent="0.4">
      <c r="A69" s="172" t="s">
        <v>103</v>
      </c>
      <c r="B69" s="194">
        <f>(D47*B68)/B56*B57</f>
        <v>281.89049999999997</v>
      </c>
      <c r="C69" s="856"/>
      <c r="D69" s="859"/>
      <c r="E69" s="185">
        <v>2</v>
      </c>
      <c r="F69" s="137">
        <v>244421135</v>
      </c>
      <c r="G69" s="272">
        <f>IF(ISBLANK(F69),"-",(F69/$D$50*$D$47*$B$68)*($B$57/$D$68))</f>
        <v>82.011012307603792</v>
      </c>
      <c r="H69" s="186">
        <f t="shared" si="0"/>
        <v>1.0251376538450474</v>
      </c>
    </row>
    <row r="70" spans="1:8" ht="26.25" customHeight="1" x14ac:dyDescent="0.4">
      <c r="A70" s="861" t="s">
        <v>76</v>
      </c>
      <c r="B70" s="862"/>
      <c r="C70" s="856"/>
      <c r="D70" s="859"/>
      <c r="E70" s="185">
        <v>3</v>
      </c>
      <c r="F70" s="137">
        <v>244065353</v>
      </c>
      <c r="G70" s="272">
        <f>IF(ISBLANK(F70),"-",(F70/$D$50*$D$47*$B$68)*($B$57/$D$68))</f>
        <v>81.891636207084403</v>
      </c>
      <c r="H70" s="186">
        <f t="shared" si="0"/>
        <v>1.023645452588555</v>
      </c>
    </row>
    <row r="71" spans="1:8" ht="27" customHeight="1" x14ac:dyDescent="0.4">
      <c r="A71" s="863"/>
      <c r="B71" s="864"/>
      <c r="C71" s="857"/>
      <c r="D71" s="860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81.331270976926575</v>
      </c>
      <c r="H72" s="199">
        <f>AVERAGE(H60:H71)</f>
        <v>1.0166408872115822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7.8513053077359767E-3</v>
      </c>
      <c r="H73" s="274">
        <f>STDEV(H60:H71)/H72</f>
        <v>7.851305307735968E-3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19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842" t="str">
        <f>B20</f>
        <v>VALSARTAN USP 80 MG</v>
      </c>
      <c r="D76" s="842"/>
      <c r="E76" s="205" t="s">
        <v>106</v>
      </c>
      <c r="F76" s="205"/>
      <c r="G76" s="206">
        <f>H72</f>
        <v>1.0166408872115822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865" t="str">
        <f>B26</f>
        <v>Valsartan</v>
      </c>
      <c r="C79" s="865"/>
    </row>
    <row r="80" spans="1:8" ht="26.25" customHeight="1" x14ac:dyDescent="0.4">
      <c r="A80" s="109" t="s">
        <v>46</v>
      </c>
      <c r="B80" s="865" t="str">
        <f>B27</f>
        <v>V9 3</v>
      </c>
      <c r="C80" s="865"/>
    </row>
    <row r="81" spans="1:12" ht="27" customHeight="1" x14ac:dyDescent="0.4">
      <c r="A81" s="109" t="s">
        <v>6</v>
      </c>
      <c r="B81" s="208">
        <f>B28</f>
        <v>100</v>
      </c>
    </row>
    <row r="82" spans="1:12" s="14" customFormat="1" ht="27" customHeight="1" x14ac:dyDescent="0.4">
      <c r="A82" s="109" t="s">
        <v>47</v>
      </c>
      <c r="B82" s="111">
        <v>0</v>
      </c>
      <c r="C82" s="844" t="s">
        <v>48</v>
      </c>
      <c r="D82" s="845"/>
      <c r="E82" s="845"/>
      <c r="F82" s="845"/>
      <c r="G82" s="846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100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847" t="s">
        <v>109</v>
      </c>
      <c r="D84" s="848"/>
      <c r="E84" s="848"/>
      <c r="F84" s="848"/>
      <c r="G84" s="848"/>
      <c r="H84" s="849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847" t="s">
        <v>110</v>
      </c>
      <c r="D85" s="848"/>
      <c r="E85" s="848"/>
      <c r="F85" s="848"/>
      <c r="G85" s="848"/>
      <c r="H85" s="84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25</v>
      </c>
      <c r="D89" s="209" t="s">
        <v>57</v>
      </c>
      <c r="E89" s="210"/>
      <c r="F89" s="850" t="s">
        <v>58</v>
      </c>
      <c r="G89" s="851"/>
    </row>
    <row r="90" spans="1:12" ht="27" customHeight="1" x14ac:dyDescent="0.4">
      <c r="A90" s="124" t="s">
        <v>59</v>
      </c>
      <c r="B90" s="125">
        <v>4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25</v>
      </c>
      <c r="C91" s="213">
        <v>1</v>
      </c>
      <c r="D91" s="132">
        <v>73762597</v>
      </c>
      <c r="E91" s="133">
        <f>IF(ISBLANK(D91),"-",$D$101/$D$98*D91)</f>
        <v>74219790.912018046</v>
      </c>
      <c r="F91" s="132">
        <v>76080787</v>
      </c>
      <c r="G91" s="134">
        <f>IF(ISBLANK(F91),"-",$D$101/$F$98*F91)</f>
        <v>76239364.878948227</v>
      </c>
      <c r="I91" s="135"/>
    </row>
    <row r="92" spans="1:12" ht="26.25" customHeight="1" x14ac:dyDescent="0.4">
      <c r="A92" s="124" t="s">
        <v>65</v>
      </c>
      <c r="B92" s="125">
        <v>3</v>
      </c>
      <c r="C92" s="197">
        <v>2</v>
      </c>
      <c r="D92" s="137">
        <v>74456762</v>
      </c>
      <c r="E92" s="138">
        <f>IF(ISBLANK(D92),"-",$D$101/$D$98*D92)</f>
        <v>74918258.472188696</v>
      </c>
      <c r="F92" s="137">
        <v>76691065</v>
      </c>
      <c r="G92" s="139">
        <f>IF(ISBLANK(F92),"-",$D$101/$F$98*F92)</f>
        <v>76850914.902998254</v>
      </c>
      <c r="I92" s="852">
        <f>ABS((F96/D96*D95)-F95)/D95</f>
        <v>2.6190872667904961E-2</v>
      </c>
    </row>
    <row r="93" spans="1:12" ht="26.25" customHeight="1" x14ac:dyDescent="0.4">
      <c r="A93" s="124" t="s">
        <v>66</v>
      </c>
      <c r="B93" s="125">
        <v>10</v>
      </c>
      <c r="C93" s="197">
        <v>3</v>
      </c>
      <c r="D93" s="137">
        <v>73843659</v>
      </c>
      <c r="E93" s="138">
        <f>IF(ISBLANK(D93),"-",$D$101/$D$98*D93)</f>
        <v>74301355.348949537</v>
      </c>
      <c r="F93" s="137">
        <v>76018823</v>
      </c>
      <c r="G93" s="139">
        <f>IF(ISBLANK(F93),"-",$D$101/$F$98*F93)</f>
        <v>76177271.725188404</v>
      </c>
      <c r="I93" s="852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74021006</v>
      </c>
      <c r="E95" s="148">
        <f>AVERAGE(E91:E94)</f>
        <v>74479801.57771875</v>
      </c>
      <c r="F95" s="218">
        <f>AVERAGE(F91:F94)</f>
        <v>76263558.333333328</v>
      </c>
      <c r="G95" s="219">
        <f>AVERAGE(G91:G94)</f>
        <v>76422517.169044957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41.41</v>
      </c>
      <c r="E96" s="140"/>
      <c r="F96" s="152">
        <v>41.58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41.41</v>
      </c>
      <c r="E97" s="155"/>
      <c r="F97" s="154">
        <f>F96*$B$87</f>
        <v>41.58</v>
      </c>
    </row>
    <row r="98" spans="1:10" ht="19.5" customHeight="1" x14ac:dyDescent="0.3">
      <c r="A98" s="124" t="s">
        <v>74</v>
      </c>
      <c r="B98" s="224">
        <f>(B97/B96)*(B95/B94)*(B93/B92)*(B91/B90)*B89</f>
        <v>520.83333333333337</v>
      </c>
      <c r="C98" s="222" t="s">
        <v>113</v>
      </c>
      <c r="D98" s="225">
        <f>D97*$B$83/100</f>
        <v>41.41</v>
      </c>
      <c r="E98" s="158"/>
      <c r="F98" s="157">
        <f>F97*$B$83/100</f>
        <v>41.58</v>
      </c>
    </row>
    <row r="99" spans="1:10" ht="19.5" customHeight="1" x14ac:dyDescent="0.3">
      <c r="A99" s="838" t="s">
        <v>76</v>
      </c>
      <c r="B99" s="853"/>
      <c r="C99" s="222" t="s">
        <v>114</v>
      </c>
      <c r="D99" s="226">
        <f>D98/$B$98</f>
        <v>7.9507199999999986E-2</v>
      </c>
      <c r="E99" s="158"/>
      <c r="F99" s="161">
        <f>F98/$B$98</f>
        <v>7.9833599999999991E-2</v>
      </c>
      <c r="G99" s="227"/>
      <c r="H99" s="150"/>
    </row>
    <row r="100" spans="1:10" ht="19.5" customHeight="1" x14ac:dyDescent="0.3">
      <c r="A100" s="840"/>
      <c r="B100" s="854"/>
      <c r="C100" s="222" t="s">
        <v>78</v>
      </c>
      <c r="D100" s="228">
        <f>$B$56/$B$116</f>
        <v>0.08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41.666666666666671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41.666666666666671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75451159.373381853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1.4794401830816348E-2</v>
      </c>
      <c r="F104" s="170"/>
      <c r="G104" s="227"/>
      <c r="H104" s="150"/>
      <c r="J104" s="236"/>
    </row>
    <row r="105" spans="1:10" ht="19.5" customHeight="1" x14ac:dyDescent="0.3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1000</v>
      </c>
      <c r="C107" s="239" t="s">
        <v>117</v>
      </c>
      <c r="D107" s="240" t="s">
        <v>61</v>
      </c>
      <c r="E107" s="241" t="s">
        <v>118</v>
      </c>
      <c r="F107" s="242" t="s">
        <v>119</v>
      </c>
    </row>
    <row r="108" spans="1:10" ht="26.25" customHeight="1" x14ac:dyDescent="0.4">
      <c r="A108" s="124" t="s">
        <v>120</v>
      </c>
      <c r="B108" s="125">
        <v>1</v>
      </c>
      <c r="C108" s="243">
        <v>1</v>
      </c>
      <c r="D108" s="244">
        <v>75176839</v>
      </c>
      <c r="E108" s="275">
        <f t="shared" ref="E108:E113" si="1">IF(ISBLANK(D108),"-",D108/$D$103*$D$100*$B$116)</f>
        <v>79.709141250408805</v>
      </c>
      <c r="F108" s="245">
        <f t="shared" ref="F108:F113" si="2">IF(ISBLANK(D108), "-", E108/$B$56)</f>
        <v>0.99636426563011005</v>
      </c>
    </row>
    <row r="109" spans="1:10" ht="26.25" customHeight="1" x14ac:dyDescent="0.4">
      <c r="A109" s="124" t="s">
        <v>93</v>
      </c>
      <c r="B109" s="125">
        <v>1</v>
      </c>
      <c r="C109" s="243">
        <v>2</v>
      </c>
      <c r="D109" s="244">
        <v>73472611</v>
      </c>
      <c r="E109" s="276">
        <f t="shared" si="1"/>
        <v>77.902167823727453</v>
      </c>
      <c r="F109" s="246">
        <f t="shared" si="2"/>
        <v>0.97377709779659316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73267886</v>
      </c>
      <c r="E110" s="276">
        <f t="shared" si="1"/>
        <v>77.685100251326745</v>
      </c>
      <c r="F110" s="246">
        <f t="shared" si="2"/>
        <v>0.97106375314158433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74891752</v>
      </c>
      <c r="E111" s="276">
        <f t="shared" si="1"/>
        <v>79.406866769944742</v>
      </c>
      <c r="F111" s="246">
        <f t="shared" si="2"/>
        <v>0.99258583462430927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74869345</v>
      </c>
      <c r="E112" s="276">
        <f t="shared" si="1"/>
        <v>79.383108884514129</v>
      </c>
      <c r="F112" s="246">
        <f t="shared" si="2"/>
        <v>0.99228886105642666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75204399</v>
      </c>
      <c r="E113" s="277">
        <f t="shared" si="1"/>
        <v>79.738362802712444</v>
      </c>
      <c r="F113" s="249">
        <f t="shared" si="2"/>
        <v>0.9967295350339056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78.97079129710572</v>
      </c>
      <c r="F115" s="252">
        <f>AVERAGE(F108:F113)</f>
        <v>0.98713489121382147</v>
      </c>
    </row>
    <row r="116" spans="1:10" ht="27" customHeight="1" x14ac:dyDescent="0.4">
      <c r="A116" s="124" t="s">
        <v>101</v>
      </c>
      <c r="B116" s="156">
        <f>(B115/B114)*(B113/B112)*(B111/B110)*(B109/B108)*B107</f>
        <v>1000</v>
      </c>
      <c r="C116" s="253"/>
      <c r="D116" s="216" t="s">
        <v>82</v>
      </c>
      <c r="E116" s="254">
        <f>STDEV(E108:E113)/E115</f>
        <v>1.1728687306070523E-2</v>
      </c>
      <c r="F116" s="254">
        <f>STDEV(F108:F113)/F115</f>
        <v>1.1728687306070525E-2</v>
      </c>
      <c r="I116" s="98"/>
    </row>
    <row r="117" spans="1:10" ht="27" customHeight="1" x14ac:dyDescent="0.4">
      <c r="A117" s="838" t="s">
        <v>76</v>
      </c>
      <c r="B117" s="839"/>
      <c r="C117" s="255"/>
      <c r="D117" s="256" t="s">
        <v>19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840"/>
      <c r="B118" s="841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121</v>
      </c>
      <c r="C120" s="842" t="str">
        <f>B20</f>
        <v>VALSARTAN USP 80 MG</v>
      </c>
      <c r="D120" s="842"/>
      <c r="E120" s="205" t="s">
        <v>122</v>
      </c>
      <c r="F120" s="205"/>
      <c r="G120" s="206">
        <f>F115</f>
        <v>0.98713489121382147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843" t="s">
        <v>24</v>
      </c>
      <c r="C122" s="843"/>
      <c r="E122" s="211" t="s">
        <v>25</v>
      </c>
      <c r="F122" s="260"/>
      <c r="G122" s="843" t="s">
        <v>26</v>
      </c>
      <c r="H122" s="843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G73">
    <cfRule type="cellIs" dxfId="21" priority="3" operator="greaterThan">
      <formula>0.02</formula>
    </cfRule>
  </conditionalFormatting>
  <conditionalFormatting sqref="H73">
    <cfRule type="cellIs" dxfId="20" priority="4" operator="greaterThan">
      <formula>0.02</formula>
    </cfRule>
  </conditionalFormatting>
  <conditionalFormatting sqref="D104">
    <cfRule type="cellIs" dxfId="19" priority="5" operator="greaterThan">
      <formula>0.02</formula>
    </cfRule>
  </conditionalFormatting>
  <conditionalFormatting sqref="I39">
    <cfRule type="cellIs" dxfId="18" priority="6" operator="lessThanOrEqual">
      <formula>0.02</formula>
    </cfRule>
  </conditionalFormatting>
  <conditionalFormatting sqref="I39">
    <cfRule type="cellIs" dxfId="17" priority="7" operator="greaterThan">
      <formula>0.02</formula>
    </cfRule>
  </conditionalFormatting>
  <conditionalFormatting sqref="I92">
    <cfRule type="cellIs" dxfId="16" priority="8" operator="lessThanOrEqual">
      <formula>0.02</formula>
    </cfRule>
  </conditionalFormatting>
  <conditionalFormatting sqref="I92">
    <cfRule type="cellIs" dxfId="15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6" t="s">
        <v>43</v>
      </c>
      <c r="B1" s="836"/>
      <c r="C1" s="836"/>
      <c r="D1" s="836"/>
      <c r="E1" s="836"/>
      <c r="F1" s="836"/>
      <c r="G1" s="836"/>
      <c r="H1" s="836"/>
      <c r="I1" s="836"/>
    </row>
    <row r="2" spans="1:9" ht="18.75" customHeight="1" x14ac:dyDescent="0.25">
      <c r="A2" s="836"/>
      <c r="B2" s="836"/>
      <c r="C2" s="836"/>
      <c r="D2" s="836"/>
      <c r="E2" s="836"/>
      <c r="F2" s="836"/>
      <c r="G2" s="836"/>
      <c r="H2" s="836"/>
      <c r="I2" s="836"/>
    </row>
    <row r="3" spans="1:9" ht="18.75" customHeight="1" x14ac:dyDescent="0.25">
      <c r="A3" s="836"/>
      <c r="B3" s="836"/>
      <c r="C3" s="836"/>
      <c r="D3" s="836"/>
      <c r="E3" s="836"/>
      <c r="F3" s="836"/>
      <c r="G3" s="836"/>
      <c r="H3" s="836"/>
      <c r="I3" s="836"/>
    </row>
    <row r="4" spans="1:9" ht="18.75" customHeight="1" x14ac:dyDescent="0.25">
      <c r="A4" s="836"/>
      <c r="B4" s="836"/>
      <c r="C4" s="836"/>
      <c r="D4" s="836"/>
      <c r="E4" s="836"/>
      <c r="F4" s="836"/>
      <c r="G4" s="836"/>
      <c r="H4" s="836"/>
      <c r="I4" s="836"/>
    </row>
    <row r="5" spans="1:9" ht="18.75" customHeight="1" x14ac:dyDescent="0.25">
      <c r="A5" s="836"/>
      <c r="B5" s="836"/>
      <c r="C5" s="836"/>
      <c r="D5" s="836"/>
      <c r="E5" s="836"/>
      <c r="F5" s="836"/>
      <c r="G5" s="836"/>
      <c r="H5" s="836"/>
      <c r="I5" s="836"/>
    </row>
    <row r="6" spans="1:9" ht="18.75" customHeight="1" x14ac:dyDescent="0.25">
      <c r="A6" s="836"/>
      <c r="B6" s="836"/>
      <c r="C6" s="836"/>
      <c r="D6" s="836"/>
      <c r="E6" s="836"/>
      <c r="F6" s="836"/>
      <c r="G6" s="836"/>
      <c r="H6" s="836"/>
      <c r="I6" s="836"/>
    </row>
    <row r="7" spans="1:9" ht="18.75" customHeight="1" x14ac:dyDescent="0.25">
      <c r="A7" s="836"/>
      <c r="B7" s="836"/>
      <c r="C7" s="836"/>
      <c r="D7" s="836"/>
      <c r="E7" s="836"/>
      <c r="F7" s="836"/>
      <c r="G7" s="836"/>
      <c r="H7" s="836"/>
      <c r="I7" s="836"/>
    </row>
    <row r="8" spans="1:9" x14ac:dyDescent="0.25">
      <c r="A8" s="837" t="s">
        <v>44</v>
      </c>
      <c r="B8" s="837"/>
      <c r="C8" s="837"/>
      <c r="D8" s="837"/>
      <c r="E8" s="837"/>
      <c r="F8" s="837"/>
      <c r="G8" s="837"/>
      <c r="H8" s="837"/>
      <c r="I8" s="837"/>
    </row>
    <row r="9" spans="1:9" x14ac:dyDescent="0.25">
      <c r="A9" s="837"/>
      <c r="B9" s="837"/>
      <c r="C9" s="837"/>
      <c r="D9" s="837"/>
      <c r="E9" s="837"/>
      <c r="F9" s="837"/>
      <c r="G9" s="837"/>
      <c r="H9" s="837"/>
      <c r="I9" s="837"/>
    </row>
    <row r="10" spans="1:9" x14ac:dyDescent="0.25">
      <c r="A10" s="837"/>
      <c r="B10" s="837"/>
      <c r="C10" s="837"/>
      <c r="D10" s="837"/>
      <c r="E10" s="837"/>
      <c r="F10" s="837"/>
      <c r="G10" s="837"/>
      <c r="H10" s="837"/>
      <c r="I10" s="837"/>
    </row>
    <row r="11" spans="1:9" x14ac:dyDescent="0.25">
      <c r="A11" s="837"/>
      <c r="B11" s="837"/>
      <c r="C11" s="837"/>
      <c r="D11" s="837"/>
      <c r="E11" s="837"/>
      <c r="F11" s="837"/>
      <c r="G11" s="837"/>
      <c r="H11" s="837"/>
      <c r="I11" s="837"/>
    </row>
    <row r="12" spans="1:9" x14ac:dyDescent="0.25">
      <c r="A12" s="837"/>
      <c r="B12" s="837"/>
      <c r="C12" s="837"/>
      <c r="D12" s="837"/>
      <c r="E12" s="837"/>
      <c r="F12" s="837"/>
      <c r="G12" s="837"/>
      <c r="H12" s="837"/>
      <c r="I12" s="837"/>
    </row>
    <row r="13" spans="1:9" x14ac:dyDescent="0.25">
      <c r="A13" s="837"/>
      <c r="B13" s="837"/>
      <c r="C13" s="837"/>
      <c r="D13" s="837"/>
      <c r="E13" s="837"/>
      <c r="F13" s="837"/>
      <c r="G13" s="837"/>
      <c r="H13" s="837"/>
      <c r="I13" s="837"/>
    </row>
    <row r="14" spans="1:9" x14ac:dyDescent="0.25">
      <c r="A14" s="837"/>
      <c r="B14" s="837"/>
      <c r="C14" s="837"/>
      <c r="D14" s="837"/>
      <c r="E14" s="837"/>
      <c r="F14" s="837"/>
      <c r="G14" s="837"/>
      <c r="H14" s="837"/>
      <c r="I14" s="837"/>
    </row>
    <row r="15" spans="1:9" ht="19.5" customHeight="1" x14ac:dyDescent="0.3">
      <c r="A15" s="281"/>
    </row>
    <row r="16" spans="1:9" ht="19.5" customHeight="1" x14ac:dyDescent="0.3">
      <c r="A16" s="870" t="s">
        <v>29</v>
      </c>
      <c r="B16" s="871"/>
      <c r="C16" s="871"/>
      <c r="D16" s="871"/>
      <c r="E16" s="871"/>
      <c r="F16" s="871"/>
      <c r="G16" s="871"/>
      <c r="H16" s="872"/>
    </row>
    <row r="17" spans="1:14" ht="20.25" customHeight="1" x14ac:dyDescent="0.25">
      <c r="A17" s="873" t="s">
        <v>45</v>
      </c>
      <c r="B17" s="873"/>
      <c r="C17" s="873"/>
      <c r="D17" s="873"/>
      <c r="E17" s="873"/>
      <c r="F17" s="873"/>
      <c r="G17" s="873"/>
      <c r="H17" s="873"/>
    </row>
    <row r="18" spans="1:14" ht="26.25" customHeight="1" x14ac:dyDescent="0.4">
      <c r="A18" s="283" t="s">
        <v>31</v>
      </c>
      <c r="B18" s="869" t="s">
        <v>5</v>
      </c>
      <c r="C18" s="869"/>
      <c r="D18" s="450"/>
      <c r="E18" s="284"/>
      <c r="F18" s="285"/>
      <c r="G18" s="285"/>
      <c r="H18" s="285"/>
    </row>
    <row r="19" spans="1:14" ht="26.25" customHeight="1" x14ac:dyDescent="0.4">
      <c r="A19" s="283" t="s">
        <v>32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33</v>
      </c>
      <c r="B20" s="874" t="s">
        <v>149</v>
      </c>
      <c r="C20" s="874"/>
      <c r="D20" s="285"/>
      <c r="E20" s="285"/>
      <c r="F20" s="285"/>
      <c r="G20" s="285"/>
      <c r="H20" s="285"/>
    </row>
    <row r="21" spans="1:14" ht="26.25" customHeight="1" x14ac:dyDescent="0.4">
      <c r="A21" s="283" t="s">
        <v>34</v>
      </c>
      <c r="B21" s="874" t="s">
        <v>149</v>
      </c>
      <c r="C21" s="874"/>
      <c r="D21" s="874"/>
      <c r="E21" s="874"/>
      <c r="F21" s="874"/>
      <c r="G21" s="874"/>
      <c r="H21" s="874"/>
      <c r="I21" s="287"/>
    </row>
    <row r="22" spans="1:14" ht="26.25" customHeight="1" x14ac:dyDescent="0.4">
      <c r="A22" s="283" t="s">
        <v>35</v>
      </c>
      <c r="B22" s="649" t="s">
        <v>151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36</v>
      </c>
      <c r="B23" s="288" t="s">
        <v>152</v>
      </c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869" t="s">
        <v>144</v>
      </c>
      <c r="C26" s="869"/>
    </row>
    <row r="27" spans="1:14" ht="26.25" customHeight="1" x14ac:dyDescent="0.4">
      <c r="A27" s="292" t="s">
        <v>46</v>
      </c>
      <c r="B27" s="867" t="s">
        <v>150</v>
      </c>
      <c r="C27" s="867"/>
    </row>
    <row r="28" spans="1:14" ht="27" customHeight="1" x14ac:dyDescent="0.4">
      <c r="A28" s="292" t="s">
        <v>6</v>
      </c>
      <c r="B28" s="293">
        <v>99.7</v>
      </c>
    </row>
    <row r="29" spans="1:14" s="14" customFormat="1" ht="27" customHeight="1" x14ac:dyDescent="0.4">
      <c r="A29" s="292" t="s">
        <v>47</v>
      </c>
      <c r="B29" s="294">
        <v>0</v>
      </c>
      <c r="C29" s="844" t="s">
        <v>48</v>
      </c>
      <c r="D29" s="845"/>
      <c r="E29" s="845"/>
      <c r="F29" s="845"/>
      <c r="G29" s="846"/>
      <c r="I29" s="295"/>
      <c r="J29" s="295"/>
      <c r="K29" s="295"/>
      <c r="L29" s="295"/>
    </row>
    <row r="30" spans="1:14" s="14" customFormat="1" ht="19.5" customHeight="1" x14ac:dyDescent="0.3">
      <c r="A30" s="292" t="s">
        <v>49</v>
      </c>
      <c r="B30" s="296">
        <f>B28-B29</f>
        <v>99.7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50</v>
      </c>
      <c r="B31" s="299">
        <v>1</v>
      </c>
      <c r="C31" s="847" t="s">
        <v>51</v>
      </c>
      <c r="D31" s="848"/>
      <c r="E31" s="848"/>
      <c r="F31" s="848"/>
      <c r="G31" s="848"/>
      <c r="H31" s="849"/>
      <c r="I31" s="295"/>
      <c r="J31" s="295"/>
      <c r="K31" s="295"/>
      <c r="L31" s="295"/>
    </row>
    <row r="32" spans="1:14" s="14" customFormat="1" ht="27" customHeight="1" x14ac:dyDescent="0.4">
      <c r="A32" s="292" t="s">
        <v>52</v>
      </c>
      <c r="B32" s="299">
        <v>1</v>
      </c>
      <c r="C32" s="847" t="s">
        <v>53</v>
      </c>
      <c r="D32" s="848"/>
      <c r="E32" s="848"/>
      <c r="F32" s="848"/>
      <c r="G32" s="848"/>
      <c r="H32" s="849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54</v>
      </c>
      <c r="B34" s="304">
        <f>B31/B32</f>
        <v>1</v>
      </c>
      <c r="C34" s="282" t="s">
        <v>55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56</v>
      </c>
      <c r="B36" s="306">
        <v>100</v>
      </c>
      <c r="C36" s="282"/>
      <c r="D36" s="850" t="s">
        <v>57</v>
      </c>
      <c r="E36" s="868"/>
      <c r="F36" s="850" t="s">
        <v>58</v>
      </c>
      <c r="G36" s="851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59</v>
      </c>
      <c r="B37" s="308">
        <v>4</v>
      </c>
      <c r="C37" s="309" t="s">
        <v>60</v>
      </c>
      <c r="D37" s="310" t="s">
        <v>61</v>
      </c>
      <c r="E37" s="311" t="s">
        <v>62</v>
      </c>
      <c r="F37" s="310" t="s">
        <v>61</v>
      </c>
      <c r="G37" s="312" t="s">
        <v>62</v>
      </c>
      <c r="I37" s="313" t="s">
        <v>63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64</v>
      </c>
      <c r="B38" s="308">
        <v>25</v>
      </c>
      <c r="C38" s="314">
        <v>1</v>
      </c>
      <c r="D38" s="315">
        <v>17685876</v>
      </c>
      <c r="E38" s="316">
        <f>IF(ISBLANK(D38),"-",$D$48/$D$45*D38)</f>
        <v>17336877.716809537</v>
      </c>
      <c r="F38" s="315">
        <v>16634398</v>
      </c>
      <c r="G38" s="317">
        <f>IF(ISBLANK(F38),"-",$D$48/$F$45*F38)</f>
        <v>17350718.962211091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65</v>
      </c>
      <c r="B39" s="308">
        <v>1</v>
      </c>
      <c r="C39" s="319">
        <v>2</v>
      </c>
      <c r="D39" s="320">
        <v>17717027</v>
      </c>
      <c r="E39" s="321">
        <f>IF(ISBLANK(D39),"-",$D$48/$D$45*D39)</f>
        <v>17367414.00903257</v>
      </c>
      <c r="F39" s="320">
        <v>16634535</v>
      </c>
      <c r="G39" s="322">
        <f>IF(ISBLANK(F39),"-",$D$48/$F$45*F39)</f>
        <v>17350861.861791696</v>
      </c>
      <c r="I39" s="852">
        <f>ABS((F43/D43*D42)-F42)/D42</f>
        <v>5.7450466013608433E-5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66</v>
      </c>
      <c r="B40" s="308">
        <v>1</v>
      </c>
      <c r="C40" s="319">
        <v>3</v>
      </c>
      <c r="D40" s="320">
        <v>17718305</v>
      </c>
      <c r="E40" s="321">
        <f>IF(ISBLANK(D40),"-",$D$48/$D$45*D40)</f>
        <v>17368666.790049583</v>
      </c>
      <c r="F40" s="320">
        <v>16651152</v>
      </c>
      <c r="G40" s="322">
        <f>IF(ISBLANK(F40),"-",$D$48/$F$45*F40)</f>
        <v>17368194.433550235</v>
      </c>
      <c r="I40" s="852"/>
      <c r="L40" s="300"/>
      <c r="M40" s="300"/>
      <c r="N40" s="323"/>
    </row>
    <row r="41" spans="1:14" ht="27" customHeight="1" x14ac:dyDescent="0.4">
      <c r="A41" s="307" t="s">
        <v>67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68</v>
      </c>
      <c r="B42" s="308">
        <v>1</v>
      </c>
      <c r="C42" s="329" t="s">
        <v>69</v>
      </c>
      <c r="D42" s="330">
        <f>AVERAGE(D38:D41)</f>
        <v>17707069.333333332</v>
      </c>
      <c r="E42" s="331">
        <f>AVERAGE(E38:E41)</f>
        <v>17357652.838630561</v>
      </c>
      <c r="F42" s="330">
        <f>AVERAGE(F38:F41)</f>
        <v>16640028.333333334</v>
      </c>
      <c r="G42" s="332">
        <f>AVERAGE(G38:G41)</f>
        <v>17356591.752517674</v>
      </c>
      <c r="H42" s="333"/>
    </row>
    <row r="43" spans="1:14" ht="26.25" customHeight="1" x14ac:dyDescent="0.4">
      <c r="A43" s="307" t="s">
        <v>70</v>
      </c>
      <c r="B43" s="308">
        <v>1</v>
      </c>
      <c r="C43" s="334" t="s">
        <v>71</v>
      </c>
      <c r="D43" s="335">
        <v>25.58</v>
      </c>
      <c r="E43" s="323"/>
      <c r="F43" s="335">
        <v>24.04</v>
      </c>
      <c r="H43" s="333"/>
    </row>
    <row r="44" spans="1:14" ht="26.25" customHeight="1" x14ac:dyDescent="0.4">
      <c r="A44" s="307" t="s">
        <v>72</v>
      </c>
      <c r="B44" s="308">
        <v>1</v>
      </c>
      <c r="C44" s="336" t="s">
        <v>73</v>
      </c>
      <c r="D44" s="337">
        <f>D43*$B$34</f>
        <v>25.58</v>
      </c>
      <c r="E44" s="338"/>
      <c r="F44" s="337">
        <f>F43*$B$34</f>
        <v>24.04</v>
      </c>
      <c r="H44" s="333"/>
    </row>
    <row r="45" spans="1:14" ht="19.5" customHeight="1" x14ac:dyDescent="0.3">
      <c r="A45" s="307" t="s">
        <v>74</v>
      </c>
      <c r="B45" s="339">
        <f>(B44/B43)*(B42/B41)*(B40/B39)*(B38/B37)*B36</f>
        <v>625</v>
      </c>
      <c r="C45" s="336" t="s">
        <v>75</v>
      </c>
      <c r="D45" s="340">
        <f>D44*$B$30/100</f>
        <v>25.503260000000001</v>
      </c>
      <c r="E45" s="341"/>
      <c r="F45" s="340">
        <f>F44*$B$30/100</f>
        <v>23.967880000000001</v>
      </c>
      <c r="H45" s="333"/>
    </row>
    <row r="46" spans="1:14" ht="19.5" customHeight="1" x14ac:dyDescent="0.3">
      <c r="A46" s="838" t="s">
        <v>76</v>
      </c>
      <c r="B46" s="839"/>
      <c r="C46" s="336" t="s">
        <v>77</v>
      </c>
      <c r="D46" s="342">
        <f>D45/$B$45</f>
        <v>4.0805215999999998E-2</v>
      </c>
      <c r="E46" s="343"/>
      <c r="F46" s="344">
        <f>F45/$B$45</f>
        <v>3.8348607999999999E-2</v>
      </c>
      <c r="H46" s="333"/>
    </row>
    <row r="47" spans="1:14" ht="27" customHeight="1" x14ac:dyDescent="0.4">
      <c r="A47" s="840"/>
      <c r="B47" s="841"/>
      <c r="C47" s="345" t="s">
        <v>78</v>
      </c>
      <c r="D47" s="346">
        <v>0.04</v>
      </c>
      <c r="E47" s="347"/>
      <c r="F47" s="343"/>
      <c r="H47" s="333"/>
    </row>
    <row r="48" spans="1:14" ht="18.75" x14ac:dyDescent="0.3">
      <c r="C48" s="348" t="s">
        <v>79</v>
      </c>
      <c r="D48" s="340">
        <f>D47*$B$45</f>
        <v>25</v>
      </c>
      <c r="F48" s="349"/>
      <c r="H48" s="333"/>
    </row>
    <row r="49" spans="1:12" ht="19.5" customHeight="1" x14ac:dyDescent="0.3">
      <c r="C49" s="350" t="s">
        <v>80</v>
      </c>
      <c r="D49" s="351">
        <f>D48/B34</f>
        <v>25</v>
      </c>
      <c r="F49" s="349"/>
      <c r="H49" s="333"/>
    </row>
    <row r="50" spans="1:12" ht="18.75" x14ac:dyDescent="0.3">
      <c r="C50" s="305" t="s">
        <v>81</v>
      </c>
      <c r="D50" s="352">
        <f>AVERAGE(E38:E41,G38:G41)</f>
        <v>17357122.295574117</v>
      </c>
      <c r="F50" s="353"/>
      <c r="H50" s="333"/>
    </row>
    <row r="51" spans="1:12" ht="18.75" x14ac:dyDescent="0.3">
      <c r="C51" s="307" t="s">
        <v>82</v>
      </c>
      <c r="D51" s="354">
        <f>STDEV(E38:E41,G38:G41)/D50</f>
        <v>7.5199097359201572E-4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83</v>
      </c>
    </row>
    <row r="55" spans="1:12" ht="18.75" x14ac:dyDescent="0.3">
      <c r="A55" s="282" t="s">
        <v>84</v>
      </c>
      <c r="B55" s="359" t="str">
        <f>B21</f>
        <v>HYDROCHLOROTHIAZIDE USP 12.5 MG</v>
      </c>
    </row>
    <row r="56" spans="1:12" ht="26.25" customHeight="1" x14ac:dyDescent="0.4">
      <c r="A56" s="360" t="s">
        <v>85</v>
      </c>
      <c r="B56" s="361">
        <v>12.5</v>
      </c>
      <c r="C56" s="282" t="str">
        <f>B20</f>
        <v>HYDROCHLOROTHIAZIDE USP 12.5 MG</v>
      </c>
      <c r="H56" s="362"/>
    </row>
    <row r="57" spans="1:12" ht="18.75" x14ac:dyDescent="0.3">
      <c r="A57" s="359" t="s">
        <v>86</v>
      </c>
      <c r="B57" s="451">
        <f>Uniformity!C46</f>
        <v>281.89049999999997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87</v>
      </c>
      <c r="B59" s="306">
        <v>50</v>
      </c>
      <c r="C59" s="282"/>
      <c r="D59" s="363" t="s">
        <v>88</v>
      </c>
      <c r="E59" s="364" t="s">
        <v>60</v>
      </c>
      <c r="F59" s="364" t="s">
        <v>61</v>
      </c>
      <c r="G59" s="364" t="s">
        <v>89</v>
      </c>
      <c r="H59" s="309" t="s">
        <v>90</v>
      </c>
      <c r="L59" s="295"/>
    </row>
    <row r="60" spans="1:12" s="14" customFormat="1" ht="26.25" customHeight="1" x14ac:dyDescent="0.4">
      <c r="A60" s="307" t="s">
        <v>91</v>
      </c>
      <c r="B60" s="308">
        <v>4</v>
      </c>
      <c r="C60" s="855" t="s">
        <v>92</v>
      </c>
      <c r="D60" s="858">
        <v>284.72000000000003</v>
      </c>
      <c r="E60" s="365">
        <v>1</v>
      </c>
      <c r="F60" s="366">
        <v>17038313</v>
      </c>
      <c r="G60" s="452">
        <f>IF(ISBLANK(F60),"-",(F60/$D$50*$D$47*$B$68)*($B$57/$D$60))</f>
        <v>12.148463316872057</v>
      </c>
      <c r="H60" s="367">
        <f t="shared" ref="H60:H71" si="0">IF(ISBLANK(F60),"-",G60/$B$56)</f>
        <v>0.97187706534976459</v>
      </c>
      <c r="L60" s="295"/>
    </row>
    <row r="61" spans="1:12" s="14" customFormat="1" ht="26.25" customHeight="1" x14ac:dyDescent="0.4">
      <c r="A61" s="307" t="s">
        <v>93</v>
      </c>
      <c r="B61" s="308">
        <v>25</v>
      </c>
      <c r="C61" s="856"/>
      <c r="D61" s="859"/>
      <c r="E61" s="368">
        <v>2</v>
      </c>
      <c r="F61" s="320">
        <v>17066096</v>
      </c>
      <c r="G61" s="453">
        <f>IF(ISBLANK(F61),"-",(F61/$D$50*$D$47*$B$68)*($B$57/$D$60))</f>
        <v>12.168272834183583</v>
      </c>
      <c r="H61" s="369">
        <f t="shared" si="0"/>
        <v>0.97346182673468662</v>
      </c>
      <c r="L61" s="295"/>
    </row>
    <row r="62" spans="1:12" s="14" customFormat="1" ht="26.25" customHeight="1" x14ac:dyDescent="0.4">
      <c r="A62" s="307" t="s">
        <v>94</v>
      </c>
      <c r="B62" s="308">
        <v>1</v>
      </c>
      <c r="C62" s="856"/>
      <c r="D62" s="859"/>
      <c r="E62" s="368">
        <v>3</v>
      </c>
      <c r="F62" s="370">
        <v>17167857</v>
      </c>
      <c r="G62" s="453">
        <f>IF(ISBLANK(F62),"-",(F62/$D$50*$D$47*$B$68)*($B$57/$D$60))</f>
        <v>12.240829300048967</v>
      </c>
      <c r="H62" s="369">
        <f t="shared" si="0"/>
        <v>0.97926634400391732</v>
      </c>
      <c r="L62" s="295"/>
    </row>
    <row r="63" spans="1:12" ht="27" customHeight="1" x14ac:dyDescent="0.4">
      <c r="A63" s="307" t="s">
        <v>95</v>
      </c>
      <c r="B63" s="308">
        <v>1</v>
      </c>
      <c r="C63" s="866"/>
      <c r="D63" s="860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96</v>
      </c>
      <c r="B64" s="308">
        <v>1</v>
      </c>
      <c r="C64" s="855" t="s">
        <v>97</v>
      </c>
      <c r="D64" s="858">
        <v>279.43</v>
      </c>
      <c r="E64" s="365">
        <v>1</v>
      </c>
      <c r="F64" s="366">
        <v>17100625</v>
      </c>
      <c r="G64" s="454">
        <f>IF(ISBLANK(F64),"-",(F64/$D$50*$D$47*$B$68)*($B$57/$D$64))</f>
        <v>12.42372078070153</v>
      </c>
      <c r="H64" s="373">
        <f t="shared" si="0"/>
        <v>0.99389766245612232</v>
      </c>
    </row>
    <row r="65" spans="1:8" ht="26.25" customHeight="1" x14ac:dyDescent="0.4">
      <c r="A65" s="307" t="s">
        <v>98</v>
      </c>
      <c r="B65" s="308">
        <v>1</v>
      </c>
      <c r="C65" s="856"/>
      <c r="D65" s="859"/>
      <c r="E65" s="368">
        <v>2</v>
      </c>
      <c r="F65" s="320">
        <v>17103823</v>
      </c>
      <c r="G65" s="455">
        <f>IF(ISBLANK(F65),"-",(F65/$D$50*$D$47*$B$68)*($B$57/$D$64))</f>
        <v>12.426044149529082</v>
      </c>
      <c r="H65" s="374">
        <f t="shared" si="0"/>
        <v>0.99408353196232657</v>
      </c>
    </row>
    <row r="66" spans="1:8" ht="26.25" customHeight="1" x14ac:dyDescent="0.4">
      <c r="A66" s="307" t="s">
        <v>99</v>
      </c>
      <c r="B66" s="308">
        <v>1</v>
      </c>
      <c r="C66" s="856"/>
      <c r="D66" s="859"/>
      <c r="E66" s="368">
        <v>3</v>
      </c>
      <c r="F66" s="320">
        <v>17146765</v>
      </c>
      <c r="G66" s="455">
        <f>IF(ISBLANK(F66),"-",(F66/$D$50*$D$47*$B$68)*($B$57/$D$64))</f>
        <v>12.457241805624394</v>
      </c>
      <c r="H66" s="374">
        <f t="shared" si="0"/>
        <v>0.99657934444995144</v>
      </c>
    </row>
    <row r="67" spans="1:8" ht="27" customHeight="1" x14ac:dyDescent="0.4">
      <c r="A67" s="307" t="s">
        <v>100</v>
      </c>
      <c r="B67" s="308">
        <v>1</v>
      </c>
      <c r="C67" s="866"/>
      <c r="D67" s="860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101</v>
      </c>
      <c r="B68" s="376">
        <f>(B67/B66)*(B65/B64)*(B63/B62)*(B61/B60)*B59</f>
        <v>312.5</v>
      </c>
      <c r="C68" s="855" t="s">
        <v>102</v>
      </c>
      <c r="D68" s="858">
        <v>281.06</v>
      </c>
      <c r="E68" s="365">
        <v>1</v>
      </c>
      <c r="F68" s="366">
        <v>17272876</v>
      </c>
      <c r="G68" s="454">
        <f>IF(ISBLANK(F68),"-",(F68/$D$50*$D$47*$B$68)*($B$57/$D$68))</f>
        <v>12.476085514447984</v>
      </c>
      <c r="H68" s="369">
        <f t="shared" si="0"/>
        <v>0.99808684115583868</v>
      </c>
    </row>
    <row r="69" spans="1:8" ht="27" customHeight="1" x14ac:dyDescent="0.4">
      <c r="A69" s="355" t="s">
        <v>103</v>
      </c>
      <c r="B69" s="377">
        <f>(D47*B68)/B56*B57</f>
        <v>281.89049999999997</v>
      </c>
      <c r="C69" s="856"/>
      <c r="D69" s="859"/>
      <c r="E69" s="368">
        <v>2</v>
      </c>
      <c r="F69" s="320">
        <v>17342222</v>
      </c>
      <c r="G69" s="455">
        <f>IF(ISBLANK(F69),"-",(F69/$D$50*$D$47*$B$68)*($B$57/$D$68))</f>
        <v>12.526173677304298</v>
      </c>
      <c r="H69" s="369">
        <f t="shared" si="0"/>
        <v>1.0020938941843438</v>
      </c>
    </row>
    <row r="70" spans="1:8" ht="26.25" customHeight="1" x14ac:dyDescent="0.4">
      <c r="A70" s="861" t="s">
        <v>76</v>
      </c>
      <c r="B70" s="862"/>
      <c r="C70" s="856"/>
      <c r="D70" s="859"/>
      <c r="E70" s="368">
        <v>3</v>
      </c>
      <c r="F70" s="320">
        <v>17394973</v>
      </c>
      <c r="G70" s="455">
        <f>IF(ISBLANK(F70),"-",(F70/$D$50*$D$47*$B$68)*($B$57/$D$68))</f>
        <v>12.564275380053317</v>
      </c>
      <c r="H70" s="369">
        <f t="shared" si="0"/>
        <v>1.0051420304042653</v>
      </c>
    </row>
    <row r="71" spans="1:8" ht="27" customHeight="1" x14ac:dyDescent="0.4">
      <c r="A71" s="863"/>
      <c r="B71" s="864"/>
      <c r="C71" s="857"/>
      <c r="D71" s="860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69</v>
      </c>
      <c r="G72" s="461">
        <f>AVERAGE(G60:G71)</f>
        <v>12.381234084307247</v>
      </c>
      <c r="H72" s="382">
        <f>AVERAGE(H60:H71)</f>
        <v>0.99049872674457973</v>
      </c>
    </row>
    <row r="73" spans="1:8" ht="26.25" customHeight="1" x14ac:dyDescent="0.4">
      <c r="C73" s="379"/>
      <c r="D73" s="379"/>
      <c r="E73" s="379"/>
      <c r="F73" s="383" t="s">
        <v>82</v>
      </c>
      <c r="G73" s="457">
        <f>STDEV(G60:G71)/G72</f>
        <v>1.2523727812007069E-2</v>
      </c>
      <c r="H73" s="457">
        <f>STDEV(H60:H71)/H72</f>
        <v>1.2523727812007042E-2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19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104</v>
      </c>
      <c r="B76" s="387" t="s">
        <v>105</v>
      </c>
      <c r="C76" s="842" t="str">
        <f>B20</f>
        <v>HYDROCHLOROTHIAZIDE USP 12.5 MG</v>
      </c>
      <c r="D76" s="842"/>
      <c r="E76" s="388" t="s">
        <v>106</v>
      </c>
      <c r="F76" s="388"/>
      <c r="G76" s="389">
        <f>H72</f>
        <v>0.99049872674457973</v>
      </c>
      <c r="H76" s="390"/>
    </row>
    <row r="77" spans="1:8" ht="18.75" x14ac:dyDescent="0.3">
      <c r="A77" s="290" t="s">
        <v>107</v>
      </c>
      <c r="B77" s="290" t="s">
        <v>108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865" t="str">
        <f>B26</f>
        <v>HYDROCHLOROTHIAZIDE</v>
      </c>
      <c r="C79" s="865"/>
    </row>
    <row r="80" spans="1:8" ht="26.25" customHeight="1" x14ac:dyDescent="0.4">
      <c r="A80" s="292" t="s">
        <v>46</v>
      </c>
      <c r="B80" s="865" t="str">
        <f>B27</f>
        <v>H9 1</v>
      </c>
      <c r="C80" s="865"/>
    </row>
    <row r="81" spans="1:12" ht="27" customHeight="1" x14ac:dyDescent="0.4">
      <c r="A81" s="292" t="s">
        <v>6</v>
      </c>
      <c r="B81" s="391">
        <f>B28</f>
        <v>99.7</v>
      </c>
    </row>
    <row r="82" spans="1:12" s="14" customFormat="1" ht="27" customHeight="1" x14ac:dyDescent="0.4">
      <c r="A82" s="292" t="s">
        <v>47</v>
      </c>
      <c r="B82" s="294">
        <v>0</v>
      </c>
      <c r="C82" s="844" t="s">
        <v>48</v>
      </c>
      <c r="D82" s="845"/>
      <c r="E82" s="845"/>
      <c r="F82" s="845"/>
      <c r="G82" s="846"/>
      <c r="I82" s="295"/>
      <c r="J82" s="295"/>
      <c r="K82" s="295"/>
      <c r="L82" s="295"/>
    </row>
    <row r="83" spans="1:12" s="14" customFormat="1" ht="19.5" customHeight="1" x14ac:dyDescent="0.3">
      <c r="A83" s="292" t="s">
        <v>49</v>
      </c>
      <c r="B83" s="296">
        <f>B81-B82</f>
        <v>99.7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50</v>
      </c>
      <c r="B84" s="299">
        <v>1</v>
      </c>
      <c r="C84" s="847" t="s">
        <v>109</v>
      </c>
      <c r="D84" s="848"/>
      <c r="E84" s="848"/>
      <c r="F84" s="848"/>
      <c r="G84" s="848"/>
      <c r="H84" s="849"/>
      <c r="I84" s="295"/>
      <c r="J84" s="295"/>
      <c r="K84" s="295"/>
      <c r="L84" s="295"/>
    </row>
    <row r="85" spans="1:12" s="14" customFormat="1" ht="27" customHeight="1" x14ac:dyDescent="0.4">
      <c r="A85" s="292" t="s">
        <v>52</v>
      </c>
      <c r="B85" s="299">
        <v>1</v>
      </c>
      <c r="C85" s="847" t="s">
        <v>110</v>
      </c>
      <c r="D85" s="848"/>
      <c r="E85" s="848"/>
      <c r="F85" s="848"/>
      <c r="G85" s="848"/>
      <c r="H85" s="849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54</v>
      </c>
      <c r="B87" s="304">
        <f>B84/B85</f>
        <v>1</v>
      </c>
      <c r="C87" s="282" t="s">
        <v>55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56</v>
      </c>
      <c r="B89" s="306">
        <v>100</v>
      </c>
      <c r="D89" s="392" t="s">
        <v>57</v>
      </c>
      <c r="E89" s="393"/>
      <c r="F89" s="850" t="s">
        <v>58</v>
      </c>
      <c r="G89" s="851"/>
    </row>
    <row r="90" spans="1:12" ht="27" customHeight="1" x14ac:dyDescent="0.4">
      <c r="A90" s="307" t="s">
        <v>59</v>
      </c>
      <c r="B90" s="308">
        <v>4</v>
      </c>
      <c r="C90" s="394" t="s">
        <v>60</v>
      </c>
      <c r="D90" s="310" t="s">
        <v>61</v>
      </c>
      <c r="E90" s="311" t="s">
        <v>62</v>
      </c>
      <c r="F90" s="310" t="s">
        <v>61</v>
      </c>
      <c r="G90" s="395" t="s">
        <v>62</v>
      </c>
      <c r="I90" s="313" t="s">
        <v>63</v>
      </c>
    </row>
    <row r="91" spans="1:12" ht="26.25" customHeight="1" x14ac:dyDescent="0.4">
      <c r="A91" s="307" t="s">
        <v>64</v>
      </c>
      <c r="B91" s="308">
        <v>25</v>
      </c>
      <c r="C91" s="396">
        <v>1</v>
      </c>
      <c r="D91" s="315">
        <v>5372606</v>
      </c>
      <c r="E91" s="316">
        <f>IF(ISBLANK(D91),"-",$D$101/$D$98*D91)</f>
        <v>5486028.6325486759</v>
      </c>
      <c r="F91" s="315">
        <v>5007133</v>
      </c>
      <c r="G91" s="317">
        <f>IF(ISBLANK(F91),"-",$D$101/$F$98*F91)</f>
        <v>5440368.0484743193</v>
      </c>
      <c r="I91" s="318"/>
    </row>
    <row r="92" spans="1:12" ht="26.25" customHeight="1" x14ac:dyDescent="0.4">
      <c r="A92" s="307" t="s">
        <v>65</v>
      </c>
      <c r="B92" s="308">
        <v>3</v>
      </c>
      <c r="C92" s="380">
        <v>2</v>
      </c>
      <c r="D92" s="320">
        <v>5428906</v>
      </c>
      <c r="E92" s="321">
        <f>IF(ISBLANK(D92),"-",$D$101/$D$98*D92)</f>
        <v>5543517.198062784</v>
      </c>
      <c r="F92" s="320">
        <v>5047938</v>
      </c>
      <c r="G92" s="322">
        <f>IF(ISBLANK(F92),"-",$D$101/$F$98*F92)</f>
        <v>5484703.6429588273</v>
      </c>
      <c r="I92" s="852">
        <f>ABS((F96/D96*D95)-F95)/D95</f>
        <v>8.472185254080734E-3</v>
      </c>
    </row>
    <row r="93" spans="1:12" ht="26.25" customHeight="1" x14ac:dyDescent="0.4">
      <c r="A93" s="307" t="s">
        <v>66</v>
      </c>
      <c r="B93" s="308">
        <v>10</v>
      </c>
      <c r="C93" s="380">
        <v>3</v>
      </c>
      <c r="D93" s="320">
        <v>5376419</v>
      </c>
      <c r="E93" s="321">
        <f>IF(ISBLANK(D93),"-",$D$101/$D$98*D93)</f>
        <v>5489922.1298898002</v>
      </c>
      <c r="F93" s="320">
        <v>5011833</v>
      </c>
      <c r="G93" s="322">
        <f>IF(ISBLANK(F93),"-",$D$101/$F$98*F93)</f>
        <v>5445474.7092775833</v>
      </c>
      <c r="I93" s="852"/>
    </row>
    <row r="94" spans="1:12" ht="27" customHeight="1" x14ac:dyDescent="0.4">
      <c r="A94" s="307" t="s">
        <v>67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68</v>
      </c>
      <c r="B95" s="308">
        <v>1</v>
      </c>
      <c r="C95" s="399" t="s">
        <v>69</v>
      </c>
      <c r="D95" s="400">
        <f>AVERAGE(D91:D94)</f>
        <v>5392643.666666667</v>
      </c>
      <c r="E95" s="331">
        <f>AVERAGE(E91:E94)</f>
        <v>5506489.320167087</v>
      </c>
      <c r="F95" s="401">
        <f>AVERAGE(F91:F94)</f>
        <v>5022301.333333333</v>
      </c>
      <c r="G95" s="402">
        <f>AVERAGE(G91:G94)</f>
        <v>5456848.8002369097</v>
      </c>
    </row>
    <row r="96" spans="1:12" ht="26.25" customHeight="1" x14ac:dyDescent="0.4">
      <c r="A96" s="307" t="s">
        <v>70</v>
      </c>
      <c r="B96" s="293">
        <v>1</v>
      </c>
      <c r="C96" s="403" t="s">
        <v>111</v>
      </c>
      <c r="D96" s="404">
        <v>25.58</v>
      </c>
      <c r="E96" s="323"/>
      <c r="F96" s="335">
        <v>24.04</v>
      </c>
    </row>
    <row r="97" spans="1:10" ht="26.25" customHeight="1" x14ac:dyDescent="0.4">
      <c r="A97" s="307" t="s">
        <v>72</v>
      </c>
      <c r="B97" s="293">
        <v>1</v>
      </c>
      <c r="C97" s="405" t="s">
        <v>112</v>
      </c>
      <c r="D97" s="406">
        <f>D96*$B$87</f>
        <v>25.58</v>
      </c>
      <c r="E97" s="338"/>
      <c r="F97" s="337">
        <f>F96*$B$87</f>
        <v>24.04</v>
      </c>
    </row>
    <row r="98" spans="1:10" ht="19.5" customHeight="1" x14ac:dyDescent="0.3">
      <c r="A98" s="307" t="s">
        <v>74</v>
      </c>
      <c r="B98" s="407">
        <f>(B97/B96)*(B95/B94)*(B93/B92)*(B91/B90)*B89</f>
        <v>2083.3333333333335</v>
      </c>
      <c r="C98" s="405" t="s">
        <v>113</v>
      </c>
      <c r="D98" s="408">
        <f>D97*$B$83/100</f>
        <v>25.503260000000001</v>
      </c>
      <c r="E98" s="341"/>
      <c r="F98" s="340">
        <f>F97*$B$83/100</f>
        <v>23.967880000000001</v>
      </c>
    </row>
    <row r="99" spans="1:10" ht="19.5" customHeight="1" x14ac:dyDescent="0.3">
      <c r="A99" s="838" t="s">
        <v>76</v>
      </c>
      <c r="B99" s="853"/>
      <c r="C99" s="405" t="s">
        <v>114</v>
      </c>
      <c r="D99" s="409">
        <f>D98/$B$98</f>
        <v>1.22415648E-2</v>
      </c>
      <c r="E99" s="341"/>
      <c r="F99" s="344">
        <f>F98/$B$98</f>
        <v>1.1504582399999999E-2</v>
      </c>
      <c r="G99" s="410"/>
      <c r="H99" s="333"/>
    </row>
    <row r="100" spans="1:10" ht="19.5" customHeight="1" x14ac:dyDescent="0.3">
      <c r="A100" s="840"/>
      <c r="B100" s="854"/>
      <c r="C100" s="405" t="s">
        <v>78</v>
      </c>
      <c r="D100" s="411">
        <f>$B$56/$B$116</f>
        <v>1.2500000000000001E-2</v>
      </c>
      <c r="F100" s="349"/>
      <c r="G100" s="412"/>
      <c r="H100" s="333"/>
    </row>
    <row r="101" spans="1:10" ht="18.75" x14ac:dyDescent="0.3">
      <c r="C101" s="405" t="s">
        <v>79</v>
      </c>
      <c r="D101" s="406">
        <f>D100*$B$98</f>
        <v>26.041666666666671</v>
      </c>
      <c r="F101" s="349"/>
      <c r="G101" s="410"/>
      <c r="H101" s="333"/>
    </row>
    <row r="102" spans="1:10" ht="19.5" customHeight="1" x14ac:dyDescent="0.3">
      <c r="C102" s="413" t="s">
        <v>80</v>
      </c>
      <c r="D102" s="414">
        <f>D101/B34</f>
        <v>26.041666666666671</v>
      </c>
      <c r="F102" s="353"/>
      <c r="G102" s="410"/>
      <c r="H102" s="333"/>
      <c r="J102" s="415"/>
    </row>
    <row r="103" spans="1:10" ht="18.75" x14ac:dyDescent="0.3">
      <c r="C103" s="416" t="s">
        <v>115</v>
      </c>
      <c r="D103" s="417">
        <f>AVERAGE(E91:E94,G91:G94)</f>
        <v>5481669.0602019988</v>
      </c>
      <c r="F103" s="353"/>
      <c r="G103" s="418"/>
      <c r="H103" s="333"/>
      <c r="J103" s="419"/>
    </row>
    <row r="104" spans="1:10" ht="18.75" x14ac:dyDescent="0.3">
      <c r="C104" s="383" t="s">
        <v>82</v>
      </c>
      <c r="D104" s="420">
        <f>STDEV(E91:E94,G91:G94)/D103</f>
        <v>6.7951365668377384E-3</v>
      </c>
      <c r="F104" s="353"/>
      <c r="G104" s="410"/>
      <c r="H104" s="333"/>
      <c r="J104" s="419"/>
    </row>
    <row r="105" spans="1:10" ht="19.5" customHeight="1" x14ac:dyDescent="0.3">
      <c r="C105" s="385" t="s">
        <v>19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116</v>
      </c>
      <c r="B107" s="306">
        <v>1000</v>
      </c>
      <c r="C107" s="422" t="s">
        <v>117</v>
      </c>
      <c r="D107" s="423" t="s">
        <v>61</v>
      </c>
      <c r="E107" s="424" t="s">
        <v>118</v>
      </c>
      <c r="F107" s="425" t="s">
        <v>119</v>
      </c>
    </row>
    <row r="108" spans="1:10" ht="26.25" customHeight="1" x14ac:dyDescent="0.4">
      <c r="A108" s="307" t="s">
        <v>120</v>
      </c>
      <c r="B108" s="308">
        <v>1</v>
      </c>
      <c r="C108" s="426">
        <v>1</v>
      </c>
      <c r="D108" s="427">
        <v>5305806</v>
      </c>
      <c r="E108" s="458">
        <f t="shared" ref="E108:E113" si="1">IF(ISBLANK(D108),"-",D108/$D$103*$D$100*$B$116)</f>
        <v>12.098974650169055</v>
      </c>
      <c r="F108" s="428">
        <f t="shared" ref="F108:F113" si="2">IF(ISBLANK(D108), "-", E108/$B$56)</f>
        <v>0.96791797201352436</v>
      </c>
    </row>
    <row r="109" spans="1:10" ht="26.25" customHeight="1" x14ac:dyDescent="0.4">
      <c r="A109" s="307" t="s">
        <v>93</v>
      </c>
      <c r="B109" s="308">
        <v>1</v>
      </c>
      <c r="C109" s="426">
        <v>2</v>
      </c>
      <c r="D109" s="427">
        <v>5291888</v>
      </c>
      <c r="E109" s="459">
        <f t="shared" si="1"/>
        <v>12.067237053811205</v>
      </c>
      <c r="F109" s="429">
        <f t="shared" si="2"/>
        <v>0.96537896430489634</v>
      </c>
    </row>
    <row r="110" spans="1:10" ht="26.25" customHeight="1" x14ac:dyDescent="0.4">
      <c r="A110" s="307" t="s">
        <v>94</v>
      </c>
      <c r="B110" s="308">
        <v>1</v>
      </c>
      <c r="C110" s="426">
        <v>3</v>
      </c>
      <c r="D110" s="427">
        <v>5128940</v>
      </c>
      <c r="E110" s="459">
        <f t="shared" si="1"/>
        <v>11.695662269264663</v>
      </c>
      <c r="F110" s="429">
        <f t="shared" si="2"/>
        <v>0.93565298154117305</v>
      </c>
    </row>
    <row r="111" spans="1:10" ht="26.25" customHeight="1" x14ac:dyDescent="0.4">
      <c r="A111" s="307" t="s">
        <v>95</v>
      </c>
      <c r="B111" s="308">
        <v>1</v>
      </c>
      <c r="C111" s="426">
        <v>4</v>
      </c>
      <c r="D111" s="427">
        <v>5353815</v>
      </c>
      <c r="E111" s="459">
        <f t="shared" si="1"/>
        <v>12.208450886951923</v>
      </c>
      <c r="F111" s="429">
        <f t="shared" si="2"/>
        <v>0.97667607095615383</v>
      </c>
    </row>
    <row r="112" spans="1:10" ht="26.25" customHeight="1" x14ac:dyDescent="0.4">
      <c r="A112" s="307" t="s">
        <v>96</v>
      </c>
      <c r="B112" s="308">
        <v>1</v>
      </c>
      <c r="C112" s="426">
        <v>5</v>
      </c>
      <c r="D112" s="427">
        <v>5361189</v>
      </c>
      <c r="E112" s="459">
        <f t="shared" si="1"/>
        <v>12.225266020990059</v>
      </c>
      <c r="F112" s="429">
        <f t="shared" si="2"/>
        <v>0.97802128167920477</v>
      </c>
    </row>
    <row r="113" spans="1:10" ht="26.25" customHeight="1" x14ac:dyDescent="0.4">
      <c r="A113" s="307" t="s">
        <v>98</v>
      </c>
      <c r="B113" s="308">
        <v>1</v>
      </c>
      <c r="C113" s="430">
        <v>6</v>
      </c>
      <c r="D113" s="431">
        <v>5347446</v>
      </c>
      <c r="E113" s="460">
        <f t="shared" si="1"/>
        <v>12.193927481922238</v>
      </c>
      <c r="F113" s="432">
        <f t="shared" si="2"/>
        <v>0.97551419855377897</v>
      </c>
    </row>
    <row r="114" spans="1:10" ht="26.25" customHeight="1" x14ac:dyDescent="0.4">
      <c r="A114" s="307" t="s">
        <v>99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100</v>
      </c>
      <c r="B115" s="308">
        <v>1</v>
      </c>
      <c r="C115" s="426"/>
      <c r="D115" s="434" t="s">
        <v>69</v>
      </c>
      <c r="E115" s="462">
        <f>AVERAGE(E108:E113)</f>
        <v>12.081586393851524</v>
      </c>
      <c r="F115" s="435">
        <f>AVERAGE(F108:F113)</f>
        <v>0.96652691150812187</v>
      </c>
    </row>
    <row r="116" spans="1:10" ht="27" customHeight="1" x14ac:dyDescent="0.4">
      <c r="A116" s="307" t="s">
        <v>101</v>
      </c>
      <c r="B116" s="339">
        <f>(B115/B114)*(B113/B112)*(B111/B110)*(B109/B108)*B107</f>
        <v>1000</v>
      </c>
      <c r="C116" s="436"/>
      <c r="D116" s="399" t="s">
        <v>82</v>
      </c>
      <c r="E116" s="437">
        <f>STDEV(E108:E113)/E115</f>
        <v>1.6504572968446391E-2</v>
      </c>
      <c r="F116" s="437">
        <f>STDEV(F108:F113)/F115</f>
        <v>1.6504572968446381E-2</v>
      </c>
      <c r="I116" s="281"/>
    </row>
    <row r="117" spans="1:10" ht="27" customHeight="1" x14ac:dyDescent="0.4">
      <c r="A117" s="838" t="s">
        <v>76</v>
      </c>
      <c r="B117" s="839"/>
      <c r="C117" s="438"/>
      <c r="D117" s="439" t="s">
        <v>19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840"/>
      <c r="B118" s="841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104</v>
      </c>
      <c r="B120" s="387" t="s">
        <v>121</v>
      </c>
      <c r="C120" s="842" t="str">
        <f>B20</f>
        <v>HYDROCHLOROTHIAZIDE USP 12.5 MG</v>
      </c>
      <c r="D120" s="842"/>
      <c r="E120" s="388" t="s">
        <v>122</v>
      </c>
      <c r="F120" s="388"/>
      <c r="G120" s="389">
        <f>F115</f>
        <v>0.96652691150812187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843" t="s">
        <v>24</v>
      </c>
      <c r="C122" s="843"/>
      <c r="E122" s="394" t="s">
        <v>25</v>
      </c>
      <c r="F122" s="443"/>
      <c r="G122" s="843" t="s">
        <v>26</v>
      </c>
      <c r="H122" s="843"/>
    </row>
    <row r="123" spans="1:10" ht="69.95" customHeight="1" x14ac:dyDescent="0.3">
      <c r="A123" s="444" t="s">
        <v>27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28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4" priority="1" operator="greaterThan">
      <formula>0.02</formula>
    </cfRule>
  </conditionalFormatting>
  <conditionalFormatting sqref="D51">
    <cfRule type="cellIs" dxfId="13" priority="2" operator="greaterThan">
      <formula>0.02</formula>
    </cfRule>
  </conditionalFormatting>
  <conditionalFormatting sqref="G73">
    <cfRule type="cellIs" dxfId="12" priority="3" operator="greaterThan">
      <formula>0.02</formula>
    </cfRule>
  </conditionalFormatting>
  <conditionalFormatting sqref="H73">
    <cfRule type="cellIs" dxfId="11" priority="4" operator="greaterThan">
      <formula>0.02</formula>
    </cfRule>
  </conditionalFormatting>
  <conditionalFormatting sqref="D104">
    <cfRule type="cellIs" dxfId="10" priority="5" operator="greaterThan">
      <formula>0.02</formula>
    </cfRule>
  </conditionalFormatting>
  <conditionalFormatting sqref="I39">
    <cfRule type="cellIs" dxfId="9" priority="6" operator="lessThanOrEqual">
      <formula>0.02</formula>
    </cfRule>
  </conditionalFormatting>
  <conditionalFormatting sqref="I39">
    <cfRule type="cellIs" dxfId="8" priority="7" operator="greaterThan">
      <formula>0.02</formula>
    </cfRule>
  </conditionalFormatting>
  <conditionalFormatting sqref="I92">
    <cfRule type="cellIs" dxfId="7" priority="8" operator="lessThanOrEqual">
      <formula>0.02</formula>
    </cfRule>
  </conditionalFormatting>
  <conditionalFormatting sqref="I92">
    <cfRule type="cellIs" dxfId="6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zoomScale="60" zoomScaleNormal="70" workbookViewId="0">
      <selection sqref="A1:G8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836" t="s">
        <v>43</v>
      </c>
      <c r="B1" s="836"/>
      <c r="C1" s="836"/>
      <c r="D1" s="836"/>
      <c r="E1" s="836"/>
      <c r="F1" s="836"/>
      <c r="G1" s="836"/>
    </row>
    <row r="2" spans="1:7" x14ac:dyDescent="0.2">
      <c r="A2" s="836"/>
      <c r="B2" s="836"/>
      <c r="C2" s="836"/>
      <c r="D2" s="836"/>
      <c r="E2" s="836"/>
      <c r="F2" s="836"/>
      <c r="G2" s="836"/>
    </row>
    <row r="3" spans="1:7" x14ac:dyDescent="0.2">
      <c r="A3" s="836"/>
      <c r="B3" s="836"/>
      <c r="C3" s="836"/>
      <c r="D3" s="836"/>
      <c r="E3" s="836"/>
      <c r="F3" s="836"/>
      <c r="G3" s="836"/>
    </row>
    <row r="4" spans="1:7" x14ac:dyDescent="0.2">
      <c r="A4" s="836"/>
      <c r="B4" s="836"/>
      <c r="C4" s="836"/>
      <c r="D4" s="836"/>
      <c r="E4" s="836"/>
      <c r="F4" s="836"/>
      <c r="G4" s="836"/>
    </row>
    <row r="5" spans="1:7" x14ac:dyDescent="0.2">
      <c r="A5" s="836"/>
      <c r="B5" s="836"/>
      <c r="C5" s="836"/>
      <c r="D5" s="836"/>
      <c r="E5" s="836"/>
      <c r="F5" s="836"/>
      <c r="G5" s="836"/>
    </row>
    <row r="6" spans="1:7" x14ac:dyDescent="0.2">
      <c r="A6" s="836"/>
      <c r="B6" s="836"/>
      <c r="C6" s="836"/>
      <c r="D6" s="836"/>
      <c r="E6" s="836"/>
      <c r="F6" s="836"/>
      <c r="G6" s="836"/>
    </row>
    <row r="7" spans="1:7" x14ac:dyDescent="0.2">
      <c r="A7" s="836"/>
      <c r="B7" s="836"/>
      <c r="C7" s="836"/>
      <c r="D7" s="836"/>
      <c r="E7" s="836"/>
      <c r="F7" s="836"/>
      <c r="G7" s="836"/>
    </row>
    <row r="8" spans="1:7" x14ac:dyDescent="0.2">
      <c r="A8" s="837" t="s">
        <v>44</v>
      </c>
      <c r="B8" s="837"/>
      <c r="C8" s="837"/>
      <c r="D8" s="837"/>
      <c r="E8" s="837"/>
      <c r="F8" s="837"/>
      <c r="G8" s="837"/>
    </row>
    <row r="9" spans="1:7" x14ac:dyDescent="0.2">
      <c r="A9" s="837"/>
      <c r="B9" s="837"/>
      <c r="C9" s="837"/>
      <c r="D9" s="837"/>
      <c r="E9" s="837"/>
      <c r="F9" s="837"/>
      <c r="G9" s="837"/>
    </row>
    <row r="10" spans="1:7" x14ac:dyDescent="0.2">
      <c r="A10" s="837"/>
      <c r="B10" s="837"/>
      <c r="C10" s="837"/>
      <c r="D10" s="837"/>
      <c r="E10" s="837"/>
      <c r="F10" s="837"/>
      <c r="G10" s="837"/>
    </row>
    <row r="11" spans="1:7" x14ac:dyDescent="0.2">
      <c r="A11" s="837"/>
      <c r="B11" s="837"/>
      <c r="C11" s="837"/>
      <c r="D11" s="837"/>
      <c r="E11" s="837"/>
      <c r="F11" s="837"/>
      <c r="G11" s="837"/>
    </row>
    <row r="12" spans="1:7" x14ac:dyDescent="0.2">
      <c r="A12" s="837"/>
      <c r="B12" s="837"/>
      <c r="C12" s="837"/>
      <c r="D12" s="837"/>
      <c r="E12" s="837"/>
      <c r="F12" s="837"/>
      <c r="G12" s="837"/>
    </row>
    <row r="13" spans="1:7" x14ac:dyDescent="0.2">
      <c r="A13" s="837"/>
      <c r="B13" s="837"/>
      <c r="C13" s="837"/>
      <c r="D13" s="837"/>
      <c r="E13" s="837"/>
      <c r="F13" s="837"/>
      <c r="G13" s="837"/>
    </row>
    <row r="14" spans="1:7" x14ac:dyDescent="0.2">
      <c r="A14" s="837"/>
      <c r="B14" s="837"/>
      <c r="C14" s="837"/>
      <c r="D14" s="837"/>
      <c r="E14" s="837"/>
      <c r="F14" s="837"/>
      <c r="G14" s="837"/>
    </row>
    <row r="15" spans="1:7" ht="19.5" customHeight="1" x14ac:dyDescent="0.3">
      <c r="A15" s="464"/>
      <c r="B15" s="464"/>
      <c r="C15" s="464"/>
      <c r="D15" s="464"/>
      <c r="E15" s="464"/>
      <c r="F15" s="464"/>
      <c r="G15" s="464"/>
    </row>
    <row r="16" spans="1:7" ht="19.5" customHeight="1" x14ac:dyDescent="0.3">
      <c r="A16" s="870" t="s">
        <v>29</v>
      </c>
      <c r="B16" s="871"/>
      <c r="C16" s="871"/>
      <c r="D16" s="871"/>
      <c r="E16" s="871"/>
      <c r="F16" s="871"/>
      <c r="G16" s="871"/>
    </row>
    <row r="17" spans="1:7" ht="18.75" customHeight="1" x14ac:dyDescent="0.3">
      <c r="A17" s="465" t="s">
        <v>45</v>
      </c>
      <c r="B17" s="465"/>
      <c r="C17" s="464"/>
      <c r="D17" s="464"/>
      <c r="E17" s="464"/>
      <c r="F17" s="464"/>
      <c r="G17" s="464"/>
    </row>
    <row r="18" spans="1:7" ht="26.25" customHeight="1" x14ac:dyDescent="0.4">
      <c r="A18" s="466" t="s">
        <v>31</v>
      </c>
      <c r="B18" s="869" t="s">
        <v>5</v>
      </c>
      <c r="C18" s="869"/>
      <c r="D18" s="467"/>
      <c r="E18" s="467"/>
      <c r="F18" s="464"/>
      <c r="G18" s="464"/>
    </row>
    <row r="19" spans="1:7" ht="26.25" customHeight="1" x14ac:dyDescent="0.4">
      <c r="A19" s="466" t="s">
        <v>32</v>
      </c>
      <c r="B19" s="822" t="s">
        <v>7</v>
      </c>
      <c r="C19" s="464">
        <v>36</v>
      </c>
      <c r="E19" s="464"/>
      <c r="F19" s="464"/>
      <c r="G19" s="464"/>
    </row>
    <row r="20" spans="1:7" ht="26.25" customHeight="1" x14ac:dyDescent="0.4">
      <c r="A20" s="466" t="s">
        <v>33</v>
      </c>
      <c r="B20" s="874" t="s">
        <v>148</v>
      </c>
      <c r="C20" s="874"/>
      <c r="D20" s="464"/>
      <c r="E20" s="464"/>
      <c r="F20" s="464"/>
      <c r="G20" s="464"/>
    </row>
    <row r="21" spans="1:7" ht="26.25" customHeight="1" x14ac:dyDescent="0.4">
      <c r="A21" s="466" t="s">
        <v>34</v>
      </c>
      <c r="B21" s="874" t="s">
        <v>148</v>
      </c>
      <c r="C21" s="874"/>
      <c r="D21" s="468"/>
      <c r="E21" s="468"/>
      <c r="F21" s="468"/>
      <c r="G21" s="468"/>
    </row>
    <row r="22" spans="1:7" ht="26.25" customHeight="1" x14ac:dyDescent="0.4">
      <c r="A22" s="466" t="s">
        <v>35</v>
      </c>
      <c r="B22" s="649" t="s">
        <v>151</v>
      </c>
      <c r="C22" s="469"/>
      <c r="D22" s="464"/>
      <c r="E22" s="464"/>
      <c r="F22" s="464"/>
      <c r="G22" s="464"/>
    </row>
    <row r="23" spans="1:7" ht="26.25" customHeight="1" x14ac:dyDescent="0.4">
      <c r="A23" s="466" t="s">
        <v>36</v>
      </c>
      <c r="B23" s="288" t="s">
        <v>152</v>
      </c>
      <c r="C23" s="469"/>
      <c r="D23" s="464"/>
      <c r="E23" s="464"/>
      <c r="F23" s="464"/>
      <c r="G23" s="464"/>
    </row>
    <row r="24" spans="1:7" ht="18.75" customHeight="1" x14ac:dyDescent="0.3">
      <c r="A24" s="466"/>
      <c r="B24" s="470"/>
      <c r="C24" s="464"/>
      <c r="D24" s="464"/>
      <c r="E24" s="464"/>
      <c r="F24" s="464"/>
      <c r="G24" s="464"/>
    </row>
    <row r="25" spans="1:7" ht="18.75" customHeight="1" x14ac:dyDescent="0.3">
      <c r="A25" s="471" t="s">
        <v>1</v>
      </c>
      <c r="B25" s="470"/>
      <c r="C25" s="464"/>
      <c r="D25" s="464"/>
      <c r="E25" s="464"/>
      <c r="F25" s="464"/>
      <c r="G25" s="464"/>
    </row>
    <row r="26" spans="1:7" ht="26.25" customHeight="1" x14ac:dyDescent="0.4">
      <c r="A26" s="472" t="s">
        <v>4</v>
      </c>
      <c r="B26" s="869" t="s">
        <v>146</v>
      </c>
      <c r="C26" s="869"/>
      <c r="D26" s="464"/>
      <c r="E26" s="464"/>
      <c r="F26" s="464"/>
      <c r="G26" s="464"/>
    </row>
    <row r="27" spans="1:7" ht="26.25" customHeight="1" x14ac:dyDescent="0.4">
      <c r="A27" s="473" t="s">
        <v>46</v>
      </c>
      <c r="B27" s="867" t="s">
        <v>147</v>
      </c>
      <c r="C27" s="867"/>
      <c r="D27" s="464"/>
      <c r="E27" s="464"/>
      <c r="F27" s="464"/>
      <c r="G27" s="464"/>
    </row>
    <row r="28" spans="1:7" ht="27" customHeight="1" x14ac:dyDescent="0.4">
      <c r="A28" s="473" t="s">
        <v>6</v>
      </c>
      <c r="B28" s="474">
        <v>100</v>
      </c>
      <c r="C28" s="464"/>
      <c r="D28" s="464"/>
      <c r="E28" s="464"/>
      <c r="F28" s="464"/>
      <c r="G28" s="464"/>
    </row>
    <row r="29" spans="1:7" ht="27" customHeight="1" x14ac:dyDescent="0.4">
      <c r="A29" s="473" t="s">
        <v>47</v>
      </c>
      <c r="B29" s="475">
        <v>0</v>
      </c>
      <c r="C29" s="847" t="s">
        <v>123</v>
      </c>
      <c r="D29" s="848"/>
      <c r="E29" s="848"/>
      <c r="F29" s="848"/>
      <c r="G29" s="849"/>
    </row>
    <row r="30" spans="1:7" ht="19.5" customHeight="1" x14ac:dyDescent="0.3">
      <c r="A30" s="473" t="s">
        <v>49</v>
      </c>
      <c r="B30" s="477">
        <f>B28-B29</f>
        <v>100</v>
      </c>
      <c r="C30" s="478"/>
      <c r="D30" s="478"/>
      <c r="E30" s="478"/>
      <c r="F30" s="478"/>
      <c r="G30" s="478"/>
    </row>
    <row r="31" spans="1:7" ht="27" customHeight="1" x14ac:dyDescent="0.4">
      <c r="A31" s="473" t="s">
        <v>50</v>
      </c>
      <c r="B31" s="479">
        <v>1</v>
      </c>
      <c r="C31" s="847" t="s">
        <v>51</v>
      </c>
      <c r="D31" s="848"/>
      <c r="E31" s="848"/>
      <c r="F31" s="848"/>
      <c r="G31" s="849"/>
    </row>
    <row r="32" spans="1:7" ht="27" customHeight="1" x14ac:dyDescent="0.4">
      <c r="A32" s="473" t="s">
        <v>52</v>
      </c>
      <c r="B32" s="479">
        <v>1</v>
      </c>
      <c r="C32" s="847" t="s">
        <v>53</v>
      </c>
      <c r="D32" s="848"/>
      <c r="E32" s="848"/>
      <c r="F32" s="848"/>
      <c r="G32" s="849"/>
    </row>
    <row r="33" spans="1:7" ht="18.75" customHeight="1" x14ac:dyDescent="0.3">
      <c r="A33" s="473"/>
      <c r="B33" s="480"/>
      <c r="C33" s="481"/>
      <c r="D33" s="481"/>
      <c r="E33" s="481"/>
      <c r="F33" s="481"/>
      <c r="G33" s="481"/>
    </row>
    <row r="34" spans="1:7" ht="18.75" customHeight="1" x14ac:dyDescent="0.3">
      <c r="A34" s="473" t="s">
        <v>54</v>
      </c>
      <c r="B34" s="482">
        <f>B31/B32</f>
        <v>1</v>
      </c>
      <c r="C34" s="464" t="s">
        <v>55</v>
      </c>
      <c r="D34" s="464"/>
      <c r="E34" s="464"/>
      <c r="F34" s="464"/>
      <c r="G34" s="464"/>
    </row>
    <row r="35" spans="1:7" ht="19.5" customHeight="1" x14ac:dyDescent="0.3">
      <c r="A35" s="473"/>
      <c r="B35" s="477"/>
      <c r="C35" s="476"/>
      <c r="D35" s="476"/>
      <c r="E35" s="476"/>
      <c r="F35" s="476"/>
      <c r="G35" s="464"/>
    </row>
    <row r="36" spans="1:7" ht="27" customHeight="1" x14ac:dyDescent="0.4">
      <c r="A36" s="483" t="s">
        <v>124</v>
      </c>
      <c r="B36" s="759">
        <v>25</v>
      </c>
      <c r="C36" s="464"/>
      <c r="D36" s="850" t="s">
        <v>57</v>
      </c>
      <c r="E36" s="868"/>
      <c r="F36" s="850" t="s">
        <v>58</v>
      </c>
      <c r="G36" s="851"/>
    </row>
    <row r="37" spans="1:7" ht="26.25" customHeight="1" x14ac:dyDescent="0.4">
      <c r="A37" s="485" t="s">
        <v>59</v>
      </c>
      <c r="B37" s="762">
        <v>4</v>
      </c>
      <c r="C37" s="487" t="s">
        <v>60</v>
      </c>
      <c r="D37" s="488" t="s">
        <v>61</v>
      </c>
      <c r="E37" s="489" t="s">
        <v>62</v>
      </c>
      <c r="F37" s="488" t="s">
        <v>61</v>
      </c>
      <c r="G37" s="490" t="s">
        <v>62</v>
      </c>
    </row>
    <row r="38" spans="1:7" ht="26.25" customHeight="1" x14ac:dyDescent="0.4">
      <c r="A38" s="485" t="s">
        <v>64</v>
      </c>
      <c r="B38" s="762">
        <v>25</v>
      </c>
      <c r="C38" s="491">
        <v>1</v>
      </c>
      <c r="D38" s="673">
        <v>244066079</v>
      </c>
      <c r="E38" s="493">
        <f>IF(ISBLANK(D38),"-",$D$48/$D$45*D38)</f>
        <v>235755690.89591888</v>
      </c>
      <c r="F38" s="673">
        <v>251190319</v>
      </c>
      <c r="G38" s="494">
        <f>IF(ISBLANK(F38),"-",$D$48/$F$45*F38)</f>
        <v>241645328.52332854</v>
      </c>
    </row>
    <row r="39" spans="1:7" ht="26.25" customHeight="1" x14ac:dyDescent="0.4">
      <c r="A39" s="485" t="s">
        <v>65</v>
      </c>
      <c r="B39" s="486">
        <v>1</v>
      </c>
      <c r="C39" s="495">
        <v>2</v>
      </c>
      <c r="D39" s="677">
        <v>244957687</v>
      </c>
      <c r="E39" s="497">
        <f>IF(ISBLANK(D39),"-",$D$48/$D$45*D39)</f>
        <v>236616939.86959675</v>
      </c>
      <c r="F39" s="677">
        <v>251401204</v>
      </c>
      <c r="G39" s="498">
        <f>IF(ISBLANK(F39),"-",$D$48/$F$45*F39)</f>
        <v>241848200.09620011</v>
      </c>
    </row>
    <row r="40" spans="1:7" ht="26.25" customHeight="1" x14ac:dyDescent="0.4">
      <c r="A40" s="485" t="s">
        <v>66</v>
      </c>
      <c r="B40" s="486">
        <v>1</v>
      </c>
      <c r="C40" s="495">
        <v>3</v>
      </c>
      <c r="D40" s="677">
        <v>244685554</v>
      </c>
      <c r="E40" s="497">
        <f>IF(ISBLANK(D40),"-",$D$48/$D$45*D40)</f>
        <v>236354072.92924416</v>
      </c>
      <c r="F40" s="677">
        <v>252154289</v>
      </c>
      <c r="G40" s="498">
        <f>IF(ISBLANK(F40),"-",$D$48/$F$45*F40)</f>
        <v>242572668.59066862</v>
      </c>
    </row>
    <row r="41" spans="1:7" ht="26.25" customHeight="1" x14ac:dyDescent="0.4">
      <c r="A41" s="485" t="s">
        <v>67</v>
      </c>
      <c r="B41" s="486">
        <v>1</v>
      </c>
      <c r="C41" s="499">
        <v>4</v>
      </c>
      <c r="D41" s="500"/>
      <c r="E41" s="501" t="str">
        <f>IF(ISBLANK(D41),"-",$D$48/$D$45*D41)</f>
        <v>-</v>
      </c>
      <c r="F41" s="500"/>
      <c r="G41" s="502" t="str">
        <f>IF(ISBLANK(F41),"-",$D$48/$F$45*F41)</f>
        <v>-</v>
      </c>
    </row>
    <row r="42" spans="1:7" ht="27" customHeight="1" x14ac:dyDescent="0.4">
      <c r="A42" s="485" t="s">
        <v>68</v>
      </c>
      <c r="B42" s="486">
        <v>1</v>
      </c>
      <c r="C42" s="503" t="s">
        <v>69</v>
      </c>
      <c r="D42" s="504">
        <f>AVERAGE(D38:D41)</f>
        <v>244569773.33333334</v>
      </c>
      <c r="E42" s="505">
        <f>AVERAGE(E38:E41)</f>
        <v>236242234.56491995</v>
      </c>
      <c r="F42" s="504">
        <f>AVERAGE(F38:F41)</f>
        <v>251581937.33333334</v>
      </c>
      <c r="G42" s="506">
        <f>AVERAGE(G38:G41)</f>
        <v>242022065.73673239</v>
      </c>
    </row>
    <row r="43" spans="1:7" ht="26.25" customHeight="1" x14ac:dyDescent="0.4">
      <c r="A43" s="485" t="s">
        <v>70</v>
      </c>
      <c r="B43" s="486">
        <v>1</v>
      </c>
      <c r="C43" s="507" t="s">
        <v>111</v>
      </c>
      <c r="D43" s="508">
        <v>41.41</v>
      </c>
      <c r="E43" s="509"/>
      <c r="F43" s="689">
        <v>41.58</v>
      </c>
      <c r="G43" s="464"/>
    </row>
    <row r="44" spans="1:7" ht="26.25" customHeight="1" x14ac:dyDescent="0.4">
      <c r="A44" s="485" t="s">
        <v>72</v>
      </c>
      <c r="B44" s="486">
        <v>1</v>
      </c>
      <c r="C44" s="510" t="s">
        <v>112</v>
      </c>
      <c r="D44" s="511">
        <f>D43*$B$34</f>
        <v>41.41</v>
      </c>
      <c r="E44" s="512"/>
      <c r="F44" s="511">
        <f>F43*$B$34</f>
        <v>41.58</v>
      </c>
      <c r="G44" s="464"/>
    </row>
    <row r="45" spans="1:7" ht="19.5" customHeight="1" x14ac:dyDescent="0.3">
      <c r="A45" s="485" t="s">
        <v>74</v>
      </c>
      <c r="B45" s="513">
        <f>(B44/B43)*(B42/B41)*(B40/B39)*(B38/B37)*B36</f>
        <v>156.25</v>
      </c>
      <c r="C45" s="510" t="s">
        <v>75</v>
      </c>
      <c r="D45" s="514">
        <f>D44*$B$30/100</f>
        <v>41.41</v>
      </c>
      <c r="E45" s="515"/>
      <c r="F45" s="514">
        <f>F44*$B$30/100</f>
        <v>41.58</v>
      </c>
      <c r="G45" s="464"/>
    </row>
    <row r="46" spans="1:7" ht="19.5" customHeight="1" x14ac:dyDescent="0.3">
      <c r="A46" s="838" t="s">
        <v>76</v>
      </c>
      <c r="B46" s="839"/>
      <c r="C46" s="510" t="s">
        <v>77</v>
      </c>
      <c r="D46" s="511">
        <f>D45/$B$45</f>
        <v>0.26502399999999998</v>
      </c>
      <c r="E46" s="515"/>
      <c r="F46" s="516">
        <f>F45/$B$45</f>
        <v>0.26611200000000002</v>
      </c>
      <c r="G46" s="464"/>
    </row>
    <row r="47" spans="1:7" ht="27" customHeight="1" x14ac:dyDescent="0.4">
      <c r="A47" s="840"/>
      <c r="B47" s="841"/>
      <c r="C47" s="517" t="s">
        <v>125</v>
      </c>
      <c r="D47" s="518">
        <v>0.25600000000000001</v>
      </c>
      <c r="E47" s="464"/>
      <c r="F47" s="519"/>
      <c r="G47" s="464"/>
    </row>
    <row r="48" spans="1:7" ht="18.75" customHeight="1" x14ac:dyDescent="0.3">
      <c r="A48" s="464"/>
      <c r="B48" s="464"/>
      <c r="C48" s="520" t="s">
        <v>79</v>
      </c>
      <c r="D48" s="514">
        <f>D47*$B$45</f>
        <v>40</v>
      </c>
      <c r="E48" s="464"/>
      <c r="F48" s="519"/>
      <c r="G48" s="464"/>
    </row>
    <row r="49" spans="1:7" ht="19.5" customHeight="1" x14ac:dyDescent="0.3">
      <c r="A49" s="464"/>
      <c r="B49" s="464"/>
      <c r="C49" s="521" t="s">
        <v>80</v>
      </c>
      <c r="D49" s="522">
        <f>D48/B34</f>
        <v>40</v>
      </c>
      <c r="E49" s="464"/>
      <c r="F49" s="519"/>
      <c r="G49" s="464"/>
    </row>
    <row r="50" spans="1:7" ht="18.75" customHeight="1" x14ac:dyDescent="0.3">
      <c r="A50" s="464"/>
      <c r="B50" s="464"/>
      <c r="C50" s="483" t="s">
        <v>81</v>
      </c>
      <c r="D50" s="523">
        <f>AVERAGE(E38:E41,G38:G41)</f>
        <v>239132150.15082622</v>
      </c>
      <c r="E50" s="464"/>
      <c r="F50" s="524"/>
      <c r="G50" s="464"/>
    </row>
    <row r="51" spans="1:7" ht="18.75" customHeight="1" x14ac:dyDescent="0.3">
      <c r="A51" s="464"/>
      <c r="B51" s="464"/>
      <c r="C51" s="485" t="s">
        <v>82</v>
      </c>
      <c r="D51" s="525">
        <f>STDEV(E38:E41,G38:G41)/D50</f>
        <v>1.3352238535933406E-2</v>
      </c>
      <c r="E51" s="464"/>
      <c r="F51" s="524"/>
      <c r="G51" s="464"/>
    </row>
    <row r="52" spans="1:7" ht="19.5" customHeight="1" x14ac:dyDescent="0.3">
      <c r="A52" s="464"/>
      <c r="B52" s="464"/>
      <c r="C52" s="526" t="s">
        <v>19</v>
      </c>
      <c r="D52" s="527">
        <f>COUNT(E38:E41,G38:G41)</f>
        <v>6</v>
      </c>
      <c r="E52" s="464"/>
      <c r="F52" s="524"/>
      <c r="G52" s="464"/>
    </row>
    <row r="53" spans="1:7" ht="18.75" customHeight="1" x14ac:dyDescent="0.3">
      <c r="A53" s="464"/>
      <c r="B53" s="464"/>
      <c r="C53" s="464"/>
      <c r="D53" s="464"/>
      <c r="E53" s="464"/>
      <c r="F53" s="464"/>
      <c r="G53" s="464"/>
    </row>
    <row r="54" spans="1:7" ht="18.75" customHeight="1" x14ac:dyDescent="0.3">
      <c r="A54" s="465" t="s">
        <v>1</v>
      </c>
      <c r="B54" s="528" t="s">
        <v>83</v>
      </c>
      <c r="C54" s="464"/>
      <c r="D54" s="464"/>
      <c r="E54" s="464"/>
      <c r="F54" s="464"/>
      <c r="G54" s="464"/>
    </row>
    <row r="55" spans="1:7" ht="18.75" customHeight="1" x14ac:dyDescent="0.3">
      <c r="A55" s="464" t="s">
        <v>84</v>
      </c>
      <c r="B55" s="529" t="str">
        <f>B21</f>
        <v>VALSARTAN USP 80 MG</v>
      </c>
      <c r="C55" s="464"/>
      <c r="D55" s="464"/>
      <c r="E55" s="464"/>
      <c r="F55" s="464"/>
      <c r="G55" s="464"/>
    </row>
    <row r="56" spans="1:7" ht="26.25" customHeight="1" x14ac:dyDescent="0.4">
      <c r="A56" s="530" t="s">
        <v>85</v>
      </c>
      <c r="B56" s="531">
        <v>80</v>
      </c>
      <c r="C56" s="464" t="str">
        <f>B20</f>
        <v>VALSARTAN USP 80 MG</v>
      </c>
      <c r="D56" s="464"/>
      <c r="E56" s="464"/>
      <c r="F56" s="464"/>
      <c r="G56" s="464"/>
    </row>
    <row r="57" spans="1:7" ht="17.25" customHeight="1" x14ac:dyDescent="0.3">
      <c r="A57" s="532" t="s">
        <v>86</v>
      </c>
      <c r="B57" s="532">
        <f>Uniformity!C46</f>
        <v>281.89049999999997</v>
      </c>
      <c r="C57" s="532"/>
      <c r="D57" s="533"/>
      <c r="E57" s="533"/>
      <c r="F57" s="533"/>
      <c r="G57" s="533"/>
    </row>
    <row r="58" spans="1:7" ht="57.75" customHeight="1" x14ac:dyDescent="0.4">
      <c r="A58" s="483" t="s">
        <v>126</v>
      </c>
      <c r="B58" s="484">
        <v>50</v>
      </c>
      <c r="C58" s="534" t="s">
        <v>127</v>
      </c>
      <c r="D58" s="535" t="s">
        <v>128</v>
      </c>
      <c r="E58" s="536" t="s">
        <v>129</v>
      </c>
      <c r="F58" s="537" t="s">
        <v>130</v>
      </c>
      <c r="G58" s="538" t="s">
        <v>131</v>
      </c>
    </row>
    <row r="59" spans="1:7" ht="26.25" customHeight="1" x14ac:dyDescent="0.4">
      <c r="A59" s="485" t="s">
        <v>59</v>
      </c>
      <c r="B59" s="486">
        <v>4</v>
      </c>
      <c r="C59" s="539">
        <v>1</v>
      </c>
      <c r="D59" s="641">
        <v>256430254</v>
      </c>
      <c r="E59" s="540">
        <f t="shared" ref="E59:E68" si="0">IF(ISBLANK(D59),"-",D59/$D$50*$D$47*$B$67)</f>
        <v>85.786960503056889</v>
      </c>
      <c r="F59" s="541">
        <f t="shared" ref="F59:F68" si="1">IF(ISBLANK(D59),"-",E59/$E$70*100)</f>
        <v>103.2974370724373</v>
      </c>
      <c r="G59" s="542">
        <f t="shared" ref="G59:G68" si="2">IF(ISBLANK(D59),"-",E59/$B$56*100)</f>
        <v>107.23370062882111</v>
      </c>
    </row>
    <row r="60" spans="1:7" ht="26.25" customHeight="1" x14ac:dyDescent="0.4">
      <c r="A60" s="485" t="s">
        <v>64</v>
      </c>
      <c r="B60" s="486">
        <v>25</v>
      </c>
      <c r="C60" s="543">
        <v>2</v>
      </c>
      <c r="D60" s="642">
        <v>258211086</v>
      </c>
      <c r="E60" s="544">
        <f t="shared" si="0"/>
        <v>86.382725480330521</v>
      </c>
      <c r="F60" s="545">
        <f t="shared" si="1"/>
        <v>104.01480711199818</v>
      </c>
      <c r="G60" s="546">
        <f t="shared" si="2"/>
        <v>107.97840685041315</v>
      </c>
    </row>
    <row r="61" spans="1:7" ht="26.25" customHeight="1" x14ac:dyDescent="0.4">
      <c r="A61" s="485" t="s">
        <v>65</v>
      </c>
      <c r="B61" s="486">
        <v>1</v>
      </c>
      <c r="C61" s="543">
        <v>3</v>
      </c>
      <c r="D61" s="642">
        <v>246528878</v>
      </c>
      <c r="E61" s="544">
        <f t="shared" si="0"/>
        <v>82.474523929804832</v>
      </c>
      <c r="F61" s="545">
        <f t="shared" si="1"/>
        <v>99.308879761681993</v>
      </c>
      <c r="G61" s="546">
        <f t="shared" si="2"/>
        <v>103.09315491225604</v>
      </c>
    </row>
    <row r="62" spans="1:7" ht="26.25" customHeight="1" x14ac:dyDescent="0.4">
      <c r="A62" s="485" t="s">
        <v>66</v>
      </c>
      <c r="B62" s="486">
        <v>1</v>
      </c>
      <c r="C62" s="543">
        <v>4</v>
      </c>
      <c r="D62" s="642">
        <v>238564017</v>
      </c>
      <c r="E62" s="544">
        <f t="shared" si="0"/>
        <v>79.809935000218786</v>
      </c>
      <c r="F62" s="545">
        <f t="shared" si="1"/>
        <v>96.100406053512557</v>
      </c>
      <c r="G62" s="546">
        <f t="shared" si="2"/>
        <v>99.762418750273483</v>
      </c>
    </row>
    <row r="63" spans="1:7" ht="26.25" customHeight="1" x14ac:dyDescent="0.4">
      <c r="A63" s="485" t="s">
        <v>67</v>
      </c>
      <c r="B63" s="486">
        <v>1</v>
      </c>
      <c r="C63" s="543">
        <v>5</v>
      </c>
      <c r="D63" s="642">
        <v>242932388</v>
      </c>
      <c r="E63" s="544">
        <f t="shared" si="0"/>
        <v>81.271343178832936</v>
      </c>
      <c r="F63" s="545">
        <f t="shared" si="1"/>
        <v>97.860110774163672</v>
      </c>
      <c r="G63" s="546">
        <f t="shared" si="2"/>
        <v>101.58917897354117</v>
      </c>
    </row>
    <row r="64" spans="1:7" ht="26.25" customHeight="1" x14ac:dyDescent="0.4">
      <c r="A64" s="485" t="s">
        <v>68</v>
      </c>
      <c r="B64" s="486">
        <v>1</v>
      </c>
      <c r="C64" s="543">
        <v>6</v>
      </c>
      <c r="D64" s="642">
        <v>246269938</v>
      </c>
      <c r="E64" s="544">
        <f t="shared" si="0"/>
        <v>82.387897351208309</v>
      </c>
      <c r="F64" s="545">
        <f t="shared" si="1"/>
        <v>99.204571327172815</v>
      </c>
      <c r="G64" s="546">
        <f t="shared" si="2"/>
        <v>102.98487168901038</v>
      </c>
    </row>
    <row r="65" spans="1:7" ht="26.25" customHeight="1" x14ac:dyDescent="0.4">
      <c r="A65" s="485" t="s">
        <v>70</v>
      </c>
      <c r="B65" s="486">
        <v>1</v>
      </c>
      <c r="C65" s="543">
        <v>7</v>
      </c>
      <c r="D65" s="642">
        <v>249055434</v>
      </c>
      <c r="E65" s="544">
        <f t="shared" si="0"/>
        <v>83.31976569203762</v>
      </c>
      <c r="F65" s="545">
        <f t="shared" si="1"/>
        <v>100.32664874700612</v>
      </c>
      <c r="G65" s="546">
        <f t="shared" si="2"/>
        <v>104.14970711504704</v>
      </c>
    </row>
    <row r="66" spans="1:7" ht="26.25" customHeight="1" x14ac:dyDescent="0.4">
      <c r="A66" s="485" t="s">
        <v>72</v>
      </c>
      <c r="B66" s="486">
        <v>1</v>
      </c>
      <c r="C66" s="543">
        <v>8</v>
      </c>
      <c r="D66" s="642">
        <v>250249275</v>
      </c>
      <c r="E66" s="544">
        <f t="shared" si="0"/>
        <v>83.719156907061461</v>
      </c>
      <c r="F66" s="545">
        <f t="shared" si="1"/>
        <v>100.80756203102135</v>
      </c>
      <c r="G66" s="546">
        <f t="shared" si="2"/>
        <v>104.64894613382683</v>
      </c>
    </row>
    <row r="67" spans="1:7" ht="27" customHeight="1" x14ac:dyDescent="0.4">
      <c r="A67" s="485" t="s">
        <v>74</v>
      </c>
      <c r="B67" s="513">
        <f>(B66/B65)*(B64/B63)*(B62/B61)*(B60/B59)*B58</f>
        <v>312.5</v>
      </c>
      <c r="C67" s="543">
        <v>9</v>
      </c>
      <c r="D67" s="642">
        <v>245101442</v>
      </c>
      <c r="E67" s="544">
        <f t="shared" si="0"/>
        <v>81.99698512990706</v>
      </c>
      <c r="F67" s="545">
        <f t="shared" si="1"/>
        <v>98.733867733713836</v>
      </c>
      <c r="G67" s="546">
        <f t="shared" si="2"/>
        <v>102.49623141238382</v>
      </c>
    </row>
    <row r="68" spans="1:7" ht="27" customHeight="1" x14ac:dyDescent="0.4">
      <c r="A68" s="838" t="s">
        <v>76</v>
      </c>
      <c r="B68" s="853"/>
      <c r="C68" s="547">
        <v>10</v>
      </c>
      <c r="D68" s="643">
        <v>249102751</v>
      </c>
      <c r="E68" s="548">
        <f t="shared" si="0"/>
        <v>83.335595265759153</v>
      </c>
      <c r="F68" s="549">
        <f t="shared" si="1"/>
        <v>100.34570938729219</v>
      </c>
      <c r="G68" s="550">
        <f t="shared" si="2"/>
        <v>104.16949408219894</v>
      </c>
    </row>
    <row r="69" spans="1:7" ht="19.5" customHeight="1" x14ac:dyDescent="0.3">
      <c r="A69" s="840"/>
      <c r="B69" s="854"/>
      <c r="C69" s="543"/>
      <c r="D69" s="515"/>
      <c r="E69" s="551"/>
      <c r="F69" s="533"/>
      <c r="G69" s="552"/>
    </row>
    <row r="70" spans="1:7" ht="26.25" customHeight="1" x14ac:dyDescent="0.4">
      <c r="A70" s="533"/>
      <c r="B70" s="533"/>
      <c r="C70" s="553" t="s">
        <v>132</v>
      </c>
      <c r="D70" s="554"/>
      <c r="E70" s="555">
        <f>AVERAGE(E59:E68)</f>
        <v>83.048488843821758</v>
      </c>
      <c r="F70" s="555">
        <f>AVERAGE(F59:F68)</f>
        <v>100</v>
      </c>
      <c r="G70" s="556">
        <f>AVERAGE(G59:G68)</f>
        <v>103.81061105477718</v>
      </c>
    </row>
    <row r="71" spans="1:7" ht="26.25" customHeight="1" x14ac:dyDescent="0.4">
      <c r="A71" s="533"/>
      <c r="B71" s="533"/>
      <c r="C71" s="553"/>
      <c r="D71" s="554"/>
      <c r="E71" s="557">
        <f>STDEV(E59:E68)/E70</f>
        <v>2.3657167561038819E-2</v>
      </c>
      <c r="F71" s="557">
        <f>STDEV(F59:F68)/F70</f>
        <v>2.3657167561038858E-2</v>
      </c>
      <c r="G71" s="558">
        <f>STDEV(G59:G68)/G70</f>
        <v>2.365716756103883E-2</v>
      </c>
    </row>
    <row r="72" spans="1:7" ht="27" customHeight="1" x14ac:dyDescent="0.4">
      <c r="A72" s="533"/>
      <c r="B72" s="533"/>
      <c r="C72" s="559"/>
      <c r="D72" s="560"/>
      <c r="E72" s="561">
        <f>COUNT(E59:E68)</f>
        <v>10</v>
      </c>
      <c r="F72" s="561">
        <f>COUNT(F59:F68)</f>
        <v>10</v>
      </c>
      <c r="G72" s="562">
        <f>COUNT(G59:G68)</f>
        <v>10</v>
      </c>
    </row>
    <row r="73" spans="1:7" ht="18.75" customHeight="1" x14ac:dyDescent="0.3">
      <c r="A73" s="533"/>
      <c r="B73" s="563"/>
      <c r="C73" s="563"/>
      <c r="D73" s="512"/>
      <c r="E73" s="554"/>
      <c r="F73" s="509"/>
      <c r="G73" s="564"/>
    </row>
    <row r="74" spans="1:7" ht="18.75" customHeight="1" x14ac:dyDescent="0.3">
      <c r="A74" s="472" t="s">
        <v>133</v>
      </c>
      <c r="B74" s="565" t="s">
        <v>105</v>
      </c>
      <c r="C74" s="842" t="str">
        <f>B20</f>
        <v>VALSARTAN USP 80 MG</v>
      </c>
      <c r="D74" s="842"/>
      <c r="E74" s="566" t="s">
        <v>106</v>
      </c>
      <c r="F74" s="566"/>
      <c r="G74" s="567">
        <f>G70</f>
        <v>103.81061105477718</v>
      </c>
    </row>
    <row r="75" spans="1:7" ht="18.75" customHeight="1" x14ac:dyDescent="0.3">
      <c r="A75" s="472"/>
      <c r="B75" s="565"/>
      <c r="C75" s="568"/>
      <c r="D75" s="568"/>
      <c r="E75" s="566"/>
      <c r="F75" s="566"/>
      <c r="G75" s="569"/>
    </row>
    <row r="76" spans="1:7" ht="18.75" customHeight="1" x14ac:dyDescent="0.3">
      <c r="A76" s="465" t="s">
        <v>1</v>
      </c>
      <c r="B76" s="570" t="s">
        <v>134</v>
      </c>
      <c r="C76" s="464"/>
      <c r="D76" s="464"/>
      <c r="E76" s="464"/>
      <c r="F76" s="464"/>
      <c r="G76" s="533"/>
    </row>
    <row r="77" spans="1:7" ht="18.75" customHeight="1" x14ac:dyDescent="0.3">
      <c r="A77" s="465"/>
      <c r="B77" s="528"/>
      <c r="C77" s="464"/>
      <c r="D77" s="464"/>
      <c r="E77" s="464"/>
      <c r="F77" s="464"/>
      <c r="G77" s="533"/>
    </row>
    <row r="78" spans="1:7" ht="18.75" customHeight="1" x14ac:dyDescent="0.3">
      <c r="A78" s="533"/>
      <c r="B78" s="875" t="s">
        <v>135</v>
      </c>
      <c r="C78" s="876"/>
      <c r="D78" s="464"/>
      <c r="E78" s="533"/>
      <c r="F78" s="533"/>
      <c r="G78" s="533"/>
    </row>
    <row r="79" spans="1:7" ht="18.75" customHeight="1" x14ac:dyDescent="0.3">
      <c r="A79" s="533"/>
      <c r="B79" s="571" t="s">
        <v>41</v>
      </c>
      <c r="C79" s="572">
        <f>G70</f>
        <v>103.81061105477718</v>
      </c>
      <c r="D79" s="464"/>
      <c r="E79" s="533"/>
      <c r="F79" s="533"/>
      <c r="G79" s="533"/>
    </row>
    <row r="80" spans="1:7" ht="26.25" customHeight="1" x14ac:dyDescent="0.4">
      <c r="A80" s="533"/>
      <c r="B80" s="571" t="s">
        <v>136</v>
      </c>
      <c r="C80" s="573">
        <v>2.4</v>
      </c>
      <c r="D80" s="464"/>
      <c r="E80" s="533"/>
      <c r="F80" s="533"/>
      <c r="G80" s="533"/>
    </row>
    <row r="81" spans="1:7" ht="18.75" customHeight="1" x14ac:dyDescent="0.3">
      <c r="A81" s="533"/>
      <c r="B81" s="571" t="s">
        <v>137</v>
      </c>
      <c r="C81" s="572">
        <f>STDEV(G59:G68)</f>
        <v>2.4558650203366938</v>
      </c>
      <c r="D81" s="464"/>
      <c r="E81" s="533"/>
      <c r="F81" s="533"/>
      <c r="G81" s="533"/>
    </row>
    <row r="82" spans="1:7" ht="18.75" customHeight="1" x14ac:dyDescent="0.3">
      <c r="A82" s="533"/>
      <c r="B82" s="571" t="s">
        <v>138</v>
      </c>
      <c r="C82" s="572">
        <f>IF(OR(G70&lt;98.5,G70&gt;101.5),(IF(98.5&gt;G70,98.5,101.5)),C79)</f>
        <v>101.5</v>
      </c>
      <c r="D82" s="464"/>
      <c r="E82" s="533"/>
      <c r="F82" s="533"/>
      <c r="G82" s="533"/>
    </row>
    <row r="83" spans="1:7" ht="18.75" customHeight="1" x14ac:dyDescent="0.3">
      <c r="A83" s="533"/>
      <c r="B83" s="571" t="s">
        <v>139</v>
      </c>
      <c r="C83" s="574">
        <f>ABS(C82-C79)+(C80*C81)</f>
        <v>8.2046871035852487</v>
      </c>
      <c r="D83" s="464"/>
      <c r="E83" s="533"/>
      <c r="F83" s="533"/>
      <c r="G83" s="533"/>
    </row>
    <row r="84" spans="1:7" ht="18.75" customHeight="1" x14ac:dyDescent="0.3">
      <c r="A84" s="530"/>
      <c r="B84" s="575"/>
      <c r="C84" s="464"/>
      <c r="D84" s="464"/>
      <c r="E84" s="464"/>
      <c r="F84" s="464"/>
      <c r="G84" s="464"/>
    </row>
    <row r="85" spans="1:7" ht="18.75" customHeight="1" x14ac:dyDescent="0.3">
      <c r="A85" s="471" t="s">
        <v>107</v>
      </c>
      <c r="B85" s="471" t="s">
        <v>108</v>
      </c>
      <c r="C85" s="464"/>
      <c r="D85" s="464"/>
      <c r="E85" s="464"/>
      <c r="F85" s="464"/>
      <c r="G85" s="464"/>
    </row>
    <row r="86" spans="1:7" ht="18.75" customHeight="1" x14ac:dyDescent="0.3">
      <c r="A86" s="471"/>
      <c r="B86" s="471"/>
      <c r="C86" s="464"/>
      <c r="D86" s="464"/>
      <c r="E86" s="464"/>
      <c r="F86" s="464"/>
      <c r="G86" s="464"/>
    </row>
    <row r="87" spans="1:7" ht="26.25" customHeight="1" x14ac:dyDescent="0.4">
      <c r="A87" s="472" t="s">
        <v>4</v>
      </c>
      <c r="B87" s="865"/>
      <c r="C87" s="865"/>
      <c r="D87" s="464"/>
      <c r="E87" s="464"/>
      <c r="F87" s="464"/>
      <c r="G87" s="464"/>
    </row>
    <row r="88" spans="1:7" ht="26.25" customHeight="1" x14ac:dyDescent="0.4">
      <c r="A88" s="473" t="s">
        <v>46</v>
      </c>
      <c r="B88" s="867"/>
      <c r="C88" s="867"/>
      <c r="D88" s="464"/>
      <c r="E88" s="464"/>
      <c r="F88" s="464"/>
      <c r="G88" s="464"/>
    </row>
    <row r="89" spans="1:7" ht="27" customHeight="1" x14ac:dyDescent="0.4">
      <c r="A89" s="473" t="s">
        <v>6</v>
      </c>
      <c r="B89" s="474">
        <f>B32</f>
        <v>1</v>
      </c>
      <c r="C89" s="464"/>
      <c r="D89" s="464"/>
      <c r="E89" s="464"/>
      <c r="F89" s="464"/>
      <c r="G89" s="464"/>
    </row>
    <row r="90" spans="1:7" ht="27" customHeight="1" x14ac:dyDescent="0.4">
      <c r="A90" s="473" t="s">
        <v>47</v>
      </c>
      <c r="B90" s="474">
        <f>B33</f>
        <v>0</v>
      </c>
      <c r="C90" s="844" t="s">
        <v>48</v>
      </c>
      <c r="D90" s="845"/>
      <c r="E90" s="845"/>
      <c r="F90" s="845"/>
      <c r="G90" s="846"/>
    </row>
    <row r="91" spans="1:7" ht="18.75" customHeight="1" x14ac:dyDescent="0.3">
      <c r="A91" s="473" t="s">
        <v>49</v>
      </c>
      <c r="B91" s="477">
        <f>B89-B90</f>
        <v>1</v>
      </c>
      <c r="C91" s="576"/>
      <c r="D91" s="576"/>
      <c r="E91" s="576"/>
      <c r="F91" s="576"/>
      <c r="G91" s="577"/>
    </row>
    <row r="92" spans="1:7" ht="19.5" customHeight="1" x14ac:dyDescent="0.3">
      <c r="A92" s="473"/>
      <c r="B92" s="477"/>
      <c r="C92" s="576"/>
      <c r="D92" s="576"/>
      <c r="E92" s="576"/>
      <c r="F92" s="576"/>
      <c r="G92" s="577"/>
    </row>
    <row r="93" spans="1:7" ht="27" customHeight="1" x14ac:dyDescent="0.4">
      <c r="A93" s="473" t="s">
        <v>50</v>
      </c>
      <c r="B93" s="479">
        <v>1</v>
      </c>
      <c r="C93" s="847" t="s">
        <v>140</v>
      </c>
      <c r="D93" s="848"/>
      <c r="E93" s="848"/>
      <c r="F93" s="848"/>
      <c r="G93" s="848"/>
    </row>
    <row r="94" spans="1:7" ht="27" customHeight="1" x14ac:dyDescent="0.4">
      <c r="A94" s="473" t="s">
        <v>52</v>
      </c>
      <c r="B94" s="479">
        <v>1</v>
      </c>
      <c r="C94" s="847" t="s">
        <v>141</v>
      </c>
      <c r="D94" s="848"/>
      <c r="E94" s="848"/>
      <c r="F94" s="848"/>
      <c r="G94" s="848"/>
    </row>
    <row r="95" spans="1:7" ht="18.75" customHeight="1" x14ac:dyDescent="0.3">
      <c r="A95" s="473"/>
      <c r="B95" s="480"/>
      <c r="C95" s="481"/>
      <c r="D95" s="481"/>
      <c r="E95" s="481"/>
      <c r="F95" s="481"/>
      <c r="G95" s="481"/>
    </row>
    <row r="96" spans="1:7" ht="18.75" customHeight="1" x14ac:dyDescent="0.3">
      <c r="A96" s="473" t="s">
        <v>54</v>
      </c>
      <c r="B96" s="482">
        <f>B93/B94</f>
        <v>1</v>
      </c>
      <c r="C96" s="464" t="s">
        <v>55</v>
      </c>
      <c r="D96" s="464"/>
      <c r="E96" s="464"/>
      <c r="F96" s="464"/>
      <c r="G96" s="464"/>
    </row>
    <row r="97" spans="1:7" ht="19.5" customHeight="1" x14ac:dyDescent="0.3">
      <c r="A97" s="471"/>
      <c r="B97" s="471"/>
      <c r="C97" s="464"/>
      <c r="D97" s="464"/>
      <c r="E97" s="464"/>
      <c r="F97" s="464"/>
      <c r="G97" s="464"/>
    </row>
    <row r="98" spans="1:7" ht="27" customHeight="1" x14ac:dyDescent="0.4">
      <c r="A98" s="483" t="s">
        <v>124</v>
      </c>
      <c r="B98" s="578">
        <v>1</v>
      </c>
      <c r="C98" s="464"/>
      <c r="D98" s="579" t="s">
        <v>57</v>
      </c>
      <c r="E98" s="580"/>
      <c r="F98" s="850" t="s">
        <v>58</v>
      </c>
      <c r="G98" s="851"/>
    </row>
    <row r="99" spans="1:7" ht="26.25" customHeight="1" x14ac:dyDescent="0.4">
      <c r="A99" s="485" t="s">
        <v>59</v>
      </c>
      <c r="B99" s="581">
        <v>1</v>
      </c>
      <c r="C99" s="487" t="s">
        <v>60</v>
      </c>
      <c r="D99" s="488" t="s">
        <v>61</v>
      </c>
      <c r="E99" s="489" t="s">
        <v>62</v>
      </c>
      <c r="F99" s="488" t="s">
        <v>61</v>
      </c>
      <c r="G99" s="490" t="s">
        <v>62</v>
      </c>
    </row>
    <row r="100" spans="1:7" ht="26.25" customHeight="1" x14ac:dyDescent="0.4">
      <c r="A100" s="485" t="s">
        <v>64</v>
      </c>
      <c r="B100" s="581">
        <v>1</v>
      </c>
      <c r="C100" s="491">
        <v>1</v>
      </c>
      <c r="D100" s="492"/>
      <c r="E100" s="582" t="str">
        <f>IF(ISBLANK(D100),"-",$D$110/$D$107*D100)</f>
        <v>-</v>
      </c>
      <c r="F100" s="583"/>
      <c r="G100" s="494" t="str">
        <f>IF(ISBLANK(F100),"-",$D$110/$F$107*F100)</f>
        <v>-</v>
      </c>
    </row>
    <row r="101" spans="1:7" ht="26.25" customHeight="1" x14ac:dyDescent="0.4">
      <c r="A101" s="485" t="s">
        <v>65</v>
      </c>
      <c r="B101" s="581">
        <v>1</v>
      </c>
      <c r="C101" s="495">
        <v>2</v>
      </c>
      <c r="D101" s="496"/>
      <c r="E101" s="584" t="str">
        <f>IF(ISBLANK(D101),"-",$D$110/$D$107*D101)</f>
        <v>-</v>
      </c>
      <c r="F101" s="474"/>
      <c r="G101" s="498" t="str">
        <f>IF(ISBLANK(F101),"-",$D$110/$F$107*F101)</f>
        <v>-</v>
      </c>
    </row>
    <row r="102" spans="1:7" ht="26.25" customHeight="1" x14ac:dyDescent="0.4">
      <c r="A102" s="485" t="s">
        <v>66</v>
      </c>
      <c r="B102" s="581">
        <v>1</v>
      </c>
      <c r="C102" s="495">
        <v>3</v>
      </c>
      <c r="D102" s="496"/>
      <c r="E102" s="584" t="str">
        <f>IF(ISBLANK(D102),"-",$D$110/$D$107*D102)</f>
        <v>-</v>
      </c>
      <c r="F102" s="585"/>
      <c r="G102" s="498" t="str">
        <f>IF(ISBLANK(F102),"-",$D$110/$F$107*F102)</f>
        <v>-</v>
      </c>
    </row>
    <row r="103" spans="1:7" ht="26.25" customHeight="1" x14ac:dyDescent="0.4">
      <c r="A103" s="485" t="s">
        <v>67</v>
      </c>
      <c r="B103" s="581">
        <v>1</v>
      </c>
      <c r="C103" s="499">
        <v>4</v>
      </c>
      <c r="D103" s="500"/>
      <c r="E103" s="586" t="str">
        <f>IF(ISBLANK(D103),"-",$D$110/$D$107*D103)</f>
        <v>-</v>
      </c>
      <c r="F103" s="587"/>
      <c r="G103" s="502" t="str">
        <f>IF(ISBLANK(F103),"-",$D$110/$F$107*F103)</f>
        <v>-</v>
      </c>
    </row>
    <row r="104" spans="1:7" ht="27" customHeight="1" x14ac:dyDescent="0.4">
      <c r="A104" s="485" t="s">
        <v>68</v>
      </c>
      <c r="B104" s="581">
        <v>1</v>
      </c>
      <c r="C104" s="503" t="s">
        <v>69</v>
      </c>
      <c r="D104" s="588" t="e">
        <f>AVERAGE(D100:D103)</f>
        <v>#DIV/0!</v>
      </c>
      <c r="E104" s="505" t="e">
        <f>AVERAGE(E100:E103)</f>
        <v>#DIV/0!</v>
      </c>
      <c r="F104" s="588" t="e">
        <f>AVERAGE(F100:F103)</f>
        <v>#DIV/0!</v>
      </c>
      <c r="G104" s="589" t="e">
        <f>AVERAGE(G100:G103)</f>
        <v>#DIV/0!</v>
      </c>
    </row>
    <row r="105" spans="1:7" ht="26.25" customHeight="1" x14ac:dyDescent="0.4">
      <c r="A105" s="485" t="s">
        <v>70</v>
      </c>
      <c r="B105" s="581">
        <v>1</v>
      </c>
      <c r="C105" s="507" t="s">
        <v>111</v>
      </c>
      <c r="D105" s="590"/>
      <c r="E105" s="509"/>
      <c r="F105" s="508"/>
      <c r="G105" s="464"/>
    </row>
    <row r="106" spans="1:7" ht="26.25" customHeight="1" x14ac:dyDescent="0.4">
      <c r="A106" s="485" t="s">
        <v>72</v>
      </c>
      <c r="B106" s="581">
        <v>1</v>
      </c>
      <c r="C106" s="510" t="s">
        <v>112</v>
      </c>
      <c r="D106" s="591">
        <f>D105*$B$96</f>
        <v>0</v>
      </c>
      <c r="E106" s="512"/>
      <c r="F106" s="511">
        <f>F105*$B$96</f>
        <v>0</v>
      </c>
      <c r="G106" s="464"/>
    </row>
    <row r="107" spans="1:7" ht="19.5" customHeight="1" x14ac:dyDescent="0.3">
      <c r="A107" s="485" t="s">
        <v>74</v>
      </c>
      <c r="B107" s="623">
        <f>(B106/B105)*(B104/B103)*(B102/B101)*(B100/B99)*B98</f>
        <v>1</v>
      </c>
      <c r="C107" s="510" t="s">
        <v>75</v>
      </c>
      <c r="D107" s="592">
        <f>D106*$B$91/100</f>
        <v>0</v>
      </c>
      <c r="E107" s="515"/>
      <c r="F107" s="514">
        <f>F106*$B$91/100</f>
        <v>0</v>
      </c>
      <c r="G107" s="464"/>
    </row>
    <row r="108" spans="1:7" ht="19.5" customHeight="1" x14ac:dyDescent="0.3">
      <c r="A108" s="838" t="s">
        <v>76</v>
      </c>
      <c r="B108" s="839"/>
      <c r="C108" s="510" t="s">
        <v>77</v>
      </c>
      <c r="D108" s="591">
        <f>D107/$B$107</f>
        <v>0</v>
      </c>
      <c r="E108" s="515"/>
      <c r="F108" s="516">
        <f>F107/$B$107</f>
        <v>0</v>
      </c>
      <c r="G108" s="593"/>
    </row>
    <row r="109" spans="1:7" ht="19.5" customHeight="1" x14ac:dyDescent="0.3">
      <c r="A109" s="840"/>
      <c r="B109" s="841"/>
      <c r="C109" s="640" t="s">
        <v>125</v>
      </c>
      <c r="D109" s="595">
        <f>$B$56/$B$125</f>
        <v>80</v>
      </c>
      <c r="E109" s="464"/>
      <c r="F109" s="519"/>
      <c r="G109" s="596"/>
    </row>
    <row r="110" spans="1:7" ht="18.75" customHeight="1" x14ac:dyDescent="0.3">
      <c r="A110" s="464"/>
      <c r="B110" s="464"/>
      <c r="C110" s="594" t="s">
        <v>79</v>
      </c>
      <c r="D110" s="591">
        <f>D109*$B$107</f>
        <v>80</v>
      </c>
      <c r="E110" s="464"/>
      <c r="F110" s="519"/>
      <c r="G110" s="593"/>
    </row>
    <row r="111" spans="1:7" ht="19.5" customHeight="1" x14ac:dyDescent="0.3">
      <c r="A111" s="464"/>
      <c r="B111" s="464"/>
      <c r="C111" s="597" t="s">
        <v>80</v>
      </c>
      <c r="D111" s="598">
        <f>D110/B96</f>
        <v>80</v>
      </c>
      <c r="E111" s="464"/>
      <c r="F111" s="524"/>
      <c r="G111" s="593"/>
    </row>
    <row r="112" spans="1:7" ht="18.75" customHeight="1" x14ac:dyDescent="0.3">
      <c r="A112" s="464"/>
      <c r="B112" s="464"/>
      <c r="C112" s="599" t="s">
        <v>81</v>
      </c>
      <c r="D112" s="600" t="e">
        <f>AVERAGE(E100:E103,G100:G103)</f>
        <v>#DIV/0!</v>
      </c>
      <c r="E112" s="464"/>
      <c r="F112" s="524"/>
      <c r="G112" s="601"/>
    </row>
    <row r="113" spans="1:7" ht="18.75" customHeight="1" x14ac:dyDescent="0.3">
      <c r="A113" s="464"/>
      <c r="B113" s="464"/>
      <c r="C113" s="602" t="s">
        <v>82</v>
      </c>
      <c r="D113" s="603" t="e">
        <f>STDEV(E100:E103,G100:G103)/D112</f>
        <v>#DIV/0!</v>
      </c>
      <c r="E113" s="464"/>
      <c r="F113" s="524"/>
      <c r="G113" s="593"/>
    </row>
    <row r="114" spans="1:7" ht="19.5" customHeight="1" x14ac:dyDescent="0.3">
      <c r="A114" s="464"/>
      <c r="B114" s="464"/>
      <c r="C114" s="604" t="s">
        <v>19</v>
      </c>
      <c r="D114" s="605">
        <f>COUNT(E100:E103,G100:G103)</f>
        <v>0</v>
      </c>
      <c r="E114" s="464"/>
      <c r="F114" s="524"/>
      <c r="G114" s="593"/>
    </row>
    <row r="115" spans="1:7" ht="19.5" customHeight="1" x14ac:dyDescent="0.3">
      <c r="A115" s="465"/>
      <c r="B115" s="465"/>
      <c r="C115" s="465"/>
      <c r="D115" s="465"/>
      <c r="E115" s="465"/>
      <c r="F115" s="464"/>
      <c r="G115" s="464"/>
    </row>
    <row r="116" spans="1:7" ht="26.25" customHeight="1" x14ac:dyDescent="0.4">
      <c r="A116" s="483" t="s">
        <v>116</v>
      </c>
      <c r="B116" s="578">
        <v>1</v>
      </c>
      <c r="C116" s="606" t="s">
        <v>142</v>
      </c>
      <c r="D116" s="607" t="s">
        <v>61</v>
      </c>
      <c r="E116" s="608" t="s">
        <v>118</v>
      </c>
      <c r="F116" s="609" t="s">
        <v>119</v>
      </c>
      <c r="G116" s="464"/>
    </row>
    <row r="117" spans="1:7" ht="26.25" customHeight="1" x14ac:dyDescent="0.4">
      <c r="A117" s="485" t="s">
        <v>120</v>
      </c>
      <c r="B117" s="581">
        <v>1</v>
      </c>
      <c r="C117" s="543">
        <v>1</v>
      </c>
      <c r="D117" s="610"/>
      <c r="E117" s="611" t="str">
        <f t="shared" ref="E117:E122" si="3">IF(ISBLANK(D117),"-",D117/$D$112*$D$109*$B$125)</f>
        <v>-</v>
      </c>
      <c r="F117" s="612" t="str">
        <f t="shared" ref="F117:F122" si="4">IF(ISBLANK(D117), "-", E117/$B$56)</f>
        <v>-</v>
      </c>
      <c r="G117" s="464"/>
    </row>
    <row r="118" spans="1:7" ht="26.25" customHeight="1" x14ac:dyDescent="0.4">
      <c r="A118" s="485" t="s">
        <v>93</v>
      </c>
      <c r="B118" s="581">
        <v>1</v>
      </c>
      <c r="C118" s="543">
        <v>2</v>
      </c>
      <c r="D118" s="610"/>
      <c r="E118" s="613" t="str">
        <f t="shared" si="3"/>
        <v>-</v>
      </c>
      <c r="F118" s="614" t="str">
        <f t="shared" si="4"/>
        <v>-</v>
      </c>
      <c r="G118" s="464"/>
    </row>
    <row r="119" spans="1:7" ht="26.25" customHeight="1" x14ac:dyDescent="0.4">
      <c r="A119" s="485" t="s">
        <v>94</v>
      </c>
      <c r="B119" s="581">
        <v>1</v>
      </c>
      <c r="C119" s="543">
        <v>3</v>
      </c>
      <c r="D119" s="610"/>
      <c r="E119" s="613" t="str">
        <f t="shared" si="3"/>
        <v>-</v>
      </c>
      <c r="F119" s="614" t="str">
        <f t="shared" si="4"/>
        <v>-</v>
      </c>
      <c r="G119" s="464"/>
    </row>
    <row r="120" spans="1:7" ht="26.25" customHeight="1" x14ac:dyDescent="0.4">
      <c r="A120" s="485" t="s">
        <v>95</v>
      </c>
      <c r="B120" s="581">
        <v>1</v>
      </c>
      <c r="C120" s="543">
        <v>4</v>
      </c>
      <c r="D120" s="610"/>
      <c r="E120" s="613" t="str">
        <f t="shared" si="3"/>
        <v>-</v>
      </c>
      <c r="F120" s="614" t="str">
        <f t="shared" si="4"/>
        <v>-</v>
      </c>
      <c r="G120" s="464"/>
    </row>
    <row r="121" spans="1:7" ht="26.25" customHeight="1" x14ac:dyDescent="0.4">
      <c r="A121" s="485" t="s">
        <v>96</v>
      </c>
      <c r="B121" s="581">
        <v>1</v>
      </c>
      <c r="C121" s="543">
        <v>5</v>
      </c>
      <c r="D121" s="610"/>
      <c r="E121" s="613" t="str">
        <f t="shared" si="3"/>
        <v>-</v>
      </c>
      <c r="F121" s="614" t="str">
        <f t="shared" si="4"/>
        <v>-</v>
      </c>
      <c r="G121" s="464"/>
    </row>
    <row r="122" spans="1:7" ht="26.25" customHeight="1" x14ac:dyDescent="0.4">
      <c r="A122" s="485" t="s">
        <v>98</v>
      </c>
      <c r="B122" s="581">
        <v>1</v>
      </c>
      <c r="C122" s="615">
        <v>6</v>
      </c>
      <c r="D122" s="616"/>
      <c r="E122" s="617" t="str">
        <f t="shared" si="3"/>
        <v>-</v>
      </c>
      <c r="F122" s="618" t="str">
        <f t="shared" si="4"/>
        <v>-</v>
      </c>
      <c r="G122" s="464"/>
    </row>
    <row r="123" spans="1:7" ht="26.25" customHeight="1" x14ac:dyDescent="0.4">
      <c r="A123" s="485" t="s">
        <v>99</v>
      </c>
      <c r="B123" s="581">
        <v>1</v>
      </c>
      <c r="C123" s="543"/>
      <c r="D123" s="619"/>
      <c r="E123" s="563"/>
      <c r="F123" s="546"/>
      <c r="G123" s="464"/>
    </row>
    <row r="124" spans="1:7" ht="26.25" customHeight="1" x14ac:dyDescent="0.4">
      <c r="A124" s="485" t="s">
        <v>100</v>
      </c>
      <c r="B124" s="581">
        <v>1</v>
      </c>
      <c r="C124" s="543"/>
      <c r="D124" s="620"/>
      <c r="E124" s="621" t="s">
        <v>69</v>
      </c>
      <c r="F124" s="622" t="e">
        <f>AVERAGE(F117:F122)</f>
        <v>#DIV/0!</v>
      </c>
      <c r="G124" s="464"/>
    </row>
    <row r="125" spans="1:7" ht="27" customHeight="1" x14ac:dyDescent="0.4">
      <c r="A125" s="485" t="s">
        <v>101</v>
      </c>
      <c r="B125" s="623">
        <f>(B124/B123)*(B122/B121)*(B120/B119)*(B118/B117)*B116</f>
        <v>1</v>
      </c>
      <c r="C125" s="624"/>
      <c r="D125" s="625"/>
      <c r="E125" s="521" t="s">
        <v>82</v>
      </c>
      <c r="F125" s="558" t="e">
        <f>STDEV(F117:F122)/F124</f>
        <v>#DIV/0!</v>
      </c>
      <c r="G125" s="464"/>
    </row>
    <row r="126" spans="1:7" ht="27" customHeight="1" x14ac:dyDescent="0.4">
      <c r="A126" s="838" t="s">
        <v>76</v>
      </c>
      <c r="B126" s="839"/>
      <c r="C126" s="626"/>
      <c r="D126" s="627"/>
      <c r="E126" s="628" t="s">
        <v>19</v>
      </c>
      <c r="F126" s="629">
        <f>COUNT(F117:F122)</f>
        <v>0</v>
      </c>
      <c r="G126" s="464"/>
    </row>
    <row r="127" spans="1:7" ht="19.5" customHeight="1" x14ac:dyDescent="0.3">
      <c r="A127" s="840"/>
      <c r="B127" s="841"/>
      <c r="C127" s="563"/>
      <c r="D127" s="563"/>
      <c r="E127" s="563"/>
      <c r="F127" s="619"/>
      <c r="G127" s="563"/>
    </row>
    <row r="128" spans="1:7" ht="18.75" customHeight="1" x14ac:dyDescent="0.3">
      <c r="A128" s="481"/>
      <c r="B128" s="481"/>
      <c r="C128" s="563"/>
      <c r="D128" s="563"/>
      <c r="E128" s="563"/>
      <c r="F128" s="619"/>
      <c r="G128" s="563"/>
    </row>
    <row r="129" spans="1:7" ht="18.75" customHeight="1" x14ac:dyDescent="0.3">
      <c r="A129" s="472" t="s">
        <v>133</v>
      </c>
      <c r="B129" s="565" t="s">
        <v>121</v>
      </c>
      <c r="C129" s="842" t="str">
        <f>B20</f>
        <v>VALSARTAN USP 80 MG</v>
      </c>
      <c r="D129" s="842"/>
      <c r="E129" s="566" t="s">
        <v>122</v>
      </c>
      <c r="F129" s="566"/>
      <c r="G129" s="569" t="e">
        <f>F124</f>
        <v>#DIV/0!</v>
      </c>
    </row>
    <row r="130" spans="1:7" ht="19.5" customHeight="1" x14ac:dyDescent="0.3">
      <c r="A130" s="630"/>
      <c r="B130" s="630"/>
      <c r="C130" s="631"/>
      <c r="D130" s="631"/>
      <c r="E130" s="631"/>
      <c r="F130" s="631"/>
      <c r="G130" s="631"/>
    </row>
    <row r="131" spans="1:7" ht="18.75" customHeight="1" x14ac:dyDescent="0.3">
      <c r="A131" s="464"/>
      <c r="B131" s="843" t="s">
        <v>24</v>
      </c>
      <c r="C131" s="843"/>
      <c r="D131" s="464"/>
      <c r="E131" s="632" t="s">
        <v>25</v>
      </c>
      <c r="F131" s="633"/>
      <c r="G131" s="639" t="s">
        <v>26</v>
      </c>
    </row>
    <row r="132" spans="1:7" ht="60" customHeight="1" x14ac:dyDescent="0.3">
      <c r="A132" s="634" t="s">
        <v>27</v>
      </c>
      <c r="B132" s="635"/>
      <c r="C132" s="635"/>
      <c r="D132" s="464"/>
      <c r="E132" s="635"/>
      <c r="F132" s="563"/>
      <c r="G132" s="636"/>
    </row>
    <row r="133" spans="1:7" ht="60" customHeight="1" x14ac:dyDescent="0.3">
      <c r="A133" s="634" t="s">
        <v>28</v>
      </c>
      <c r="B133" s="637"/>
      <c r="C133" s="637"/>
      <c r="D133" s="464"/>
      <c r="E133" s="637"/>
      <c r="F133" s="563"/>
      <c r="G133" s="638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7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  <mergeCell ref="B21:C21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zoomScale="60" zoomScaleNormal="70" workbookViewId="0">
      <selection sqref="A1:G8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836" t="s">
        <v>43</v>
      </c>
      <c r="B1" s="836"/>
      <c r="C1" s="836"/>
      <c r="D1" s="836"/>
      <c r="E1" s="836"/>
      <c r="F1" s="836"/>
      <c r="G1" s="836"/>
    </row>
    <row r="2" spans="1:7" x14ac:dyDescent="0.2">
      <c r="A2" s="836"/>
      <c r="B2" s="836"/>
      <c r="C2" s="836"/>
      <c r="D2" s="836"/>
      <c r="E2" s="836"/>
      <c r="F2" s="836"/>
      <c r="G2" s="836"/>
    </row>
    <row r="3" spans="1:7" x14ac:dyDescent="0.2">
      <c r="A3" s="836"/>
      <c r="B3" s="836"/>
      <c r="C3" s="836"/>
      <c r="D3" s="836"/>
      <c r="E3" s="836"/>
      <c r="F3" s="836"/>
      <c r="G3" s="836"/>
    </row>
    <row r="4" spans="1:7" x14ac:dyDescent="0.2">
      <c r="A4" s="836"/>
      <c r="B4" s="836"/>
      <c r="C4" s="836"/>
      <c r="D4" s="836"/>
      <c r="E4" s="836"/>
      <c r="F4" s="836"/>
      <c r="G4" s="836"/>
    </row>
    <row r="5" spans="1:7" x14ac:dyDescent="0.2">
      <c r="A5" s="836"/>
      <c r="B5" s="836"/>
      <c r="C5" s="836"/>
      <c r="D5" s="836"/>
      <c r="E5" s="836"/>
      <c r="F5" s="836"/>
      <c r="G5" s="836"/>
    </row>
    <row r="6" spans="1:7" x14ac:dyDescent="0.2">
      <c r="A6" s="836"/>
      <c r="B6" s="836"/>
      <c r="C6" s="836"/>
      <c r="D6" s="836"/>
      <c r="E6" s="836"/>
      <c r="F6" s="836"/>
      <c r="G6" s="836"/>
    </row>
    <row r="7" spans="1:7" x14ac:dyDescent="0.2">
      <c r="A7" s="836"/>
      <c r="B7" s="836"/>
      <c r="C7" s="836"/>
      <c r="D7" s="836"/>
      <c r="E7" s="836"/>
      <c r="F7" s="836"/>
      <c r="G7" s="836"/>
    </row>
    <row r="8" spans="1:7" x14ac:dyDescent="0.2">
      <c r="A8" s="837" t="s">
        <v>44</v>
      </c>
      <c r="B8" s="837"/>
      <c r="C8" s="837"/>
      <c r="D8" s="837"/>
      <c r="E8" s="837"/>
      <c r="F8" s="837"/>
      <c r="G8" s="837"/>
    </row>
    <row r="9" spans="1:7" x14ac:dyDescent="0.2">
      <c r="A9" s="837"/>
      <c r="B9" s="837"/>
      <c r="C9" s="837"/>
      <c r="D9" s="837"/>
      <c r="E9" s="837"/>
      <c r="F9" s="837"/>
      <c r="G9" s="837"/>
    </row>
    <row r="10" spans="1:7" x14ac:dyDescent="0.2">
      <c r="A10" s="837"/>
      <c r="B10" s="837"/>
      <c r="C10" s="837"/>
      <c r="D10" s="837"/>
      <c r="E10" s="837"/>
      <c r="F10" s="837"/>
      <c r="G10" s="837"/>
    </row>
    <row r="11" spans="1:7" x14ac:dyDescent="0.2">
      <c r="A11" s="837"/>
      <c r="B11" s="837"/>
      <c r="C11" s="837"/>
      <c r="D11" s="837"/>
      <c r="E11" s="837"/>
      <c r="F11" s="837"/>
      <c r="G11" s="837"/>
    </row>
    <row r="12" spans="1:7" x14ac:dyDescent="0.2">
      <c r="A12" s="837"/>
      <c r="B12" s="837"/>
      <c r="C12" s="837"/>
      <c r="D12" s="837"/>
      <c r="E12" s="837"/>
      <c r="F12" s="837"/>
      <c r="G12" s="837"/>
    </row>
    <row r="13" spans="1:7" x14ac:dyDescent="0.2">
      <c r="A13" s="837"/>
      <c r="B13" s="837"/>
      <c r="C13" s="837"/>
      <c r="D13" s="837"/>
      <c r="E13" s="837"/>
      <c r="F13" s="837"/>
      <c r="G13" s="837"/>
    </row>
    <row r="14" spans="1:7" x14ac:dyDescent="0.2">
      <c r="A14" s="837"/>
      <c r="B14" s="837"/>
      <c r="C14" s="837"/>
      <c r="D14" s="837"/>
      <c r="E14" s="837"/>
      <c r="F14" s="837"/>
      <c r="G14" s="837"/>
    </row>
    <row r="15" spans="1:7" ht="19.5" customHeight="1" x14ac:dyDescent="0.3">
      <c r="A15" s="644"/>
      <c r="B15" s="644"/>
      <c r="C15" s="644"/>
      <c r="D15" s="644"/>
      <c r="E15" s="644"/>
      <c r="F15" s="644"/>
      <c r="G15" s="644"/>
    </row>
    <row r="16" spans="1:7" ht="19.5" customHeight="1" x14ac:dyDescent="0.3">
      <c r="A16" s="870" t="s">
        <v>29</v>
      </c>
      <c r="B16" s="871"/>
      <c r="C16" s="871"/>
      <c r="D16" s="871"/>
      <c r="E16" s="871"/>
      <c r="F16" s="871"/>
      <c r="G16" s="871"/>
    </row>
    <row r="17" spans="1:7" ht="18.75" customHeight="1" x14ac:dyDescent="0.3">
      <c r="A17" s="645" t="s">
        <v>45</v>
      </c>
      <c r="B17" s="645"/>
      <c r="C17" s="644"/>
      <c r="D17" s="644"/>
      <c r="E17" s="644"/>
      <c r="F17" s="644"/>
      <c r="G17" s="644"/>
    </row>
    <row r="18" spans="1:7" ht="26.25" customHeight="1" x14ac:dyDescent="0.4">
      <c r="A18" s="646" t="s">
        <v>31</v>
      </c>
      <c r="B18" s="869" t="s">
        <v>5</v>
      </c>
      <c r="C18" s="869"/>
      <c r="D18" s="647"/>
      <c r="E18" s="647"/>
      <c r="F18" s="644"/>
      <c r="G18" s="644"/>
    </row>
    <row r="19" spans="1:7" ht="26.25" customHeight="1" x14ac:dyDescent="0.4">
      <c r="A19" s="646" t="s">
        <v>32</v>
      </c>
      <c r="B19" s="822" t="s">
        <v>7</v>
      </c>
      <c r="C19" s="644">
        <v>36</v>
      </c>
      <c r="E19" s="644"/>
      <c r="F19" s="644"/>
      <c r="G19" s="644"/>
    </row>
    <row r="20" spans="1:7" ht="26.25" customHeight="1" x14ac:dyDescent="0.4">
      <c r="A20" s="646" t="s">
        <v>33</v>
      </c>
      <c r="B20" s="874" t="s">
        <v>149</v>
      </c>
      <c r="C20" s="874"/>
      <c r="D20" s="644"/>
      <c r="E20" s="644"/>
      <c r="F20" s="644"/>
      <c r="G20" s="644"/>
    </row>
    <row r="21" spans="1:7" ht="26.25" customHeight="1" x14ac:dyDescent="0.4">
      <c r="A21" s="646" t="s">
        <v>34</v>
      </c>
      <c r="B21" s="874" t="s">
        <v>149</v>
      </c>
      <c r="C21" s="874"/>
      <c r="D21" s="648"/>
      <c r="E21" s="648"/>
      <c r="F21" s="648"/>
      <c r="G21" s="648"/>
    </row>
    <row r="22" spans="1:7" ht="26.25" customHeight="1" x14ac:dyDescent="0.4">
      <c r="A22" s="646" t="s">
        <v>35</v>
      </c>
      <c r="B22" s="649" t="s">
        <v>151</v>
      </c>
      <c r="C22" s="650"/>
      <c r="D22" s="644"/>
      <c r="E22" s="644"/>
      <c r="F22" s="644"/>
      <c r="G22" s="644"/>
    </row>
    <row r="23" spans="1:7" ht="26.25" customHeight="1" x14ac:dyDescent="0.4">
      <c r="A23" s="646" t="s">
        <v>36</v>
      </c>
      <c r="B23" s="288" t="s">
        <v>152</v>
      </c>
      <c r="C23" s="650"/>
      <c r="D23" s="644"/>
      <c r="E23" s="644"/>
      <c r="F23" s="644"/>
      <c r="G23" s="644"/>
    </row>
    <row r="24" spans="1:7" ht="18.75" customHeight="1" x14ac:dyDescent="0.3">
      <c r="A24" s="646"/>
      <c r="B24" s="651"/>
      <c r="C24" s="644"/>
      <c r="D24" s="644"/>
      <c r="E24" s="644"/>
      <c r="F24" s="644"/>
      <c r="G24" s="644"/>
    </row>
    <row r="25" spans="1:7" ht="18.75" customHeight="1" x14ac:dyDescent="0.3">
      <c r="A25" s="652" t="s">
        <v>1</v>
      </c>
      <c r="B25" s="651"/>
      <c r="C25" s="644"/>
      <c r="D25" s="644"/>
      <c r="E25" s="644"/>
      <c r="F25" s="644"/>
      <c r="G25" s="644"/>
    </row>
    <row r="26" spans="1:7" ht="26.25" customHeight="1" x14ac:dyDescent="0.4">
      <c r="A26" s="653" t="s">
        <v>4</v>
      </c>
      <c r="B26" s="869" t="s">
        <v>144</v>
      </c>
      <c r="C26" s="869"/>
      <c r="D26" s="644"/>
      <c r="E26" s="644"/>
      <c r="F26" s="644"/>
      <c r="G26" s="644"/>
    </row>
    <row r="27" spans="1:7" ht="26.25" customHeight="1" x14ac:dyDescent="0.4">
      <c r="A27" s="654" t="s">
        <v>46</v>
      </c>
      <c r="B27" s="867" t="s">
        <v>150</v>
      </c>
      <c r="C27" s="867"/>
      <c r="D27" s="644"/>
      <c r="E27" s="644"/>
      <c r="F27" s="644"/>
      <c r="G27" s="644"/>
    </row>
    <row r="28" spans="1:7" ht="27" customHeight="1" x14ac:dyDescent="0.4">
      <c r="A28" s="654" t="s">
        <v>6</v>
      </c>
      <c r="B28" s="655">
        <v>99.7</v>
      </c>
      <c r="C28" s="644"/>
      <c r="D28" s="644"/>
      <c r="E28" s="644"/>
      <c r="F28" s="644"/>
      <c r="G28" s="644"/>
    </row>
    <row r="29" spans="1:7" ht="27" customHeight="1" x14ac:dyDescent="0.4">
      <c r="A29" s="654" t="s">
        <v>47</v>
      </c>
      <c r="B29" s="656">
        <v>0</v>
      </c>
      <c r="C29" s="847" t="s">
        <v>123</v>
      </c>
      <c r="D29" s="848"/>
      <c r="E29" s="848"/>
      <c r="F29" s="848"/>
      <c r="G29" s="849"/>
    </row>
    <row r="30" spans="1:7" ht="19.5" customHeight="1" x14ac:dyDescent="0.3">
      <c r="A30" s="654" t="s">
        <v>49</v>
      </c>
      <c r="B30" s="658">
        <f>B28-B29</f>
        <v>99.7</v>
      </c>
      <c r="C30" s="659"/>
      <c r="D30" s="659"/>
      <c r="E30" s="659"/>
      <c r="F30" s="659"/>
      <c r="G30" s="659"/>
    </row>
    <row r="31" spans="1:7" ht="27" customHeight="1" x14ac:dyDescent="0.4">
      <c r="A31" s="654" t="s">
        <v>50</v>
      </c>
      <c r="B31" s="660">
        <v>1</v>
      </c>
      <c r="C31" s="847" t="s">
        <v>51</v>
      </c>
      <c r="D31" s="848"/>
      <c r="E31" s="848"/>
      <c r="F31" s="848"/>
      <c r="G31" s="849"/>
    </row>
    <row r="32" spans="1:7" ht="27" customHeight="1" x14ac:dyDescent="0.4">
      <c r="A32" s="654" t="s">
        <v>52</v>
      </c>
      <c r="B32" s="660">
        <v>1</v>
      </c>
      <c r="C32" s="847" t="s">
        <v>53</v>
      </c>
      <c r="D32" s="848"/>
      <c r="E32" s="848"/>
      <c r="F32" s="848"/>
      <c r="G32" s="849"/>
    </row>
    <row r="33" spans="1:7" ht="18.75" customHeight="1" x14ac:dyDescent="0.3">
      <c r="A33" s="654"/>
      <c r="B33" s="661"/>
      <c r="C33" s="662"/>
      <c r="D33" s="662"/>
      <c r="E33" s="662"/>
      <c r="F33" s="662"/>
      <c r="G33" s="662"/>
    </row>
    <row r="34" spans="1:7" ht="18.75" customHeight="1" x14ac:dyDescent="0.3">
      <c r="A34" s="654" t="s">
        <v>54</v>
      </c>
      <c r="B34" s="663">
        <f>B31/B32</f>
        <v>1</v>
      </c>
      <c r="C34" s="644" t="s">
        <v>55</v>
      </c>
      <c r="D34" s="644"/>
      <c r="E34" s="644"/>
      <c r="F34" s="644"/>
      <c r="G34" s="644"/>
    </row>
    <row r="35" spans="1:7" ht="19.5" customHeight="1" x14ac:dyDescent="0.3">
      <c r="A35" s="654"/>
      <c r="B35" s="658"/>
      <c r="C35" s="657"/>
      <c r="D35" s="657"/>
      <c r="E35" s="657"/>
      <c r="F35" s="657"/>
      <c r="G35" s="644"/>
    </row>
    <row r="36" spans="1:7" ht="27" customHeight="1" x14ac:dyDescent="0.4">
      <c r="A36" s="664" t="s">
        <v>124</v>
      </c>
      <c r="B36" s="759">
        <v>100</v>
      </c>
      <c r="C36" s="644"/>
      <c r="D36" s="850" t="s">
        <v>57</v>
      </c>
      <c r="E36" s="868"/>
      <c r="F36" s="850" t="s">
        <v>58</v>
      </c>
      <c r="G36" s="851"/>
    </row>
    <row r="37" spans="1:7" ht="26.25" customHeight="1" x14ac:dyDescent="0.4">
      <c r="A37" s="666" t="s">
        <v>59</v>
      </c>
      <c r="B37" s="762">
        <v>4</v>
      </c>
      <c r="C37" s="668" t="s">
        <v>60</v>
      </c>
      <c r="D37" s="669" t="s">
        <v>61</v>
      </c>
      <c r="E37" s="670" t="s">
        <v>62</v>
      </c>
      <c r="F37" s="669" t="s">
        <v>61</v>
      </c>
      <c r="G37" s="671" t="s">
        <v>62</v>
      </c>
    </row>
    <row r="38" spans="1:7" ht="26.25" customHeight="1" x14ac:dyDescent="0.4">
      <c r="A38" s="666" t="s">
        <v>64</v>
      </c>
      <c r="B38" s="762">
        <v>25</v>
      </c>
      <c r="C38" s="672">
        <v>1</v>
      </c>
      <c r="D38" s="673">
        <v>17685876</v>
      </c>
      <c r="E38" s="674">
        <f>IF(ISBLANK(D38),"-",$D$48/$D$45*D38)</f>
        <v>17336877.716809537</v>
      </c>
      <c r="F38" s="673">
        <v>16634398</v>
      </c>
      <c r="G38" s="675">
        <f>IF(ISBLANK(F38),"-",$D$48/$F$45*F38)</f>
        <v>17350718.962211091</v>
      </c>
    </row>
    <row r="39" spans="1:7" ht="26.25" customHeight="1" x14ac:dyDescent="0.4">
      <c r="A39" s="666" t="s">
        <v>65</v>
      </c>
      <c r="B39" s="667">
        <v>1</v>
      </c>
      <c r="C39" s="676">
        <v>2</v>
      </c>
      <c r="D39" s="677">
        <v>17717027</v>
      </c>
      <c r="E39" s="678">
        <f>IF(ISBLANK(D39),"-",$D$48/$D$45*D39)</f>
        <v>17367414.00903257</v>
      </c>
      <c r="F39" s="677">
        <v>16634535</v>
      </c>
      <c r="G39" s="679">
        <f>IF(ISBLANK(F39),"-",$D$48/$F$45*F39)</f>
        <v>17350861.861791696</v>
      </c>
    </row>
    <row r="40" spans="1:7" ht="26.25" customHeight="1" x14ac:dyDescent="0.4">
      <c r="A40" s="666" t="s">
        <v>66</v>
      </c>
      <c r="B40" s="667">
        <v>1</v>
      </c>
      <c r="C40" s="676">
        <v>3</v>
      </c>
      <c r="D40" s="677">
        <v>17718305</v>
      </c>
      <c r="E40" s="678">
        <f>IF(ISBLANK(D40),"-",$D$48/$D$45*D40)</f>
        <v>17368666.790049583</v>
      </c>
      <c r="F40" s="677">
        <v>16651152</v>
      </c>
      <c r="G40" s="679">
        <f>IF(ISBLANK(F40),"-",$D$48/$F$45*F40)</f>
        <v>17368194.433550235</v>
      </c>
    </row>
    <row r="41" spans="1:7" ht="26.25" customHeight="1" x14ac:dyDescent="0.4">
      <c r="A41" s="666" t="s">
        <v>67</v>
      </c>
      <c r="B41" s="667">
        <v>1</v>
      </c>
      <c r="C41" s="680">
        <v>4</v>
      </c>
      <c r="D41" s="681"/>
      <c r="E41" s="682" t="str">
        <f>IF(ISBLANK(D41),"-",$D$48/$D$45*D41)</f>
        <v>-</v>
      </c>
      <c r="F41" s="681"/>
      <c r="G41" s="683" t="str">
        <f>IF(ISBLANK(F41),"-",$D$48/$F$45*F41)</f>
        <v>-</v>
      </c>
    </row>
    <row r="42" spans="1:7" ht="27" customHeight="1" x14ac:dyDescent="0.4">
      <c r="A42" s="666" t="s">
        <v>68</v>
      </c>
      <c r="B42" s="667">
        <v>1</v>
      </c>
      <c r="C42" s="684" t="s">
        <v>69</v>
      </c>
      <c r="D42" s="685">
        <f>AVERAGE(D38:D41)</f>
        <v>17707069.333333332</v>
      </c>
      <c r="E42" s="686">
        <f>AVERAGE(E38:E41)</f>
        <v>17357652.838630561</v>
      </c>
      <c r="F42" s="685">
        <f>AVERAGE(F38:F41)</f>
        <v>16640028.333333334</v>
      </c>
      <c r="G42" s="687">
        <f>AVERAGE(G38:G41)</f>
        <v>17356591.752517674</v>
      </c>
    </row>
    <row r="43" spans="1:7" ht="26.25" customHeight="1" x14ac:dyDescent="0.4">
      <c r="A43" s="666" t="s">
        <v>70</v>
      </c>
      <c r="B43" s="667">
        <v>1</v>
      </c>
      <c r="C43" s="688" t="s">
        <v>111</v>
      </c>
      <c r="D43" s="689">
        <v>25.58</v>
      </c>
      <c r="E43" s="690"/>
      <c r="F43" s="689">
        <v>24.04</v>
      </c>
      <c r="G43" s="644"/>
    </row>
    <row r="44" spans="1:7" ht="26.25" customHeight="1" x14ac:dyDescent="0.4">
      <c r="A44" s="666" t="s">
        <v>72</v>
      </c>
      <c r="B44" s="667">
        <v>1</v>
      </c>
      <c r="C44" s="691" t="s">
        <v>112</v>
      </c>
      <c r="D44" s="692">
        <f>D43*$B$34</f>
        <v>25.58</v>
      </c>
      <c r="E44" s="693"/>
      <c r="F44" s="692">
        <f>F43*$B$34</f>
        <v>24.04</v>
      </c>
      <c r="G44" s="644"/>
    </row>
    <row r="45" spans="1:7" ht="19.5" customHeight="1" x14ac:dyDescent="0.3">
      <c r="A45" s="666" t="s">
        <v>74</v>
      </c>
      <c r="B45" s="694">
        <f>(B44/B43)*(B42/B41)*(B40/B39)*(B38/B37)*B36</f>
        <v>625</v>
      </c>
      <c r="C45" s="691" t="s">
        <v>75</v>
      </c>
      <c r="D45" s="695">
        <f>D44*$B$30/100</f>
        <v>25.503260000000001</v>
      </c>
      <c r="E45" s="696"/>
      <c r="F45" s="695">
        <f>F44*$B$30/100</f>
        <v>23.967880000000001</v>
      </c>
      <c r="G45" s="644"/>
    </row>
    <row r="46" spans="1:7" ht="19.5" customHeight="1" x14ac:dyDescent="0.3">
      <c r="A46" s="838" t="s">
        <v>76</v>
      </c>
      <c r="B46" s="839"/>
      <c r="C46" s="691" t="s">
        <v>77</v>
      </c>
      <c r="D46" s="692">
        <f>D45/$B$45</f>
        <v>4.0805215999999998E-2</v>
      </c>
      <c r="E46" s="696"/>
      <c r="F46" s="697">
        <f>F45/$B$45</f>
        <v>3.8348607999999999E-2</v>
      </c>
      <c r="G46" s="644"/>
    </row>
    <row r="47" spans="1:7" ht="27" customHeight="1" x14ac:dyDescent="0.4">
      <c r="A47" s="840"/>
      <c r="B47" s="841"/>
      <c r="C47" s="698" t="s">
        <v>125</v>
      </c>
      <c r="D47" s="699">
        <v>0.04</v>
      </c>
      <c r="E47" s="644"/>
      <c r="F47" s="700"/>
      <c r="G47" s="644"/>
    </row>
    <row r="48" spans="1:7" ht="18.75" customHeight="1" x14ac:dyDescent="0.3">
      <c r="A48" s="644"/>
      <c r="B48" s="644"/>
      <c r="C48" s="701" t="s">
        <v>79</v>
      </c>
      <c r="D48" s="695">
        <f>D47*$B$45</f>
        <v>25</v>
      </c>
      <c r="E48" s="644"/>
      <c r="F48" s="700"/>
      <c r="G48" s="644"/>
    </row>
    <row r="49" spans="1:7" ht="19.5" customHeight="1" x14ac:dyDescent="0.3">
      <c r="A49" s="644"/>
      <c r="B49" s="644"/>
      <c r="C49" s="702" t="s">
        <v>80</v>
      </c>
      <c r="D49" s="703">
        <f>D48/B34</f>
        <v>25</v>
      </c>
      <c r="E49" s="644"/>
      <c r="F49" s="700"/>
      <c r="G49" s="644"/>
    </row>
    <row r="50" spans="1:7" ht="18.75" customHeight="1" x14ac:dyDescent="0.3">
      <c r="A50" s="644"/>
      <c r="B50" s="644"/>
      <c r="C50" s="664" t="s">
        <v>81</v>
      </c>
      <c r="D50" s="704">
        <f>AVERAGE(E38:E41,G38:G41)</f>
        <v>17357122.295574117</v>
      </c>
      <c r="E50" s="644"/>
      <c r="F50" s="705"/>
      <c r="G50" s="644"/>
    </row>
    <row r="51" spans="1:7" ht="18.75" customHeight="1" x14ac:dyDescent="0.3">
      <c r="A51" s="644"/>
      <c r="B51" s="644"/>
      <c r="C51" s="666" t="s">
        <v>82</v>
      </c>
      <c r="D51" s="706">
        <f>STDEV(E38:E41,G38:G41)/D50</f>
        <v>7.5199097359201572E-4</v>
      </c>
      <c r="E51" s="644"/>
      <c r="F51" s="705"/>
      <c r="G51" s="644"/>
    </row>
    <row r="52" spans="1:7" ht="19.5" customHeight="1" x14ac:dyDescent="0.3">
      <c r="A52" s="644"/>
      <c r="B52" s="644"/>
      <c r="C52" s="707" t="s">
        <v>19</v>
      </c>
      <c r="D52" s="708">
        <f>COUNT(E38:E41,G38:G41)</f>
        <v>6</v>
      </c>
      <c r="E52" s="644"/>
      <c r="F52" s="705"/>
      <c r="G52" s="644"/>
    </row>
    <row r="53" spans="1:7" ht="18.75" customHeight="1" x14ac:dyDescent="0.3">
      <c r="A53" s="644"/>
      <c r="B53" s="644"/>
      <c r="C53" s="644"/>
      <c r="D53" s="644"/>
      <c r="E53" s="644"/>
      <c r="F53" s="644"/>
      <c r="G53" s="644"/>
    </row>
    <row r="54" spans="1:7" ht="18.75" customHeight="1" x14ac:dyDescent="0.3">
      <c r="A54" s="645" t="s">
        <v>1</v>
      </c>
      <c r="B54" s="709" t="s">
        <v>83</v>
      </c>
      <c r="C54" s="644"/>
      <c r="D54" s="644"/>
      <c r="E54" s="644"/>
      <c r="F54" s="644"/>
      <c r="G54" s="644"/>
    </row>
    <row r="55" spans="1:7" ht="18.75" customHeight="1" x14ac:dyDescent="0.3">
      <c r="A55" s="644" t="s">
        <v>84</v>
      </c>
      <c r="B55" s="710" t="str">
        <f>B21</f>
        <v>HYDROCHLOROTHIAZIDE USP 12.5 MG</v>
      </c>
      <c r="C55" s="644"/>
      <c r="D55" s="644"/>
      <c r="E55" s="644"/>
      <c r="F55" s="644"/>
      <c r="G55" s="644"/>
    </row>
    <row r="56" spans="1:7" ht="26.25" customHeight="1" x14ac:dyDescent="0.4">
      <c r="A56" s="711" t="s">
        <v>85</v>
      </c>
      <c r="B56" s="712">
        <v>12.5</v>
      </c>
      <c r="C56" s="644" t="str">
        <f>B20</f>
        <v>HYDROCHLOROTHIAZIDE USP 12.5 MG</v>
      </c>
      <c r="D56" s="644"/>
      <c r="E56" s="644"/>
      <c r="F56" s="644"/>
      <c r="G56" s="644"/>
    </row>
    <row r="57" spans="1:7" ht="17.25" customHeight="1" x14ac:dyDescent="0.3">
      <c r="A57" s="713" t="s">
        <v>86</v>
      </c>
      <c r="B57" s="713">
        <f>Uniformity!C46</f>
        <v>281.89049999999997</v>
      </c>
      <c r="C57" s="713"/>
      <c r="D57" s="714"/>
      <c r="E57" s="714"/>
      <c r="F57" s="714"/>
      <c r="G57" s="714"/>
    </row>
    <row r="58" spans="1:7" ht="57.75" customHeight="1" x14ac:dyDescent="0.4">
      <c r="A58" s="664" t="s">
        <v>126</v>
      </c>
      <c r="B58" s="665">
        <v>50</v>
      </c>
      <c r="C58" s="715" t="s">
        <v>127</v>
      </c>
      <c r="D58" s="716" t="s">
        <v>128</v>
      </c>
      <c r="E58" s="717" t="s">
        <v>129</v>
      </c>
      <c r="F58" s="718" t="s">
        <v>130</v>
      </c>
      <c r="G58" s="719" t="s">
        <v>131</v>
      </c>
    </row>
    <row r="59" spans="1:7" ht="26.25" customHeight="1" x14ac:dyDescent="0.4">
      <c r="A59" s="666" t="s">
        <v>59</v>
      </c>
      <c r="B59" s="667">
        <v>4</v>
      </c>
      <c r="C59" s="720">
        <v>1</v>
      </c>
      <c r="D59" s="823">
        <v>18304049</v>
      </c>
      <c r="E59" s="721">
        <f t="shared" ref="E59:E68" si="0">IF(ISBLANK(D59),"-",D59/$D$50*$D$47*$B$67)</f>
        <v>13.181943907737619</v>
      </c>
      <c r="F59" s="722">
        <f t="shared" ref="F59:F68" si="1">IF(ISBLANK(D59),"-",E59/$E$70*100)</f>
        <v>103.2759391138286</v>
      </c>
      <c r="G59" s="723">
        <f t="shared" ref="G59:G68" si="2">IF(ISBLANK(D59),"-",E59/$B$56*100)</f>
        <v>105.45555126190096</v>
      </c>
    </row>
    <row r="60" spans="1:7" ht="26.25" customHeight="1" x14ac:dyDescent="0.4">
      <c r="A60" s="666" t="s">
        <v>64</v>
      </c>
      <c r="B60" s="667">
        <v>25</v>
      </c>
      <c r="C60" s="724">
        <v>2</v>
      </c>
      <c r="D60" s="824">
        <v>18356017</v>
      </c>
      <c r="E60" s="725">
        <f t="shared" si="0"/>
        <v>13.219369466475866</v>
      </c>
      <c r="F60" s="726">
        <f t="shared" si="1"/>
        <v>103.56915533084523</v>
      </c>
      <c r="G60" s="727">
        <f t="shared" si="2"/>
        <v>105.75495573180693</v>
      </c>
    </row>
    <row r="61" spans="1:7" ht="26.25" customHeight="1" x14ac:dyDescent="0.4">
      <c r="A61" s="666" t="s">
        <v>65</v>
      </c>
      <c r="B61" s="667">
        <v>1</v>
      </c>
      <c r="C61" s="724">
        <v>3</v>
      </c>
      <c r="D61" s="824">
        <v>17722479</v>
      </c>
      <c r="E61" s="725">
        <f t="shared" si="0"/>
        <v>12.763117279901177</v>
      </c>
      <c r="F61" s="726">
        <f t="shared" si="1"/>
        <v>99.994578366245946</v>
      </c>
      <c r="G61" s="727">
        <f t="shared" si="2"/>
        <v>102.1049382392094</v>
      </c>
    </row>
    <row r="62" spans="1:7" ht="26.25" customHeight="1" x14ac:dyDescent="0.4">
      <c r="A62" s="666" t="s">
        <v>66</v>
      </c>
      <c r="B62" s="667">
        <v>1</v>
      </c>
      <c r="C62" s="724">
        <v>4</v>
      </c>
      <c r="D62" s="824">
        <v>17089320</v>
      </c>
      <c r="E62" s="725">
        <f t="shared" si="0"/>
        <v>12.307138036036651</v>
      </c>
      <c r="F62" s="726">
        <f t="shared" si="1"/>
        <v>96.422139812712103</v>
      </c>
      <c r="G62" s="727">
        <f t="shared" si="2"/>
        <v>98.457104288293209</v>
      </c>
    </row>
    <row r="63" spans="1:7" ht="26.25" customHeight="1" x14ac:dyDescent="0.4">
      <c r="A63" s="666" t="s">
        <v>67</v>
      </c>
      <c r="B63" s="667">
        <v>1</v>
      </c>
      <c r="C63" s="724">
        <v>5</v>
      </c>
      <c r="D63" s="824">
        <v>17343264</v>
      </c>
      <c r="E63" s="725">
        <f t="shared" si="0"/>
        <v>12.490019734162924</v>
      </c>
      <c r="F63" s="726">
        <f t="shared" si="1"/>
        <v>97.854954218001453</v>
      </c>
      <c r="G63" s="727">
        <f t="shared" si="2"/>
        <v>99.920157873303395</v>
      </c>
    </row>
    <row r="64" spans="1:7" ht="26.25" customHeight="1" x14ac:dyDescent="0.4">
      <c r="A64" s="666" t="s">
        <v>68</v>
      </c>
      <c r="B64" s="667">
        <v>1</v>
      </c>
      <c r="C64" s="724">
        <v>6</v>
      </c>
      <c r="D64" s="824">
        <v>17592743</v>
      </c>
      <c r="E64" s="725">
        <f t="shared" si="0"/>
        <v>12.66968589350059</v>
      </c>
      <c r="F64" s="726">
        <f t="shared" si="1"/>
        <v>99.262575996886468</v>
      </c>
      <c r="G64" s="727">
        <f t="shared" si="2"/>
        <v>101.35748714800472</v>
      </c>
    </row>
    <row r="65" spans="1:7" ht="26.25" customHeight="1" x14ac:dyDescent="0.4">
      <c r="A65" s="666" t="s">
        <v>70</v>
      </c>
      <c r="B65" s="667">
        <v>1</v>
      </c>
      <c r="C65" s="724">
        <v>7</v>
      </c>
      <c r="D65" s="824">
        <v>17849975</v>
      </c>
      <c r="E65" s="725">
        <f t="shared" si="0"/>
        <v>12.854935495666494</v>
      </c>
      <c r="F65" s="726">
        <f t="shared" si="1"/>
        <v>100.7139421055616</v>
      </c>
      <c r="G65" s="727">
        <f t="shared" si="2"/>
        <v>102.83948396533195</v>
      </c>
    </row>
    <row r="66" spans="1:7" ht="26.25" customHeight="1" x14ac:dyDescent="0.4">
      <c r="A66" s="666" t="s">
        <v>72</v>
      </c>
      <c r="B66" s="667">
        <v>1</v>
      </c>
      <c r="C66" s="724">
        <v>8</v>
      </c>
      <c r="D66" s="824">
        <v>17962142</v>
      </c>
      <c r="E66" s="725">
        <f t="shared" si="0"/>
        <v>12.935714295062146</v>
      </c>
      <c r="F66" s="726">
        <f t="shared" si="1"/>
        <v>101.34681586276038</v>
      </c>
      <c r="G66" s="727">
        <f t="shared" si="2"/>
        <v>103.48571436049716</v>
      </c>
    </row>
    <row r="67" spans="1:7" ht="27" customHeight="1" x14ac:dyDescent="0.4">
      <c r="A67" s="666" t="s">
        <v>74</v>
      </c>
      <c r="B67" s="694">
        <f>(B66/B65)*(B64/B63)*(B62/B61)*(B60/B59)*B58</f>
        <v>312.5</v>
      </c>
      <c r="C67" s="724">
        <v>9</v>
      </c>
      <c r="D67" s="824">
        <v>17242535</v>
      </c>
      <c r="E67" s="725">
        <f t="shared" si="0"/>
        <v>12.417478187323615</v>
      </c>
      <c r="F67" s="726">
        <f t="shared" si="1"/>
        <v>97.286616465463922</v>
      </c>
      <c r="G67" s="727">
        <f t="shared" si="2"/>
        <v>99.339825498588922</v>
      </c>
    </row>
    <row r="68" spans="1:7" ht="27" customHeight="1" x14ac:dyDescent="0.4">
      <c r="A68" s="838" t="s">
        <v>76</v>
      </c>
      <c r="B68" s="853"/>
      <c r="C68" s="728">
        <v>10</v>
      </c>
      <c r="D68" s="825">
        <v>17771875</v>
      </c>
      <c r="E68" s="729">
        <f t="shared" si="0"/>
        <v>12.798690573070715</v>
      </c>
      <c r="F68" s="730">
        <f t="shared" si="1"/>
        <v>100.27328272769442</v>
      </c>
      <c r="G68" s="731">
        <f t="shared" si="2"/>
        <v>102.38952458456572</v>
      </c>
    </row>
    <row r="69" spans="1:7" ht="19.5" customHeight="1" x14ac:dyDescent="0.3">
      <c r="A69" s="840"/>
      <c r="B69" s="854"/>
      <c r="C69" s="724"/>
      <c r="D69" s="696"/>
      <c r="E69" s="732"/>
      <c r="F69" s="714"/>
      <c r="G69" s="733"/>
    </row>
    <row r="70" spans="1:7" ht="26.25" customHeight="1" x14ac:dyDescent="0.4">
      <c r="A70" s="714"/>
      <c r="B70" s="714"/>
      <c r="C70" s="734" t="s">
        <v>132</v>
      </c>
      <c r="D70" s="735"/>
      <c r="E70" s="736">
        <f>AVERAGE(E59:E68)</f>
        <v>12.763809286893778</v>
      </c>
      <c r="F70" s="736">
        <f>AVERAGE(F59:F68)</f>
        <v>100.00000000000001</v>
      </c>
      <c r="G70" s="737">
        <f>AVERAGE(G59:G68)</f>
        <v>102.11047429515023</v>
      </c>
    </row>
    <row r="71" spans="1:7" ht="26.25" customHeight="1" x14ac:dyDescent="0.4">
      <c r="A71" s="714"/>
      <c r="B71" s="714"/>
      <c r="C71" s="734"/>
      <c r="D71" s="735"/>
      <c r="E71" s="738">
        <f>STDEV(E59:E68)/E70</f>
        <v>2.3846158620850221E-2</v>
      </c>
      <c r="F71" s="738">
        <f>STDEV(F59:F68)/F70</f>
        <v>2.3846158620850225E-2</v>
      </c>
      <c r="G71" s="739">
        <f>STDEV(G59:G68)/G70</f>
        <v>2.3846158620850228E-2</v>
      </c>
    </row>
    <row r="72" spans="1:7" ht="27" customHeight="1" x14ac:dyDescent="0.4">
      <c r="A72" s="714"/>
      <c r="B72" s="714"/>
      <c r="C72" s="740"/>
      <c r="D72" s="741"/>
      <c r="E72" s="742">
        <f>COUNT(E59:E68)</f>
        <v>10</v>
      </c>
      <c r="F72" s="742">
        <f>COUNT(F59:F68)</f>
        <v>10</v>
      </c>
      <c r="G72" s="743">
        <f>COUNT(G59:G68)</f>
        <v>10</v>
      </c>
    </row>
    <row r="73" spans="1:7" ht="18.75" customHeight="1" x14ac:dyDescent="0.3">
      <c r="A73" s="714"/>
      <c r="B73" s="744"/>
      <c r="C73" s="744"/>
      <c r="D73" s="693"/>
      <c r="E73" s="735"/>
      <c r="F73" s="690"/>
      <c r="G73" s="745"/>
    </row>
    <row r="74" spans="1:7" ht="18.75" customHeight="1" x14ac:dyDescent="0.3">
      <c r="A74" s="653" t="s">
        <v>133</v>
      </c>
      <c r="B74" s="746" t="s">
        <v>105</v>
      </c>
      <c r="C74" s="842" t="str">
        <f>B20</f>
        <v>HYDROCHLOROTHIAZIDE USP 12.5 MG</v>
      </c>
      <c r="D74" s="842"/>
      <c r="E74" s="747" t="s">
        <v>106</v>
      </c>
      <c r="F74" s="747"/>
      <c r="G74" s="748">
        <f>G70</f>
        <v>102.11047429515023</v>
      </c>
    </row>
    <row r="75" spans="1:7" ht="18.75" customHeight="1" x14ac:dyDescent="0.3">
      <c r="A75" s="653"/>
      <c r="B75" s="746"/>
      <c r="C75" s="749"/>
      <c r="D75" s="749"/>
      <c r="E75" s="747"/>
      <c r="F75" s="747"/>
      <c r="G75" s="750"/>
    </row>
    <row r="76" spans="1:7" ht="18.75" customHeight="1" x14ac:dyDescent="0.3">
      <c r="A76" s="645" t="s">
        <v>1</v>
      </c>
      <c r="B76" s="751" t="s">
        <v>134</v>
      </c>
      <c r="C76" s="644"/>
      <c r="D76" s="644"/>
      <c r="E76" s="644"/>
      <c r="F76" s="644"/>
      <c r="G76" s="714"/>
    </row>
    <row r="77" spans="1:7" ht="18.75" customHeight="1" x14ac:dyDescent="0.3">
      <c r="A77" s="645"/>
      <c r="B77" s="709"/>
      <c r="C77" s="644"/>
      <c r="D77" s="644"/>
      <c r="E77" s="644"/>
      <c r="F77" s="644"/>
      <c r="G77" s="714"/>
    </row>
    <row r="78" spans="1:7" ht="18.75" customHeight="1" x14ac:dyDescent="0.3">
      <c r="A78" s="714"/>
      <c r="B78" s="875" t="s">
        <v>135</v>
      </c>
      <c r="C78" s="876"/>
      <c r="D78" s="644"/>
      <c r="E78" s="714"/>
      <c r="F78" s="714"/>
      <c r="G78" s="714"/>
    </row>
    <row r="79" spans="1:7" ht="18.75" customHeight="1" x14ac:dyDescent="0.3">
      <c r="A79" s="714"/>
      <c r="B79" s="752" t="s">
        <v>41</v>
      </c>
      <c r="C79" s="753">
        <f>G70</f>
        <v>102.11047429515023</v>
      </c>
      <c r="D79" s="644"/>
      <c r="E79" s="714"/>
      <c r="F79" s="714"/>
      <c r="G79" s="714"/>
    </row>
    <row r="80" spans="1:7" ht="26.25" customHeight="1" x14ac:dyDescent="0.4">
      <c r="A80" s="714"/>
      <c r="B80" s="752" t="s">
        <v>136</v>
      </c>
      <c r="C80" s="754">
        <v>2.4</v>
      </c>
      <c r="D80" s="644"/>
      <c r="E80" s="714"/>
      <c r="F80" s="714"/>
      <c r="G80" s="714"/>
    </row>
    <row r="81" spans="1:7" ht="18.75" customHeight="1" x14ac:dyDescent="0.3">
      <c r="A81" s="714"/>
      <c r="B81" s="752" t="s">
        <v>137</v>
      </c>
      <c r="C81" s="753">
        <f>STDEV(G59:G68)</f>
        <v>2.4349425668924023</v>
      </c>
      <c r="D81" s="644"/>
      <c r="E81" s="714"/>
      <c r="F81" s="714"/>
      <c r="G81" s="714"/>
    </row>
    <row r="82" spans="1:7" ht="18.75" customHeight="1" x14ac:dyDescent="0.3">
      <c r="A82" s="714"/>
      <c r="B82" s="752" t="s">
        <v>138</v>
      </c>
      <c r="C82" s="753">
        <f>IF(OR(G70&lt;98.5,G70&gt;101.5),(IF(98.5&gt;G70,98.5,101.5)),C79)</f>
        <v>101.5</v>
      </c>
      <c r="D82" s="644"/>
      <c r="E82" s="714"/>
      <c r="F82" s="714"/>
      <c r="G82" s="714"/>
    </row>
    <row r="83" spans="1:7" ht="18.75" customHeight="1" x14ac:dyDescent="0.3">
      <c r="A83" s="714"/>
      <c r="B83" s="752" t="s">
        <v>139</v>
      </c>
      <c r="C83" s="755">
        <f>ABS(C82-C79)+(C80*C81)</f>
        <v>6.4543364556919913</v>
      </c>
      <c r="D83" s="644"/>
      <c r="E83" s="714"/>
      <c r="F83" s="714"/>
      <c r="G83" s="714"/>
    </row>
    <row r="84" spans="1:7" ht="18.75" customHeight="1" x14ac:dyDescent="0.3">
      <c r="A84" s="711"/>
      <c r="B84" s="756"/>
      <c r="C84" s="644"/>
      <c r="D84" s="644"/>
      <c r="E84" s="644"/>
      <c r="F84" s="644"/>
      <c r="G84" s="644"/>
    </row>
    <row r="85" spans="1:7" ht="18.75" customHeight="1" x14ac:dyDescent="0.3">
      <c r="A85" s="652" t="s">
        <v>107</v>
      </c>
      <c r="B85" s="652" t="s">
        <v>108</v>
      </c>
      <c r="C85" s="644"/>
      <c r="D85" s="644"/>
      <c r="E85" s="644"/>
      <c r="F85" s="644"/>
      <c r="G85" s="644"/>
    </row>
    <row r="86" spans="1:7" ht="18.75" customHeight="1" x14ac:dyDescent="0.3">
      <c r="A86" s="652"/>
      <c r="B86" s="652"/>
      <c r="C86" s="644"/>
      <c r="D86" s="644"/>
      <c r="E86" s="644"/>
      <c r="F86" s="644"/>
      <c r="G86" s="644"/>
    </row>
    <row r="87" spans="1:7" ht="26.25" customHeight="1" x14ac:dyDescent="0.4">
      <c r="A87" s="653" t="s">
        <v>4</v>
      </c>
      <c r="B87" s="865"/>
      <c r="C87" s="865"/>
      <c r="D87" s="644"/>
      <c r="E87" s="644"/>
      <c r="F87" s="644"/>
      <c r="G87" s="644"/>
    </row>
    <row r="88" spans="1:7" ht="26.25" customHeight="1" x14ac:dyDescent="0.4">
      <c r="A88" s="654" t="s">
        <v>46</v>
      </c>
      <c r="B88" s="867"/>
      <c r="C88" s="867"/>
      <c r="D88" s="644"/>
      <c r="E88" s="644"/>
      <c r="F88" s="644"/>
      <c r="G88" s="644"/>
    </row>
    <row r="89" spans="1:7" ht="27" customHeight="1" x14ac:dyDescent="0.4">
      <c r="A89" s="654" t="s">
        <v>6</v>
      </c>
      <c r="B89" s="655">
        <f>B32</f>
        <v>1</v>
      </c>
      <c r="C89" s="644"/>
      <c r="D89" s="644"/>
      <c r="E89" s="644"/>
      <c r="F89" s="644"/>
      <c r="G89" s="644"/>
    </row>
    <row r="90" spans="1:7" ht="27" customHeight="1" x14ac:dyDescent="0.4">
      <c r="A90" s="654" t="s">
        <v>47</v>
      </c>
      <c r="B90" s="655">
        <f>B33</f>
        <v>0</v>
      </c>
      <c r="C90" s="844" t="s">
        <v>48</v>
      </c>
      <c r="D90" s="845"/>
      <c r="E90" s="845"/>
      <c r="F90" s="845"/>
      <c r="G90" s="846"/>
    </row>
    <row r="91" spans="1:7" ht="18.75" customHeight="1" x14ac:dyDescent="0.3">
      <c r="A91" s="654" t="s">
        <v>49</v>
      </c>
      <c r="B91" s="658">
        <f>B89-B90</f>
        <v>1</v>
      </c>
      <c r="C91" s="757"/>
      <c r="D91" s="757"/>
      <c r="E91" s="757"/>
      <c r="F91" s="757"/>
      <c r="G91" s="758"/>
    </row>
    <row r="92" spans="1:7" ht="19.5" customHeight="1" x14ac:dyDescent="0.3">
      <c r="A92" s="654"/>
      <c r="B92" s="658"/>
      <c r="C92" s="757"/>
      <c r="D92" s="757"/>
      <c r="E92" s="757"/>
      <c r="F92" s="757"/>
      <c r="G92" s="758"/>
    </row>
    <row r="93" spans="1:7" ht="27" customHeight="1" x14ac:dyDescent="0.4">
      <c r="A93" s="654" t="s">
        <v>50</v>
      </c>
      <c r="B93" s="660">
        <v>1</v>
      </c>
      <c r="C93" s="847" t="s">
        <v>140</v>
      </c>
      <c r="D93" s="848"/>
      <c r="E93" s="848"/>
      <c r="F93" s="848"/>
      <c r="G93" s="848"/>
    </row>
    <row r="94" spans="1:7" ht="27" customHeight="1" x14ac:dyDescent="0.4">
      <c r="A94" s="654" t="s">
        <v>52</v>
      </c>
      <c r="B94" s="660">
        <v>1</v>
      </c>
      <c r="C94" s="847" t="s">
        <v>141</v>
      </c>
      <c r="D94" s="848"/>
      <c r="E94" s="848"/>
      <c r="F94" s="848"/>
      <c r="G94" s="848"/>
    </row>
    <row r="95" spans="1:7" ht="18.75" customHeight="1" x14ac:dyDescent="0.3">
      <c r="A95" s="654"/>
      <c r="B95" s="661"/>
      <c r="C95" s="662"/>
      <c r="D95" s="662"/>
      <c r="E95" s="662"/>
      <c r="F95" s="662"/>
      <c r="G95" s="662"/>
    </row>
    <row r="96" spans="1:7" ht="18.75" customHeight="1" x14ac:dyDescent="0.3">
      <c r="A96" s="654" t="s">
        <v>54</v>
      </c>
      <c r="B96" s="663">
        <f>B93/B94</f>
        <v>1</v>
      </c>
      <c r="C96" s="644" t="s">
        <v>55</v>
      </c>
      <c r="D96" s="644"/>
      <c r="E96" s="644"/>
      <c r="F96" s="644"/>
      <c r="G96" s="644"/>
    </row>
    <row r="97" spans="1:7" ht="19.5" customHeight="1" x14ac:dyDescent="0.3">
      <c r="A97" s="652"/>
      <c r="B97" s="652"/>
      <c r="C97" s="644"/>
      <c r="D97" s="644"/>
      <c r="E97" s="644"/>
      <c r="F97" s="644"/>
      <c r="G97" s="644"/>
    </row>
    <row r="98" spans="1:7" ht="27" customHeight="1" x14ac:dyDescent="0.4">
      <c r="A98" s="664" t="s">
        <v>124</v>
      </c>
      <c r="B98" s="759">
        <v>1</v>
      </c>
      <c r="C98" s="644"/>
      <c r="D98" s="760" t="s">
        <v>57</v>
      </c>
      <c r="E98" s="761"/>
      <c r="F98" s="850" t="s">
        <v>58</v>
      </c>
      <c r="G98" s="851"/>
    </row>
    <row r="99" spans="1:7" ht="26.25" customHeight="1" x14ac:dyDescent="0.4">
      <c r="A99" s="666" t="s">
        <v>59</v>
      </c>
      <c r="B99" s="762">
        <v>1</v>
      </c>
      <c r="C99" s="668" t="s">
        <v>60</v>
      </c>
      <c r="D99" s="669" t="s">
        <v>61</v>
      </c>
      <c r="E99" s="670" t="s">
        <v>62</v>
      </c>
      <c r="F99" s="669" t="s">
        <v>61</v>
      </c>
      <c r="G99" s="671" t="s">
        <v>62</v>
      </c>
    </row>
    <row r="100" spans="1:7" ht="26.25" customHeight="1" x14ac:dyDescent="0.4">
      <c r="A100" s="666" t="s">
        <v>64</v>
      </c>
      <c r="B100" s="762">
        <v>1</v>
      </c>
      <c r="C100" s="672">
        <v>1</v>
      </c>
      <c r="D100" s="673"/>
      <c r="E100" s="763" t="str">
        <f>IF(ISBLANK(D100),"-",$D$110/$D$107*D100)</f>
        <v>-</v>
      </c>
      <c r="F100" s="764"/>
      <c r="G100" s="675" t="str">
        <f>IF(ISBLANK(F100),"-",$D$110/$F$107*F100)</f>
        <v>-</v>
      </c>
    </row>
    <row r="101" spans="1:7" ht="26.25" customHeight="1" x14ac:dyDescent="0.4">
      <c r="A101" s="666" t="s">
        <v>65</v>
      </c>
      <c r="B101" s="762">
        <v>1</v>
      </c>
      <c r="C101" s="676">
        <v>2</v>
      </c>
      <c r="D101" s="677"/>
      <c r="E101" s="765" t="str">
        <f>IF(ISBLANK(D101),"-",$D$110/$D$107*D101)</f>
        <v>-</v>
      </c>
      <c r="F101" s="655"/>
      <c r="G101" s="679" t="str">
        <f>IF(ISBLANK(F101),"-",$D$110/$F$107*F101)</f>
        <v>-</v>
      </c>
    </row>
    <row r="102" spans="1:7" ht="26.25" customHeight="1" x14ac:dyDescent="0.4">
      <c r="A102" s="666" t="s">
        <v>66</v>
      </c>
      <c r="B102" s="762">
        <v>1</v>
      </c>
      <c r="C102" s="676">
        <v>3</v>
      </c>
      <c r="D102" s="677"/>
      <c r="E102" s="765" t="str">
        <f>IF(ISBLANK(D102),"-",$D$110/$D$107*D102)</f>
        <v>-</v>
      </c>
      <c r="F102" s="766"/>
      <c r="G102" s="679" t="str">
        <f>IF(ISBLANK(F102),"-",$D$110/$F$107*F102)</f>
        <v>-</v>
      </c>
    </row>
    <row r="103" spans="1:7" ht="26.25" customHeight="1" x14ac:dyDescent="0.4">
      <c r="A103" s="666" t="s">
        <v>67</v>
      </c>
      <c r="B103" s="762">
        <v>1</v>
      </c>
      <c r="C103" s="680">
        <v>4</v>
      </c>
      <c r="D103" s="681"/>
      <c r="E103" s="767" t="str">
        <f>IF(ISBLANK(D103),"-",$D$110/$D$107*D103)</f>
        <v>-</v>
      </c>
      <c r="F103" s="768"/>
      <c r="G103" s="683" t="str">
        <f>IF(ISBLANK(F103),"-",$D$110/$F$107*F103)</f>
        <v>-</v>
      </c>
    </row>
    <row r="104" spans="1:7" ht="27" customHeight="1" x14ac:dyDescent="0.4">
      <c r="A104" s="666" t="s">
        <v>68</v>
      </c>
      <c r="B104" s="762">
        <v>1</v>
      </c>
      <c r="C104" s="684" t="s">
        <v>69</v>
      </c>
      <c r="D104" s="769" t="e">
        <f>AVERAGE(D100:D103)</f>
        <v>#DIV/0!</v>
      </c>
      <c r="E104" s="686" t="e">
        <f>AVERAGE(E100:E103)</f>
        <v>#DIV/0!</v>
      </c>
      <c r="F104" s="769" t="e">
        <f>AVERAGE(F100:F103)</f>
        <v>#DIV/0!</v>
      </c>
      <c r="G104" s="770" t="e">
        <f>AVERAGE(G100:G103)</f>
        <v>#DIV/0!</v>
      </c>
    </row>
    <row r="105" spans="1:7" ht="26.25" customHeight="1" x14ac:dyDescent="0.4">
      <c r="A105" s="666" t="s">
        <v>70</v>
      </c>
      <c r="B105" s="762">
        <v>1</v>
      </c>
      <c r="C105" s="688" t="s">
        <v>111</v>
      </c>
      <c r="D105" s="771"/>
      <c r="E105" s="690"/>
      <c r="F105" s="689"/>
      <c r="G105" s="644"/>
    </row>
    <row r="106" spans="1:7" ht="26.25" customHeight="1" x14ac:dyDescent="0.4">
      <c r="A106" s="666" t="s">
        <v>72</v>
      </c>
      <c r="B106" s="762">
        <v>1</v>
      </c>
      <c r="C106" s="691" t="s">
        <v>112</v>
      </c>
      <c r="D106" s="772">
        <f>D105*$B$96</f>
        <v>0</v>
      </c>
      <c r="E106" s="693"/>
      <c r="F106" s="692">
        <f>F105*$B$96</f>
        <v>0</v>
      </c>
      <c r="G106" s="644"/>
    </row>
    <row r="107" spans="1:7" ht="19.5" customHeight="1" x14ac:dyDescent="0.3">
      <c r="A107" s="666" t="s">
        <v>74</v>
      </c>
      <c r="B107" s="804">
        <f>(B106/B105)*(B104/B103)*(B102/B101)*(B100/B99)*B98</f>
        <v>1</v>
      </c>
      <c r="C107" s="691" t="s">
        <v>75</v>
      </c>
      <c r="D107" s="773">
        <f>D106*$B$91/100</f>
        <v>0</v>
      </c>
      <c r="E107" s="696"/>
      <c r="F107" s="695">
        <f>F106*$B$91/100</f>
        <v>0</v>
      </c>
      <c r="G107" s="644"/>
    </row>
    <row r="108" spans="1:7" ht="19.5" customHeight="1" x14ac:dyDescent="0.3">
      <c r="A108" s="838" t="s">
        <v>76</v>
      </c>
      <c r="B108" s="839"/>
      <c r="C108" s="691" t="s">
        <v>77</v>
      </c>
      <c r="D108" s="772">
        <f>D107/$B$107</f>
        <v>0</v>
      </c>
      <c r="E108" s="696"/>
      <c r="F108" s="697">
        <f>F107/$B$107</f>
        <v>0</v>
      </c>
      <c r="G108" s="774"/>
    </row>
    <row r="109" spans="1:7" ht="19.5" customHeight="1" x14ac:dyDescent="0.3">
      <c r="A109" s="840"/>
      <c r="B109" s="841"/>
      <c r="C109" s="821" t="s">
        <v>125</v>
      </c>
      <c r="D109" s="776">
        <f>$B$56/$B$125</f>
        <v>12.5</v>
      </c>
      <c r="E109" s="644"/>
      <c r="F109" s="700"/>
      <c r="G109" s="777"/>
    </row>
    <row r="110" spans="1:7" ht="18.75" customHeight="1" x14ac:dyDescent="0.3">
      <c r="A110" s="644"/>
      <c r="B110" s="644"/>
      <c r="C110" s="775" t="s">
        <v>79</v>
      </c>
      <c r="D110" s="772">
        <f>D109*$B$107</f>
        <v>12.5</v>
      </c>
      <c r="E110" s="644"/>
      <c r="F110" s="700"/>
      <c r="G110" s="774"/>
    </row>
    <row r="111" spans="1:7" ht="19.5" customHeight="1" x14ac:dyDescent="0.3">
      <c r="A111" s="644"/>
      <c r="B111" s="644"/>
      <c r="C111" s="778" t="s">
        <v>80</v>
      </c>
      <c r="D111" s="779">
        <f>D110/B96</f>
        <v>12.5</v>
      </c>
      <c r="E111" s="644"/>
      <c r="F111" s="705"/>
      <c r="G111" s="774"/>
    </row>
    <row r="112" spans="1:7" ht="18.75" customHeight="1" x14ac:dyDescent="0.3">
      <c r="A112" s="644"/>
      <c r="B112" s="644"/>
      <c r="C112" s="780" t="s">
        <v>81</v>
      </c>
      <c r="D112" s="781" t="e">
        <f>AVERAGE(E100:E103,G100:G103)</f>
        <v>#DIV/0!</v>
      </c>
      <c r="E112" s="644"/>
      <c r="F112" s="705"/>
      <c r="G112" s="782"/>
    </row>
    <row r="113" spans="1:7" ht="18.75" customHeight="1" x14ac:dyDescent="0.3">
      <c r="A113" s="644"/>
      <c r="B113" s="644"/>
      <c r="C113" s="783" t="s">
        <v>82</v>
      </c>
      <c r="D113" s="784" t="e">
        <f>STDEV(E100:E103,G100:G103)/D112</f>
        <v>#DIV/0!</v>
      </c>
      <c r="E113" s="644"/>
      <c r="F113" s="705"/>
      <c r="G113" s="774"/>
    </row>
    <row r="114" spans="1:7" ht="19.5" customHeight="1" x14ac:dyDescent="0.3">
      <c r="A114" s="644"/>
      <c r="B114" s="644"/>
      <c r="C114" s="785" t="s">
        <v>19</v>
      </c>
      <c r="D114" s="786">
        <f>COUNT(E100:E103,G100:G103)</f>
        <v>0</v>
      </c>
      <c r="E114" s="644"/>
      <c r="F114" s="705"/>
      <c r="G114" s="774"/>
    </row>
    <row r="115" spans="1:7" ht="19.5" customHeight="1" x14ac:dyDescent="0.3">
      <c r="A115" s="645"/>
      <c r="B115" s="645"/>
      <c r="C115" s="645"/>
      <c r="D115" s="645"/>
      <c r="E115" s="645"/>
      <c r="F115" s="644"/>
      <c r="G115" s="644"/>
    </row>
    <row r="116" spans="1:7" ht="26.25" customHeight="1" x14ac:dyDescent="0.4">
      <c r="A116" s="664" t="s">
        <v>116</v>
      </c>
      <c r="B116" s="759">
        <v>1</v>
      </c>
      <c r="C116" s="787" t="s">
        <v>142</v>
      </c>
      <c r="D116" s="788" t="s">
        <v>61</v>
      </c>
      <c r="E116" s="789" t="s">
        <v>118</v>
      </c>
      <c r="F116" s="790" t="s">
        <v>119</v>
      </c>
      <c r="G116" s="644"/>
    </row>
    <row r="117" spans="1:7" ht="26.25" customHeight="1" x14ac:dyDescent="0.4">
      <c r="A117" s="666" t="s">
        <v>120</v>
      </c>
      <c r="B117" s="762">
        <v>1</v>
      </c>
      <c r="C117" s="724">
        <v>1</v>
      </c>
      <c r="D117" s="791"/>
      <c r="E117" s="792" t="str">
        <f t="shared" ref="E117:E122" si="3">IF(ISBLANK(D117),"-",D117/$D$112*$D$109*$B$125)</f>
        <v>-</v>
      </c>
      <c r="F117" s="793" t="str">
        <f t="shared" ref="F117:F122" si="4">IF(ISBLANK(D117), "-", E117/$B$56)</f>
        <v>-</v>
      </c>
      <c r="G117" s="644"/>
    </row>
    <row r="118" spans="1:7" ht="26.25" customHeight="1" x14ac:dyDescent="0.4">
      <c r="A118" s="666" t="s">
        <v>93</v>
      </c>
      <c r="B118" s="762">
        <v>1</v>
      </c>
      <c r="C118" s="724">
        <v>2</v>
      </c>
      <c r="D118" s="791"/>
      <c r="E118" s="794" t="str">
        <f t="shared" si="3"/>
        <v>-</v>
      </c>
      <c r="F118" s="795" t="str">
        <f t="shared" si="4"/>
        <v>-</v>
      </c>
      <c r="G118" s="644"/>
    </row>
    <row r="119" spans="1:7" ht="26.25" customHeight="1" x14ac:dyDescent="0.4">
      <c r="A119" s="666" t="s">
        <v>94</v>
      </c>
      <c r="B119" s="762">
        <v>1</v>
      </c>
      <c r="C119" s="724">
        <v>3</v>
      </c>
      <c r="D119" s="791"/>
      <c r="E119" s="794" t="str">
        <f t="shared" si="3"/>
        <v>-</v>
      </c>
      <c r="F119" s="795" t="str">
        <f t="shared" si="4"/>
        <v>-</v>
      </c>
      <c r="G119" s="644"/>
    </row>
    <row r="120" spans="1:7" ht="26.25" customHeight="1" x14ac:dyDescent="0.4">
      <c r="A120" s="666" t="s">
        <v>95</v>
      </c>
      <c r="B120" s="762">
        <v>1</v>
      </c>
      <c r="C120" s="724">
        <v>4</v>
      </c>
      <c r="D120" s="791"/>
      <c r="E120" s="794" t="str">
        <f t="shared" si="3"/>
        <v>-</v>
      </c>
      <c r="F120" s="795" t="str">
        <f t="shared" si="4"/>
        <v>-</v>
      </c>
      <c r="G120" s="644"/>
    </row>
    <row r="121" spans="1:7" ht="26.25" customHeight="1" x14ac:dyDescent="0.4">
      <c r="A121" s="666" t="s">
        <v>96</v>
      </c>
      <c r="B121" s="762">
        <v>1</v>
      </c>
      <c r="C121" s="724">
        <v>5</v>
      </c>
      <c r="D121" s="791"/>
      <c r="E121" s="794" t="str">
        <f t="shared" si="3"/>
        <v>-</v>
      </c>
      <c r="F121" s="795" t="str">
        <f t="shared" si="4"/>
        <v>-</v>
      </c>
      <c r="G121" s="644"/>
    </row>
    <row r="122" spans="1:7" ht="26.25" customHeight="1" x14ac:dyDescent="0.4">
      <c r="A122" s="666" t="s">
        <v>98</v>
      </c>
      <c r="B122" s="762">
        <v>1</v>
      </c>
      <c r="C122" s="796">
        <v>6</v>
      </c>
      <c r="D122" s="797"/>
      <c r="E122" s="798" t="str">
        <f t="shared" si="3"/>
        <v>-</v>
      </c>
      <c r="F122" s="799" t="str">
        <f t="shared" si="4"/>
        <v>-</v>
      </c>
      <c r="G122" s="644"/>
    </row>
    <row r="123" spans="1:7" ht="26.25" customHeight="1" x14ac:dyDescent="0.4">
      <c r="A123" s="666" t="s">
        <v>99</v>
      </c>
      <c r="B123" s="762">
        <v>1</v>
      </c>
      <c r="C123" s="724"/>
      <c r="D123" s="800"/>
      <c r="E123" s="744"/>
      <c r="F123" s="727"/>
      <c r="G123" s="644"/>
    </row>
    <row r="124" spans="1:7" ht="26.25" customHeight="1" x14ac:dyDescent="0.4">
      <c r="A124" s="666" t="s">
        <v>100</v>
      </c>
      <c r="B124" s="762">
        <v>1</v>
      </c>
      <c r="C124" s="724"/>
      <c r="D124" s="801"/>
      <c r="E124" s="802" t="s">
        <v>69</v>
      </c>
      <c r="F124" s="803" t="e">
        <f>AVERAGE(F117:F122)</f>
        <v>#DIV/0!</v>
      </c>
      <c r="G124" s="644"/>
    </row>
    <row r="125" spans="1:7" ht="27" customHeight="1" x14ac:dyDescent="0.4">
      <c r="A125" s="666" t="s">
        <v>101</v>
      </c>
      <c r="B125" s="804">
        <f>(B124/B123)*(B122/B121)*(B120/B119)*(B118/B117)*B116</f>
        <v>1</v>
      </c>
      <c r="C125" s="805"/>
      <c r="D125" s="806"/>
      <c r="E125" s="702" t="s">
        <v>82</v>
      </c>
      <c r="F125" s="739" t="e">
        <f>STDEV(F117:F122)/F124</f>
        <v>#DIV/0!</v>
      </c>
      <c r="G125" s="644"/>
    </row>
    <row r="126" spans="1:7" ht="27" customHeight="1" x14ac:dyDescent="0.4">
      <c r="A126" s="838" t="s">
        <v>76</v>
      </c>
      <c r="B126" s="839"/>
      <c r="C126" s="807"/>
      <c r="D126" s="808"/>
      <c r="E126" s="809" t="s">
        <v>19</v>
      </c>
      <c r="F126" s="810">
        <f>COUNT(F117:F122)</f>
        <v>0</v>
      </c>
      <c r="G126" s="644"/>
    </row>
    <row r="127" spans="1:7" ht="19.5" customHeight="1" x14ac:dyDescent="0.3">
      <c r="A127" s="840"/>
      <c r="B127" s="841"/>
      <c r="C127" s="744"/>
      <c r="D127" s="744"/>
      <c r="E127" s="744"/>
      <c r="F127" s="800"/>
      <c r="G127" s="744"/>
    </row>
    <row r="128" spans="1:7" ht="18.75" customHeight="1" x14ac:dyDescent="0.3">
      <c r="A128" s="662"/>
      <c r="B128" s="662"/>
      <c r="C128" s="744"/>
      <c r="D128" s="744"/>
      <c r="E128" s="744"/>
      <c r="F128" s="800"/>
      <c r="G128" s="744"/>
    </row>
    <row r="129" spans="1:7" ht="18.75" customHeight="1" x14ac:dyDescent="0.3">
      <c r="A129" s="653" t="s">
        <v>133</v>
      </c>
      <c r="B129" s="746" t="s">
        <v>121</v>
      </c>
      <c r="C129" s="842" t="str">
        <f>B20</f>
        <v>HYDROCHLOROTHIAZIDE USP 12.5 MG</v>
      </c>
      <c r="D129" s="842"/>
      <c r="E129" s="747" t="s">
        <v>122</v>
      </c>
      <c r="F129" s="747"/>
      <c r="G129" s="750" t="e">
        <f>F124</f>
        <v>#DIV/0!</v>
      </c>
    </row>
    <row r="130" spans="1:7" ht="19.5" customHeight="1" x14ac:dyDescent="0.3">
      <c r="A130" s="811"/>
      <c r="B130" s="811"/>
      <c r="C130" s="812"/>
      <c r="D130" s="812"/>
      <c r="E130" s="812"/>
      <c r="F130" s="812"/>
      <c r="G130" s="812"/>
    </row>
    <row r="131" spans="1:7" ht="18.75" customHeight="1" x14ac:dyDescent="0.3">
      <c r="A131" s="644"/>
      <c r="B131" s="843" t="s">
        <v>24</v>
      </c>
      <c r="C131" s="843"/>
      <c r="D131" s="644"/>
      <c r="E131" s="813" t="s">
        <v>25</v>
      </c>
      <c r="F131" s="814"/>
      <c r="G131" s="820" t="s">
        <v>26</v>
      </c>
    </row>
    <row r="132" spans="1:7" ht="60" customHeight="1" x14ac:dyDescent="0.3">
      <c r="A132" s="815" t="s">
        <v>27</v>
      </c>
      <c r="B132" s="816"/>
      <c r="C132" s="816"/>
      <c r="D132" s="644"/>
      <c r="E132" s="816"/>
      <c r="F132" s="744"/>
      <c r="G132" s="817"/>
    </row>
    <row r="133" spans="1:7" ht="60" customHeight="1" x14ac:dyDescent="0.3">
      <c r="A133" s="815" t="s">
        <v>28</v>
      </c>
      <c r="B133" s="818"/>
      <c r="C133" s="818"/>
      <c r="D133" s="644"/>
      <c r="E133" s="818"/>
      <c r="F133" s="744"/>
      <c r="G133" s="819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7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  <mergeCell ref="B21:C21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SST</vt:lpstr>
      <vt:lpstr>Uniformity</vt:lpstr>
      <vt:lpstr>VALSARTAN</vt:lpstr>
      <vt:lpstr>HYDROCHLOROTHIAZIDE</vt:lpstr>
      <vt:lpstr>VALSARTAN 1</vt:lpstr>
      <vt:lpstr>HYDROCHLOROTHIAZIDE 1</vt:lpstr>
      <vt:lpstr>HYDROCHLOROTHIAZIDE!Print_Area</vt:lpstr>
      <vt:lpstr>'HYDROCHLOROTHIAZIDE 1'!Print_Area</vt:lpstr>
      <vt:lpstr>Uniformity!Print_Area</vt:lpstr>
      <vt:lpstr>VALSARTAN!Print_Area</vt:lpstr>
      <vt:lpstr>'VALSARTAN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2016-07-19T12:09:23Z</cp:lastPrinted>
  <dcterms:created xsi:type="dcterms:W3CDTF">2005-07-05T10:19:27Z</dcterms:created>
  <dcterms:modified xsi:type="dcterms:W3CDTF">2016-07-19T12:13:10Z</dcterms:modified>
</cp:coreProperties>
</file>